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75" windowHeight="6180" tabRatio="679" activeTab="2"/>
  </bookViews>
  <sheets>
    <sheet name="Table of Contents" sheetId="1" r:id="rId1"/>
    <sheet name="Instructions" sheetId="2" r:id="rId2"/>
    <sheet name="Assumptions" sheetId="3" r:id="rId3"/>
    <sheet name="DETAIL.XLS" sheetId="4" r:id="rId4"/>
    <sheet name="Staffing Needs" sheetId="5" r:id="rId5"/>
    <sheet name="Summary Statements" sheetId="6" r:id="rId6"/>
    <sheet name="Revenue Growth Chart" sheetId="7" r:id="rId7"/>
    <sheet name="Breakeven Chart" sheetId="8" r:id="rId8"/>
    <sheet name="Graph Input" sheetId="9" r:id="rId9"/>
  </sheets>
  <definedNames>
    <definedName name="all">'DETAIL.XLS'!$E$5:$AH$389</definedName>
    <definedName name="balance" localSheetId="3">'DETAIL.XLS'!$E$166:$AH$220</definedName>
    <definedName name="balance" localSheetId="5">'Summary Statements'!$A$36:$G$75</definedName>
    <definedName name="big">'Summary Statements'!$A$5:$G$108</definedName>
    <definedName name="calculations">'DETAIL.XLS'!$E$374:$AH$389</definedName>
    <definedName name="capital">'DETAIL.XLS'!$E$320:$AH$348</definedName>
    <definedName name="cash">'DETAIL.XLS'!$F$5:$AE$44</definedName>
    <definedName name="gross">'Summary Statements'!#REF!</definedName>
    <definedName name="income" localSheetId="3">'DETAIL.XLS'!$E$80:$AH$164</definedName>
    <definedName name="income" localSheetId="5">'Summary Statements'!$A$5:$G$34</definedName>
    <definedName name="manufacturing">'DETAIL.XLS'!#REF!</definedName>
    <definedName name="_xlnm.Print_Area" localSheetId="2">'Assumptions'!$A$19:$L$105</definedName>
    <definedName name="_xlnm.Print_Area" localSheetId="3">'DETAIL.XLS'!$F$5:$AH$422</definedName>
    <definedName name="_xlnm.Print_Area" localSheetId="1">'Instructions'!$A$1:$E$30</definedName>
    <definedName name="_xlnm.Print_Area" localSheetId="5">'Summary Statements'!$A$5:$G$108</definedName>
    <definedName name="_xlnm.Print_Area" localSheetId="0">'Table of Contents'!$A$1:$J$29</definedName>
    <definedName name="_xlnm.Print_Titles" localSheetId="2">'Assumptions'!$1:$2</definedName>
    <definedName name="_xlnm.Print_Titles" localSheetId="3">'DETAIL.XLS'!$A:$B</definedName>
    <definedName name="product">'DETAIL.XLS'!$E$222:$AH$247</definedName>
    <definedName name="Record1">#REF!</definedName>
    <definedName name="Record2">#REF!</definedName>
    <definedName name="sources" localSheetId="3">'DETAIL.XLS'!$F$45:$AH$79</definedName>
    <definedName name="sources" localSheetId="5">'Summary Statements'!$A$76:$G$108</definedName>
    <definedName name="staff">'DETAIL.XLS'!$E$248:$AH$282</definedName>
  </definedNames>
  <calcPr fullCalcOnLoad="1"/>
</workbook>
</file>

<file path=xl/sharedStrings.xml><?xml version="1.0" encoding="utf-8"?>
<sst xmlns="http://schemas.openxmlformats.org/spreadsheetml/2006/main" count="561" uniqueCount="357">
  <si>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</si>
  <si>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</si>
  <si>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</si>
  <si>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</si>
  <si>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</si>
  <si>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</si>
  <si>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</si>
  <si>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</si>
  <si>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</si>
  <si>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</si>
  <si>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</si>
  <si>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</si>
  <si>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</si>
  <si>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</si>
  <si>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</si>
  <si>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</si>
  <si>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</si>
  <si>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t>
  </si>
  <si>
    <t>5)</t>
  </si>
  <si>
    <t>STAFFING PLAN</t>
  </si>
  <si>
    <t>6)</t>
  </si>
  <si>
    <t>EQUIPMENT PURCHASES</t>
  </si>
  <si>
    <t>7)</t>
  </si>
  <si>
    <t>RENT &amp; TAXES</t>
  </si>
  <si>
    <t>8)</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</si>
  <si>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</si>
  <si>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</si>
  <si>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</si>
  <si>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</si>
  <si>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</si>
  <si>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</si>
  <si>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</si>
  <si>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</si>
  <si>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</si>
  <si>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</si>
  <si>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</si>
  <si>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</si>
  <si>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</si>
  <si>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</si>
  <si>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</si>
  <si>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</si>
  <si>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</si>
  <si>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</si>
  <si>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</si>
  <si>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</si>
  <si>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</si>
  <si>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</si>
  <si>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</si>
  <si>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</si>
  <si>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</si>
  <si>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</si>
  <si>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</si>
  <si>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Project Revenues</t>
  </si>
  <si>
    <t>Name of 2nd product line.....................................................................................................................................................................................................................................</t>
  </si>
  <si>
    <t>Service Two</t>
  </si>
  <si>
    <t>Name of 3rd product line.....................................................................................................................................................................................................................................</t>
  </si>
  <si>
    <t>Service Three</t>
  </si>
  <si>
    <t>Name of 4th product line.....................................................................................................................................................................................................................................</t>
  </si>
  <si>
    <t>Service Four</t>
  </si>
  <si>
    <t>Name of 1st department..................................................................................................................................................................................................................................</t>
  </si>
  <si>
    <t>Production Process</t>
  </si>
  <si>
    <t>Name of 2nd department..................................................................................................................................................................................................................................</t>
  </si>
  <si>
    <t>Sales &amp; Marketing</t>
  </si>
  <si>
    <t>Name of 3rd department..................................................................................................................................................................................................................................</t>
  </si>
  <si>
    <t>Administration</t>
  </si>
  <si>
    <t>SALES</t>
  </si>
  <si>
    <t>UNITS SALES</t>
  </si>
  <si>
    <t>AVERAGE FEES PER UNIT</t>
  </si>
  <si>
    <t>BALANCE SHEET</t>
  </si>
  <si>
    <t>Accounts Receivable (adjustable up to 360 days)................................................................................................................................................................................................................</t>
  </si>
  <si>
    <t>(in days)................................................................................................................................................................................................................</t>
  </si>
  <si>
    <t>Accounts Payable (fixed at 30 days).....................................................................................................................................................................................................................</t>
  </si>
  <si>
    <t>(in days).....................................................................................................................................................................................................................</t>
  </si>
  <si>
    <t>Salaries Payable (fixed at 15 days)............................................................................................................................................................................................................................</t>
  </si>
  <si>
    <t>(in days)............................................................................................................................................................................................................................</t>
  </si>
  <si>
    <t>Taxes Payable (fixed at 90 days).............................................................................................................................................................................................................................</t>
  </si>
  <si>
    <t>(in days).............................................................................................................................................................................................................................</t>
  </si>
  <si>
    <t>Available Credit Line.........................................................................................................................................................................................................................................</t>
  </si>
  <si>
    <t>(as a percentage of net accounts receivable)................................................................................................................................................................................................</t>
  </si>
  <si>
    <t>Maximum Credit Line Used.....................................................................................................................................................................................................................................</t>
  </si>
  <si>
    <t>(amount borrowed not to exceed)...................................................................................................................................................................................................</t>
  </si>
  <si>
    <t>Capital Equipment Lease Term (1 year minimum)..............................................................................................................................................................................................................</t>
  </si>
  <si>
    <t>(in years)..............................................................................................................................................................................................................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</si>
  <si>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</si>
  <si>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</si>
  <si>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</si>
  <si>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</si>
  <si>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</si>
  <si>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</si>
  <si>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</si>
  <si>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</si>
  <si>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</si>
  <si>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</si>
  <si>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</si>
  <si>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</si>
  <si>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</si>
  <si>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(as a percentage of salaries).......................................................................................................................................................................................</t>
  </si>
  <si>
    <t>Salary Increases..................................................................................................................................................................................................</t>
  </si>
  <si>
    <t>(as an annual percentage)..................................................................................................................................................................................................</t>
  </si>
  <si>
    <t>Sales Commissions.....................................................................................................................................................................................................</t>
  </si>
  <si>
    <t>(as a percentage of sales).....................................................................................................................................................................................................</t>
  </si>
  <si>
    <t>Total Sales Through Commissions...................................................................................................................................................</t>
  </si>
  <si>
    <t>(as a percentage of total revenue)...................................................................................................................................................</t>
  </si>
  <si>
    <t>Business Insurance..................................................................................................................................................................................................</t>
  </si>
  <si>
    <t>(as a percentage of total revenue)...................................................................................................................................................................................................</t>
  </si>
  <si>
    <t>Anticipated Bad Debt...................................................................................................................................................................................................</t>
  </si>
  <si>
    <t>(as a percentage of collections)........................................................................................................................................................................................................</t>
  </si>
  <si>
    <t>Interest Revenue...........................................................................................................................................................................................................................</t>
  </si>
  <si>
    <t>(as a percentage of cash balance).......................................................................................................................................................................................................</t>
  </si>
  <si>
    <t>Interest Expense On Credit Line....................................................................................................................................................................................................</t>
  </si>
  <si>
    <t>(as a percentage of outstanding balance)......................................................................................................................................................................................................</t>
  </si>
  <si>
    <t>Interest Expense On Capital Equipment Lease....................................................................................................................................................................................................</t>
  </si>
  <si>
    <t>Interest Expense On Long Term Borrowings....................................................................................................................................................................................................</t>
  </si>
  <si>
    <t>Combined Federal &amp; State Tax Rate.................................................................................................................................................................................</t>
  </si>
  <si>
    <t>(as a percentage of positive cumulative income)...................................................................................................................................................</t>
  </si>
  <si>
    <t>Office Rent................................................................................................................................................................................................................</t>
  </si>
  <si>
    <t>(per square foot).......................................................................................................................................................................................................</t>
  </si>
  <si>
    <t>Minimum Office Space......................................................................................................................................................................................................................</t>
  </si>
  <si>
    <t>(square footage per person).......................................................................................................................................................................................................</t>
  </si>
  <si>
    <t>Term of Office Lease......................................................................................................................................................................................................................</t>
  </si>
  <si>
    <t>(in months).......................................................................................................................................................................................................</t>
  </si>
  <si>
    <t>Utilities Expense...........................................................................................................................................................................................................</t>
  </si>
  <si>
    <t>Maintanence Expense................................................................................................................................................................................................</t>
  </si>
  <si>
    <t>*</t>
  </si>
  <si>
    <t>Expenses for advertising, trade shows, and collateral are budgeted as indicated in the DETAIL worksheet.</t>
  </si>
  <si>
    <t>Consultants, Contractors, &amp; Professional Services are employed at market rates and are indicated as needed (see DETAIL worksheet).</t>
  </si>
  <si>
    <t>Salaries are based on competitive compensation (see DETAIL for individual salaries).</t>
  </si>
  <si>
    <t>Bonuses and other incentives are paid out as indicated in the income statement.</t>
  </si>
  <si>
    <t>A/P, S/P, T/P, existing Inventory, Assets, Accumulated Depreciation, and existing balances on Capital Equipment Lease and Long Term Borrowings are fixed.</t>
  </si>
  <si>
    <t>Cash is the amount remaining after all revenue, expenses, the purchase of assets and the financing of these decisions has been accounted for.</t>
  </si>
  <si>
    <t>The Company begins with no inventory; additions to inventory are calculated based on the anticipated cost of future sales for the specified period.</t>
  </si>
  <si>
    <t>Fixed assets include computer hardware, computer software, and furniture and fixtures.  Equipment purchases are tied to projected staffing plans.</t>
  </si>
  <si>
    <t>Company is assumed to maximize the full amount of credit available up to the specified maximum.</t>
  </si>
  <si>
    <t>Capital Equipment is purchased on lease as indicated in the DETAIL worksheet.</t>
  </si>
  <si>
    <t>Additions &amp; Payments to Long Term Borrowings are made as indicated in the DETAIL worksheet.</t>
  </si>
  <si>
    <t>Equity Financing is anticipated as indicated in the DETAIL worksheet.</t>
  </si>
  <si>
    <t>Sales in revenues are projected as follows:</t>
  </si>
  <si>
    <t>REVENUES</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</si>
  <si>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</si>
  <si>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</si>
  <si>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</si>
  <si>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</si>
  <si>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</si>
  <si>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</si>
  <si>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</si>
  <si>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</si>
  <si>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</si>
  <si>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</si>
  <si>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</si>
  <si>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</si>
  <si>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</si>
  <si>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</si>
  <si>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</si>
  <si>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</si>
  <si>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</si>
  <si>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</si>
  <si>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</si>
  <si>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</si>
  <si>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</si>
  <si>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</si>
  <si>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</si>
  <si>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</si>
  <si>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</si>
  <si>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</si>
  <si>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</si>
  <si>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</si>
  <si>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</si>
  <si>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</si>
  <si>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</si>
  <si>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</si>
  <si>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</si>
  <si>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</si>
  <si>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</si>
  <si>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</si>
  <si>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</si>
  <si>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</si>
  <si>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</si>
  <si>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</si>
  <si>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</si>
  <si>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</si>
  <si>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</si>
  <si>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</si>
  <si>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</si>
  <si>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</si>
  <si>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</si>
  <si>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</si>
  <si>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</si>
  <si>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</si>
  <si>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</si>
  <si>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</si>
  <si>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</si>
  <si>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</si>
  <si>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</si>
  <si>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</si>
  <si>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</si>
  <si>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</si>
  <si>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</si>
  <si>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</si>
  <si>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</si>
  <si>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</si>
  <si>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</si>
  <si>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</si>
  <si>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</si>
  <si>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</si>
  <si>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</si>
  <si>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</si>
  <si>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</si>
  <si>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</si>
  <si>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</si>
  <si>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</si>
  <si>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Additions to Line of Credit</t>
  </si>
  <si>
    <t>Additions to Cap Equip Lease</t>
  </si>
  <si>
    <t>Additions to Long Term Debt</t>
  </si>
  <si>
    <t>Total Sources of Cash</t>
  </si>
  <si>
    <t>Uses of Cash</t>
  </si>
  <si>
    <t>Buyback of Preferred Stock</t>
  </si>
  <si>
    <t>Buyback of Common Stock</t>
  </si>
  <si>
    <t>Less Changes In:</t>
  </si>
  <si>
    <t>Gross Fixed Assets</t>
  </si>
  <si>
    <t>Reductions to Line of Credit</t>
  </si>
  <si>
    <t>Reductions to Cap Equip Lease</t>
  </si>
  <si>
    <t>Reductions to Long Term Debt</t>
  </si>
  <si>
    <t>Total Uses</t>
  </si>
  <si>
    <t>CHANGES IN CASH</t>
  </si>
  <si>
    <t>INCOME STATEMENT</t>
  </si>
  <si>
    <t>Revenue</t>
  </si>
  <si>
    <t>Total Revenue</t>
  </si>
  <si>
    <t>Operating Expenses</t>
  </si>
  <si>
    <t>Headcount</t>
  </si>
  <si>
    <t>Salary</t>
  </si>
  <si>
    <t>Incentives</t>
  </si>
  <si>
    <t>Benefits &amp; Taxes</t>
  </si>
  <si>
    <t>Contract Wages</t>
  </si>
  <si>
    <t>Supplies/ Materials</t>
  </si>
  <si>
    <t>Depreciation</t>
  </si>
  <si>
    <t>Total Expenses</t>
  </si>
  <si>
    <t>% of Sales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</si>
  <si>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</si>
  <si>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</si>
  <si>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</si>
  <si>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</si>
  <si>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</si>
  <si>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</si>
  <si>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</si>
  <si>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</si>
  <si>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</si>
  <si>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</si>
  <si>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</si>
  <si>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</si>
  <si>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</si>
  <si>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</si>
  <si>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</si>
  <si>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</si>
  <si>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</si>
  <si>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</si>
  <si>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</si>
  <si>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</si>
  <si>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</si>
  <si>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</si>
  <si>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</si>
  <si>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</si>
  <si>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</si>
  <si>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</si>
  <si>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</si>
  <si>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</si>
  <si>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</si>
  <si>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</si>
  <si>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 Equip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</si>
  <si>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</si>
  <si>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</si>
  <si>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</si>
  <si>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</si>
  <si>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</si>
  <si>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</si>
  <si>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</si>
  <si>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</si>
  <si>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</si>
  <si>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</si>
  <si>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</si>
  <si>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Units</t>
  </si>
  <si>
    <t>Total Units</t>
  </si>
  <si>
    <t>Fees Per Unit</t>
  </si>
  <si>
    <t>Creative Director</t>
  </si>
  <si>
    <t>Sr. Creative Manager</t>
  </si>
  <si>
    <t>Project Manager</t>
  </si>
  <si>
    <t>Creative Manager</t>
  </si>
  <si>
    <t>Production and Design Manager</t>
  </si>
  <si>
    <t>Production Manager</t>
  </si>
  <si>
    <t>Editorial</t>
  </si>
  <si>
    <t>Total Staff</t>
  </si>
  <si>
    <t>Director of Marketing</t>
  </si>
  <si>
    <t>Mktg. Manager</t>
  </si>
  <si>
    <t>Sales Manager</t>
  </si>
  <si>
    <t>Sales Representative</t>
  </si>
  <si>
    <t>Customer Support</t>
  </si>
  <si>
    <t>Mktg. Assistant</t>
  </si>
  <si>
    <t>CEO</t>
  </si>
  <si>
    <t>CFO</t>
  </si>
  <si>
    <t>VP Operations</t>
  </si>
  <si>
    <t>Accountant</t>
  </si>
  <si>
    <t>Office Manager</t>
  </si>
  <si>
    <t>Admin. Assistant/Receptionist</t>
  </si>
  <si>
    <t>TOTAL EMPLOYEES</t>
  </si>
  <si>
    <t>revenue per employee</t>
  </si>
  <si>
    <t>SALARIES PAID</t>
  </si>
  <si>
    <t>Annual Salary</t>
  </si>
  <si>
    <t>Total Salaries Paid</t>
  </si>
  <si>
    <t>TOTAL SALARIES PAID</t>
  </si>
  <si>
    <t>Benefits &amp; Taxes on Salary</t>
  </si>
  <si>
    <t>Annual Salary Growth Factor</t>
  </si>
  <si>
    <t>CAPITAL PURCHASES</t>
  </si>
  <si>
    <t>Lease (Yes/No)</t>
  </si>
  <si>
    <t>No</t>
  </si>
  <si>
    <t>Total Purchases for Period</t>
  </si>
  <si>
    <t>of which Leased</t>
  </si>
  <si>
    <t>TOTAL PURCHASES FOR PERIOD</t>
  </si>
  <si>
    <t>of which leased</t>
  </si>
  <si>
    <t>Total Depreciation for Period</t>
  </si>
  <si>
    <t>TOTAL DEPRECIATION FOR PERIOD</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</si>
  <si>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</si>
  <si>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</si>
  <si>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</si>
  <si>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</si>
  <si>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</si>
  <si>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</si>
  <si>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</si>
  <si>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</si>
  <si>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</si>
  <si>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</si>
  <si>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</si>
  <si>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</si>
  <si>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</si>
  <si>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</si>
  <si>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</si>
  <si>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</si>
  <si>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</si>
  <si>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</si>
  <si>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</si>
  <si>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Contract Labor Hrs</t>
  </si>
  <si>
    <t>Full Time Labor Hrs</t>
  </si>
  <si>
    <t>Full Time Employees</t>
  </si>
  <si>
    <t>PP Employees</t>
  </si>
  <si>
    <t>Average Billing Rate</t>
  </si>
  <si>
    <t>CHECKS</t>
  </si>
  <si>
    <t>S &amp; U to Income Stmt</t>
  </si>
  <si>
    <t>S &amp; U to Balance Sheet</t>
  </si>
  <si>
    <t>Income Statement ($)</t>
  </si>
  <si>
    <t>% of Revenue</t>
  </si>
  <si>
    <t>Total Operating Expenses</t>
  </si>
  <si>
    <t>Balance Sheet ($)</t>
  </si>
  <si>
    <t>Less Accum Depreciation</t>
  </si>
  <si>
    <t>Total Short Term Liabilities</t>
  </si>
  <si>
    <t>Total Long Term Liabilities</t>
  </si>
  <si>
    <t>Statement of Sources &amp; Uses ($)</t>
  </si>
  <si>
    <t>Revenue Growth</t>
  </si>
  <si>
    <t>Gross Margin</t>
  </si>
  <si>
    <t>Cash Flow Breakeven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</si>
</sst>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mmmm\-yy"/>
  </numFmts>
  <fonts count="33">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ms Rmn"/>
      <family val="0"/>
    </font>
    <font>
      <sz val="12"/>
      <name val="Tms Rmn"/>
      <family val="0"/>
    </font>
    <font>
      <b/>
      <sz val="12"/>
      <name val="Tms Rmn"/>
      <family val="0"/>
    </font>
    <font>
      <b/>
      <sz val="12"/>
      <name val="MS Sans Serif"/>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b/>
      <i/>
      <sz val="6"/>
      <name val="Helv"/>
      <family val="2"/>
    </font>
    <font>
      <b/>
      <sz val="14"/>
      <name val="MS Sans Serif"/>
      <family val="2"/>
    </font>
    <font>
      <i/>
      <sz val="6"/>
      <name val="Helv"/>
      <family val="0"/>
    </font>
    <font>
      <b/>
      <sz val="6"/>
      <color indexed="12"/>
      <name val="Helv"/>
      <family val="0"/>
    </font>
    <font>
      <sz val="10"/>
      <name val="Tms Rmn"/>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09">
    <xf numFmtId="37" fontId="0" fillId="0" borderId="0" xfId="0" applyAlignment="1">
      <alignment/>
    </xf>
    <xf numFmtId="37" fontId="6" fillId="0" borderId="1" xfId="22" applyNumberFormat="1" applyFont="1" applyFill="1" applyBorder="1" applyAlignment="1" applyProtection="1">
      <alignment horizontal="centerContinuous"/>
      <protection/>
    </xf>
    <xf numFmtId="0" fontId="9" fillId="0" borderId="1" xfId="22" applyFont="1" applyFill="1" applyBorder="1" applyAlignment="1" applyProtection="1">
      <alignment horizontal="centerContinuous" vertical="top"/>
      <protection/>
    </xf>
    <xf numFmtId="0" fontId="9" fillId="0" borderId="1" xfId="22" applyFont="1" applyFill="1" applyBorder="1" applyAlignment="1" applyProtection="1">
      <alignment horizontal="centerContinuous" wrapText="1"/>
      <protection/>
    </xf>
    <xf numFmtId="0" fontId="10" fillId="0" borderId="1" xfId="22" applyFont="1" applyFill="1" applyBorder="1" applyAlignment="1" applyProtection="1">
      <alignment horizontal="left"/>
      <protection/>
    </xf>
    <xf numFmtId="0" fontId="10" fillId="0" borderId="1" xfId="22" applyFont="1" applyFill="1" applyBorder="1" applyAlignment="1" applyProtection="1">
      <alignment/>
      <protection/>
    </xf>
    <xf numFmtId="0" fontId="12" fillId="0" borderId="0" xfId="22" applyFont="1" applyAlignment="1" applyProtection="1">
      <alignment/>
      <protection/>
    </xf>
    <xf numFmtId="0" fontId="11" fillId="0" borderId="0" xfId="22" applyFont="1" applyAlignment="1" applyProtection="1">
      <alignment vertical="top"/>
      <protection/>
    </xf>
    <xf numFmtId="0" fontId="11" fillId="0" borderId="0" xfId="22" applyFont="1" applyAlignment="1" applyProtection="1">
      <alignment wrapText="1"/>
      <protection/>
    </xf>
    <xf numFmtId="0" fontId="11" fillId="0" borderId="0" xfId="22" applyFont="1" applyAlignment="1" applyProtection="1">
      <alignment horizontal="left"/>
      <protection/>
    </xf>
    <xf numFmtId="0" fontId="11" fillId="0" borderId="0" xfId="22" applyFont="1" applyAlignment="1" applyProtection="1">
      <alignment/>
      <protection/>
    </xf>
    <xf numFmtId="0" fontId="11" fillId="0" borderId="0" xfId="22" applyFont="1" applyAlignment="1" applyProtection="1">
      <alignment horizontal="right" vertical="top"/>
      <protection/>
    </xf>
    <xf numFmtId="0" fontId="12"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22" applyFont="1" applyAlignment="1" applyProtection="1">
      <alignment horizontal="left" vertical="center"/>
      <protection/>
    </xf>
    <xf numFmtId="37" fontId="11" fillId="0" borderId="0" xfId="22" applyNumberFormat="1" applyFont="1" applyAlignment="1" applyProtection="1">
      <alignment wrapText="1"/>
      <protection/>
    </xf>
    <xf numFmtId="0" fontId="12" fillId="0" borderId="0" xfId="22" applyFont="1" applyProtection="1">
      <alignment/>
      <protection/>
    </xf>
    <xf numFmtId="0" fontId="11" fillId="0" borderId="0" xfId="22" applyFont="1" applyProtection="1">
      <alignment/>
      <protection/>
    </xf>
    <xf numFmtId="0" fontId="11" fillId="0" borderId="0" xfId="22" applyFont="1" applyAlignment="1" applyProtection="1">
      <alignment horizontal="righ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4" fillId="0" borderId="0" xfId="18" applyNumberFormat="1" applyFont="1" applyBorder="1" applyAlignment="1" applyProtection="1">
      <alignment/>
      <protection/>
    </xf>
    <xf numFmtId="5" fontId="15" fillId="0" borderId="0" xfId="18" applyNumberFormat="1" applyFont="1" applyBorder="1" applyAlignment="1" applyProtection="1">
      <alignment/>
      <protection/>
    </xf>
    <xf numFmtId="5" fontId="15"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3" applyFont="1" applyBorder="1" applyAlignment="1" applyProtection="1">
      <alignment/>
      <protection/>
    </xf>
    <xf numFmtId="9" fontId="8" fillId="0" borderId="0" xfId="23" applyFont="1" applyBorder="1" applyAlignment="1" applyProtection="1">
      <alignment horizontal="left"/>
      <protection/>
    </xf>
    <xf numFmtId="9" fontId="8" fillId="0" borderId="0" xfId="23" applyFont="1" applyBorder="1" applyAlignment="1" applyProtection="1">
      <alignment/>
      <protection/>
    </xf>
    <xf numFmtId="9" fontId="4" fillId="0" borderId="0" xfId="23"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1"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0" applyFont="1" applyProtection="1">
      <alignment/>
      <protection/>
    </xf>
    <xf numFmtId="0" fontId="4" fillId="0" borderId="0" xfId="20" applyProtection="1">
      <alignment/>
      <protection/>
    </xf>
    <xf numFmtId="5" fontId="4" fillId="0" borderId="0" xfId="20" applyNumberFormat="1" applyProtection="1">
      <alignment/>
      <protection/>
    </xf>
    <xf numFmtId="168" fontId="4" fillId="0" borderId="0" xfId="20" applyNumberFormat="1" applyProtection="1">
      <alignment/>
      <protection/>
    </xf>
    <xf numFmtId="167" fontId="4" fillId="0" borderId="0" xfId="20" applyNumberFormat="1" applyProtection="1">
      <alignment/>
      <protection/>
    </xf>
    <xf numFmtId="17" fontId="4" fillId="0" borderId="0" xfId="20"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2"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8" fillId="0" borderId="0" xfId="0" applyFont="1" applyAlignment="1">
      <alignment/>
    </xf>
    <xf numFmtId="37" fontId="18" fillId="0" borderId="0" xfId="0" applyFont="1" applyBorder="1" applyAlignment="1" applyProtection="1">
      <alignment horizontal="center"/>
      <protection hidden="1"/>
    </xf>
    <xf numFmtId="15" fontId="18" fillId="0" borderId="0" xfId="0" applyNumberFormat="1" applyFont="1" applyFill="1" applyBorder="1" applyAlignment="1" applyProtection="1">
      <alignment horizontal="left"/>
      <protection hidden="1"/>
    </xf>
    <xf numFmtId="15" fontId="18" fillId="0" borderId="0" xfId="0" applyNumberFormat="1" applyFont="1" applyFill="1" applyBorder="1" applyAlignment="1" applyProtection="1">
      <alignment/>
      <protection hidden="1"/>
    </xf>
    <xf numFmtId="37" fontId="18" fillId="0" borderId="0" xfId="0" applyFont="1" applyAlignment="1" applyProtection="1">
      <alignment horizontal="center"/>
      <protection hidden="1"/>
    </xf>
    <xf numFmtId="17" fontId="18" fillId="0" borderId="0" xfId="0" applyNumberFormat="1" applyFont="1" applyFill="1" applyBorder="1" applyAlignment="1" applyProtection="1">
      <alignment horizontal="center"/>
      <protection hidden="1"/>
    </xf>
    <xf numFmtId="37" fontId="18" fillId="0" borderId="0" xfId="0" applyFont="1" applyFill="1" applyAlignment="1" applyProtection="1">
      <alignment/>
      <protection hidden="1"/>
    </xf>
    <xf numFmtId="37" fontId="18" fillId="0" borderId="0" xfId="0" applyFont="1" applyAlignment="1" applyProtection="1">
      <alignment/>
      <protection hidden="1"/>
    </xf>
    <xf numFmtId="37" fontId="18" fillId="0" borderId="0" xfId="0" applyFont="1" applyFill="1" applyBorder="1" applyAlignment="1" applyProtection="1">
      <alignment/>
      <protection hidden="1"/>
    </xf>
    <xf numFmtId="37" fontId="18" fillId="0" borderId="0" xfId="0" applyFont="1" applyFill="1" applyBorder="1" applyAlignment="1" applyProtection="1">
      <alignment horizontal="left"/>
      <protection hidden="1"/>
    </xf>
    <xf numFmtId="37" fontId="18" fillId="0" borderId="0" xfId="0" applyFont="1" applyFill="1" applyBorder="1" applyAlignment="1" applyProtection="1">
      <alignment/>
      <protection hidden="1"/>
    </xf>
    <xf numFmtId="37" fontId="18" fillId="0" borderId="1" xfId="0" applyFont="1" applyFill="1" applyBorder="1" applyAlignment="1" applyProtection="1">
      <alignment horizontal="center"/>
      <protection hidden="1"/>
    </xf>
    <xf numFmtId="37" fontId="18" fillId="0" borderId="2" xfId="0" applyFont="1" applyFill="1" applyBorder="1" applyAlignment="1" applyProtection="1">
      <alignment horizontal="center"/>
      <protection hidden="1"/>
    </xf>
    <xf numFmtId="37" fontId="18" fillId="0" borderId="0" xfId="0" applyFont="1" applyAlignment="1" applyProtection="1">
      <alignment/>
      <protection hidden="1"/>
    </xf>
    <xf numFmtId="37" fontId="18" fillId="0" borderId="1" xfId="0" applyFont="1" applyFill="1" applyBorder="1" applyAlignment="1" applyProtection="1">
      <alignment horizontal="left"/>
      <protection hidden="1"/>
    </xf>
    <xf numFmtId="37" fontId="18" fillId="0" borderId="2" xfId="0" applyFont="1" applyFill="1" applyBorder="1" applyAlignment="1" applyProtection="1">
      <alignment horizontal="left"/>
      <protection hidden="1"/>
    </xf>
    <xf numFmtId="37" fontId="19" fillId="0" borderId="0" xfId="0" applyFont="1" applyFill="1" applyBorder="1" applyAlignment="1" applyProtection="1">
      <alignment horizontal="center"/>
      <protection hidden="1"/>
    </xf>
    <xf numFmtId="37" fontId="20" fillId="0" borderId="3" xfId="0" applyFont="1" applyBorder="1" applyAlignment="1" applyProtection="1">
      <alignment horizontal="center"/>
      <protection hidden="1"/>
    </xf>
    <xf numFmtId="37" fontId="19" fillId="0" borderId="0" xfId="0" applyNumberFormat="1" applyFont="1" applyFill="1" applyBorder="1" applyAlignment="1" applyProtection="1">
      <alignment horizontal="center"/>
      <protection hidden="1"/>
    </xf>
    <xf numFmtId="37" fontId="21" fillId="0" borderId="1" xfId="0" applyFont="1" applyFill="1" applyBorder="1" applyAlignment="1" applyProtection="1">
      <alignment horizontal="left"/>
      <protection hidden="1"/>
    </xf>
    <xf numFmtId="37" fontId="18" fillId="0" borderId="1" xfId="0" applyFont="1" applyFill="1" applyBorder="1" applyAlignment="1" applyProtection="1">
      <alignment/>
      <protection hidden="1"/>
    </xf>
    <xf numFmtId="37" fontId="18" fillId="0" borderId="1" xfId="0" applyFont="1" applyFill="1" applyBorder="1" applyAlignment="1" applyProtection="1">
      <alignment horizontal="centerContinuous"/>
      <protection hidden="1"/>
    </xf>
    <xf numFmtId="37" fontId="21" fillId="0" borderId="2" xfId="0" applyFont="1" applyFill="1" applyBorder="1" applyAlignment="1" applyProtection="1">
      <alignment horizontal="left"/>
      <protection hidden="1"/>
    </xf>
    <xf numFmtId="37" fontId="18" fillId="0" borderId="2" xfId="0" applyFont="1" applyFill="1" applyBorder="1" applyAlignment="1" applyProtection="1">
      <alignment/>
      <protection hidden="1"/>
    </xf>
    <xf numFmtId="37" fontId="18" fillId="0" borderId="2" xfId="0" applyFont="1" applyFill="1" applyBorder="1" applyAlignment="1" applyProtection="1">
      <alignment horizontal="centerContinuous"/>
      <protection hidden="1"/>
    </xf>
    <xf numFmtId="37" fontId="16" fillId="0" borderId="3" xfId="0" applyFont="1" applyBorder="1" applyAlignment="1" applyProtection="1">
      <alignment horizontal="left"/>
      <protection hidden="1"/>
    </xf>
    <xf numFmtId="15" fontId="18" fillId="0" borderId="3" xfId="0" applyNumberFormat="1"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3" xfId="0" applyFont="1" applyBorder="1" applyAlignment="1" applyProtection="1">
      <alignment horizontal="center"/>
      <protection hidden="1"/>
    </xf>
    <xf numFmtId="17" fontId="16" fillId="0" borderId="0" xfId="0" applyNumberFormat="1" applyFont="1" applyBorder="1" applyAlignment="1" applyProtection="1">
      <alignment horizontal="left"/>
      <protection hidden="1"/>
    </xf>
    <xf numFmtId="18" fontId="18" fillId="0" borderId="0" xfId="0" applyNumberFormat="1" applyFont="1" applyBorder="1" applyAlignment="1" applyProtection="1">
      <alignment horizontal="left"/>
      <protection hidden="1"/>
    </xf>
    <xf numFmtId="165" fontId="18" fillId="0" borderId="0" xfId="0" applyNumberFormat="1" applyFont="1" applyBorder="1" applyAlignment="1" applyProtection="1">
      <alignment/>
      <protection hidden="1"/>
    </xf>
    <xf numFmtId="17" fontId="18" fillId="0" borderId="0" xfId="0" applyNumberFormat="1" applyFont="1" applyBorder="1" applyAlignment="1" applyProtection="1">
      <alignment horizontal="center"/>
      <protection hidden="1"/>
    </xf>
    <xf numFmtId="17" fontId="18" fillId="0" borderId="0" xfId="0" applyNumberFormat="1" applyFont="1" applyBorder="1" applyAlignment="1" applyProtection="1">
      <alignment horizontal="left"/>
      <protection hidden="1"/>
    </xf>
    <xf numFmtId="17" fontId="18" fillId="0" borderId="0" xfId="0" applyNumberFormat="1" applyFont="1" applyBorder="1" applyAlignment="1" applyProtection="1">
      <alignment/>
      <protection hidden="1"/>
    </xf>
    <xf numFmtId="37" fontId="16" fillId="0" borderId="0" xfId="0" applyFont="1" applyBorder="1" applyAlignment="1" applyProtection="1">
      <alignment horizontal="left"/>
      <protection hidden="1"/>
    </xf>
    <xf numFmtId="37" fontId="18" fillId="0" borderId="0" xfId="0" applyFont="1" applyBorder="1" applyAlignment="1" applyProtection="1">
      <alignment horizontal="left"/>
      <protection hidden="1"/>
    </xf>
    <xf numFmtId="37" fontId="18" fillId="0" borderId="0" xfId="0" applyFont="1" applyBorder="1" applyAlignment="1" applyProtection="1">
      <alignment/>
      <protection hidden="1"/>
    </xf>
    <xf numFmtId="37" fontId="18" fillId="0" borderId="0" xfId="0" applyFont="1" applyBorder="1" applyAlignment="1" applyProtection="1">
      <alignment/>
      <protection hidden="1"/>
    </xf>
    <xf numFmtId="37" fontId="18" fillId="0" borderId="3" xfId="0"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1" xfId="0" applyFont="1" applyFill="1" applyBorder="1" applyAlignment="1" applyProtection="1">
      <alignment/>
      <protection hidden="1"/>
    </xf>
    <xf numFmtId="37" fontId="18" fillId="0" borderId="2" xfId="0" applyFont="1" applyFill="1" applyBorder="1" applyAlignment="1" applyProtection="1">
      <alignment/>
      <protection hidden="1"/>
    </xf>
    <xf numFmtId="9" fontId="16"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protection hidden="1"/>
    </xf>
    <xf numFmtId="37" fontId="18" fillId="0" borderId="0" xfId="0" applyFont="1" applyAlignment="1" applyProtection="1">
      <alignment horizontal="left"/>
      <protection hidden="1"/>
    </xf>
    <xf numFmtId="37" fontId="16" fillId="0" borderId="0" xfId="0" applyFont="1" applyFill="1" applyBorder="1" applyAlignment="1" applyProtection="1">
      <alignment horizontal="left"/>
      <protection hidden="1"/>
    </xf>
    <xf numFmtId="39" fontId="16"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protection hidden="1"/>
    </xf>
    <xf numFmtId="39" fontId="18" fillId="0" borderId="0" xfId="0" applyNumberFormat="1" applyFont="1" applyAlignment="1" applyProtection="1">
      <alignment/>
      <protection hidden="1"/>
    </xf>
    <xf numFmtId="9" fontId="18" fillId="0" borderId="0" xfId="23" applyFont="1" applyBorder="1" applyAlignment="1" applyProtection="1">
      <alignment/>
      <protection hidden="1"/>
    </xf>
    <xf numFmtId="164" fontId="16"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protection hidden="1"/>
    </xf>
    <xf numFmtId="164" fontId="18" fillId="0" borderId="0" xfId="0" applyNumberFormat="1" applyFont="1" applyBorder="1" applyAlignment="1" applyProtection="1">
      <alignment/>
      <protection hidden="1"/>
    </xf>
    <xf numFmtId="9" fontId="18" fillId="0" borderId="0" xfId="0" applyNumberFormat="1" applyFont="1" applyBorder="1" applyAlignment="1" applyProtection="1">
      <alignment horizontal="center"/>
      <protection hidden="1"/>
    </xf>
    <xf numFmtId="164" fontId="18" fillId="0" borderId="0" xfId="0" applyNumberFormat="1" applyFont="1" applyBorder="1" applyAlignment="1" applyProtection="1">
      <alignment horizontal="center"/>
      <protection hidden="1"/>
    </xf>
    <xf numFmtId="37" fontId="16" fillId="0" borderId="0" xfId="0" applyNumberFormat="1" applyFont="1" applyBorder="1" applyAlignment="1" applyProtection="1">
      <alignment horizontal="left"/>
      <protection hidden="1"/>
    </xf>
    <xf numFmtId="37" fontId="18" fillId="0" borderId="0" xfId="0" applyNumberFormat="1" applyFont="1" applyBorder="1" applyAlignment="1" applyProtection="1">
      <alignment horizontal="left"/>
      <protection hidden="1"/>
    </xf>
    <xf numFmtId="37" fontId="18" fillId="0" borderId="3" xfId="0" applyFont="1" applyFill="1" applyBorder="1" applyAlignment="1" applyProtection="1">
      <alignment/>
      <protection hidden="1"/>
    </xf>
    <xf numFmtId="17" fontId="16" fillId="0" borderId="3" xfId="0" applyNumberFormat="1" applyFont="1" applyBorder="1" applyAlignment="1" applyProtection="1">
      <alignment horizontal="left"/>
      <protection hidden="1"/>
    </xf>
    <xf numFmtId="37" fontId="16" fillId="0" borderId="3" xfId="0" applyFont="1" applyBorder="1" applyAlignment="1" applyProtection="1">
      <alignment/>
      <protection hidden="1"/>
    </xf>
    <xf numFmtId="37" fontId="16" fillId="0" borderId="0" xfId="0" applyFont="1" applyBorder="1" applyAlignment="1" applyProtection="1">
      <alignment/>
      <protection hidden="1"/>
    </xf>
    <xf numFmtId="37" fontId="16" fillId="0" borderId="0" xfId="0" applyFont="1" applyFill="1" applyBorder="1" applyAlignment="1" applyProtection="1">
      <alignment/>
      <protection hidden="1"/>
    </xf>
    <xf numFmtId="37" fontId="16" fillId="0" borderId="0" xfId="0" applyFont="1" applyFill="1" applyBorder="1" applyAlignment="1" applyProtection="1">
      <alignment/>
      <protection hidden="1"/>
    </xf>
    <xf numFmtId="39" fontId="18" fillId="0" borderId="0" xfId="0" applyNumberFormat="1" applyFont="1" applyBorder="1" applyAlignment="1" applyProtection="1">
      <alignment/>
      <protection hidden="1"/>
    </xf>
    <xf numFmtId="165" fontId="4" fillId="0" borderId="0" xfId="20" applyNumberFormat="1" applyProtection="1">
      <alignment/>
      <protection/>
    </xf>
    <xf numFmtId="37" fontId="23" fillId="0" borderId="0" xfId="0" applyFont="1" applyAlignment="1" applyProtection="1">
      <alignment horizontal="centerContinuous"/>
      <protection hidden="1"/>
    </xf>
    <xf numFmtId="37" fontId="23" fillId="0" borderId="0" xfId="0" applyFont="1" applyFill="1" applyBorder="1" applyAlignment="1" applyProtection="1">
      <alignment horizontal="centerContinuous"/>
      <protection hidden="1"/>
    </xf>
    <xf numFmtId="37" fontId="17" fillId="2" borderId="0" xfId="0" applyFont="1" applyFill="1" applyBorder="1" applyAlignment="1" applyProtection="1">
      <alignment/>
      <protection locked="0"/>
    </xf>
    <xf numFmtId="37" fontId="24" fillId="2" borderId="0" xfId="0" applyFont="1" applyFill="1" applyBorder="1" applyAlignment="1" applyProtection="1">
      <alignment/>
      <protection locked="0"/>
    </xf>
    <xf numFmtId="37" fontId="24" fillId="2" borderId="0" xfId="0" applyFont="1" applyFill="1" applyBorder="1" applyAlignment="1" applyProtection="1">
      <alignment/>
      <protection hidden="1"/>
    </xf>
    <xf numFmtId="39" fontId="17" fillId="2" borderId="0" xfId="0" applyNumberFormat="1" applyFont="1" applyFill="1" applyBorder="1" applyAlignment="1" applyProtection="1">
      <alignment/>
      <protection locked="0"/>
    </xf>
    <xf numFmtId="39" fontId="24" fillId="2" borderId="0" xfId="0" applyNumberFormat="1" applyFont="1" applyFill="1" applyBorder="1" applyAlignment="1" applyProtection="1">
      <alignment/>
      <protection locked="0"/>
    </xf>
    <xf numFmtId="165" fontId="16" fillId="0" borderId="0" xfId="0" applyNumberFormat="1" applyFont="1" applyFill="1" applyBorder="1" applyAlignment="1" applyProtection="1">
      <alignment horizontal="center"/>
      <protection hidden="1"/>
    </xf>
    <xf numFmtId="165" fontId="16" fillId="0" borderId="0" xfId="0" applyNumberFormat="1" applyFont="1" applyFill="1" applyAlignment="1" applyProtection="1">
      <alignment horizontal="center"/>
      <protection hidden="1"/>
    </xf>
    <xf numFmtId="37" fontId="16" fillId="0" borderId="1" xfId="0" applyFont="1" applyFill="1" applyBorder="1" applyAlignment="1" applyProtection="1">
      <alignment horizontal="centerContinuous"/>
      <protection hidden="1"/>
    </xf>
    <xf numFmtId="37" fontId="16" fillId="0" borderId="2" xfId="0" applyFont="1" applyFill="1" applyBorder="1" applyAlignment="1" applyProtection="1">
      <alignment horizontal="centerContinuous"/>
      <protection hidden="1"/>
    </xf>
    <xf numFmtId="37" fontId="16" fillId="0" borderId="3" xfId="0" applyFont="1" applyBorder="1" applyAlignment="1" applyProtection="1">
      <alignment horizontal="center"/>
      <protection hidden="1"/>
    </xf>
    <xf numFmtId="165" fontId="16" fillId="0" borderId="0" xfId="0" applyNumberFormat="1" applyFont="1" applyBorder="1" applyAlignment="1" applyProtection="1">
      <alignment horizontal="center"/>
      <protection hidden="1"/>
    </xf>
    <xf numFmtId="37" fontId="16" fillId="0" borderId="0" xfId="0" applyFont="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horizontal="left"/>
      <protection hidden="1"/>
    </xf>
    <xf numFmtId="9" fontId="16" fillId="0" borderId="0" xfId="0" applyNumberFormat="1" applyFont="1" applyBorder="1" applyAlignment="1" applyProtection="1">
      <alignment/>
      <protection hidden="1"/>
    </xf>
    <xf numFmtId="164" fontId="16" fillId="0" borderId="0" xfId="0" applyNumberFormat="1" applyFont="1" applyBorder="1" applyAlignment="1" applyProtection="1">
      <alignment/>
      <protection hidden="1"/>
    </xf>
    <xf numFmtId="9" fontId="16" fillId="0" borderId="0" xfId="23" applyFont="1" applyBorder="1" applyAlignment="1" applyProtection="1">
      <alignment/>
      <protection hidden="1"/>
    </xf>
    <xf numFmtId="164" fontId="16" fillId="0" borderId="0" xfId="23" applyNumberFormat="1" applyFont="1" applyBorder="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protection hidden="1"/>
    </xf>
    <xf numFmtId="39" fontId="16" fillId="0" borderId="0" xfId="0" applyNumberFormat="1" applyFont="1" applyBorder="1" applyAlignment="1" applyProtection="1">
      <alignment/>
      <protection hidden="1"/>
    </xf>
    <xf numFmtId="37" fontId="17" fillId="2" borderId="0" xfId="0" applyFont="1" applyFill="1" applyBorder="1" applyAlignment="1" applyProtection="1">
      <alignment/>
      <protection locked="0"/>
    </xf>
    <xf numFmtId="201" fontId="17" fillId="2" borderId="4" xfId="0" applyNumberFormat="1" applyFont="1" applyFill="1" applyBorder="1" applyAlignment="1" applyProtection="1">
      <alignment horizontal="center"/>
      <protection locked="0"/>
    </xf>
    <xf numFmtId="37" fontId="21" fillId="0" borderId="1" xfId="0" applyFont="1" applyFill="1" applyBorder="1" applyAlignment="1" applyProtection="1">
      <alignment horizontal="left"/>
      <protection hidden="1"/>
    </xf>
    <xf numFmtId="37" fontId="21" fillId="0" borderId="2" xfId="0" applyFont="1" applyFill="1" applyBorder="1" applyAlignment="1" applyProtection="1">
      <alignment horizontal="left"/>
      <protection hidden="1"/>
    </xf>
    <xf numFmtId="37" fontId="17" fillId="2"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hidden="1"/>
    </xf>
    <xf numFmtId="37" fontId="17" fillId="2" borderId="0" xfId="0" applyFont="1" applyFill="1" applyBorder="1" applyAlignment="1" applyProtection="1">
      <alignment/>
      <protection hidden="1" locked="0"/>
    </xf>
    <xf numFmtId="37" fontId="17" fillId="2" borderId="0" xfId="0" applyFont="1" applyFill="1" applyBorder="1" applyAlignment="1" applyProtection="1">
      <alignment/>
      <protection hidden="1" locked="0"/>
    </xf>
    <xf numFmtId="201" fontId="17" fillId="2" borderId="4" xfId="0" applyNumberFormat="1" applyFont="1" applyFill="1" applyBorder="1" applyAlignment="1" applyProtection="1">
      <alignment horizontal="center"/>
      <protection hidden="1" locked="0"/>
    </xf>
    <xf numFmtId="173" fontId="18" fillId="3" borderId="0" xfId="0" applyNumberFormat="1" applyFont="1" applyFill="1" applyBorder="1" applyAlignment="1" applyProtection="1">
      <alignment/>
      <protection hidden="1"/>
    </xf>
    <xf numFmtId="190" fontId="18" fillId="3" borderId="0" xfId="0" applyNumberFormat="1" applyFont="1" applyFill="1" applyBorder="1" applyAlignment="1" applyProtection="1">
      <alignment/>
      <protection hidden="1"/>
    </xf>
    <xf numFmtId="202" fontId="18" fillId="3" borderId="0" xfId="0" applyNumberFormat="1" applyFont="1" applyFill="1" applyBorder="1" applyAlignment="1" applyProtection="1">
      <alignment/>
      <protection hidden="1"/>
    </xf>
    <xf numFmtId="207" fontId="18" fillId="3" borderId="0" xfId="0" applyNumberFormat="1" applyFont="1" applyFill="1" applyBorder="1" applyAlignment="1" applyProtection="1">
      <alignment/>
      <protection hidden="1"/>
    </xf>
    <xf numFmtId="176" fontId="18" fillId="3" borderId="0" xfId="0" applyNumberFormat="1" applyFont="1" applyFill="1" applyBorder="1" applyAlignment="1" applyProtection="1">
      <alignment/>
      <protection hidden="1"/>
    </xf>
    <xf numFmtId="180" fontId="18" fillId="3" borderId="0" xfId="0" applyNumberFormat="1" applyFont="1" applyFill="1" applyBorder="1" applyAlignment="1" applyProtection="1">
      <alignment/>
      <protection hidden="1"/>
    </xf>
    <xf numFmtId="208" fontId="18" fillId="3" borderId="0" xfId="0" applyNumberFormat="1" applyFont="1" applyFill="1" applyBorder="1" applyAlignment="1" applyProtection="1">
      <alignment/>
      <protection hidden="1"/>
    </xf>
    <xf numFmtId="189" fontId="18" fillId="3" borderId="0" xfId="0" applyNumberFormat="1" applyFont="1" applyFill="1" applyBorder="1" applyAlignment="1" applyProtection="1">
      <alignment/>
      <protection hidden="1"/>
    </xf>
    <xf numFmtId="182" fontId="18" fillId="3" borderId="0" xfId="0" applyNumberFormat="1" applyFont="1" applyFill="1" applyBorder="1" applyAlignment="1" applyProtection="1">
      <alignment/>
      <protection hidden="1"/>
    </xf>
    <xf numFmtId="195" fontId="18" fillId="3" borderId="0" xfId="0" applyNumberFormat="1" applyFont="1" applyFill="1" applyBorder="1" applyAlignment="1" applyProtection="1">
      <alignment/>
      <protection hidden="1"/>
    </xf>
    <xf numFmtId="174" fontId="18" fillId="3" borderId="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8" fontId="18" fillId="3" borderId="0" xfId="0" applyNumberFormat="1" applyFont="1" applyFill="1" applyBorder="1" applyAlignment="1" applyProtection="1">
      <alignment/>
      <protection hidden="1"/>
    </xf>
    <xf numFmtId="196" fontId="18" fillId="3" borderId="0" xfId="0" applyNumberFormat="1" applyFont="1" applyFill="1" applyBorder="1" applyAlignment="1" applyProtection="1">
      <alignment/>
      <protection hidden="1"/>
    </xf>
    <xf numFmtId="175" fontId="18" fillId="3" borderId="0" xfId="0" applyNumberFormat="1" applyFont="1" applyFill="1" applyBorder="1" applyAlignment="1" applyProtection="1">
      <alignment/>
      <protection hidden="1"/>
    </xf>
    <xf numFmtId="37" fontId="23" fillId="0" borderId="0" xfId="0" applyFont="1" applyAlignment="1" applyProtection="1">
      <alignment horizontal="center"/>
      <protection hidden="1"/>
    </xf>
    <xf numFmtId="37" fontId="23" fillId="0" borderId="0" xfId="0" applyFont="1" applyFill="1" applyBorder="1" applyAlignment="1" applyProtection="1">
      <alignment horizontal="center"/>
      <protection hidden="1"/>
    </xf>
    <xf numFmtId="37" fontId="6" fillId="0" borderId="1" xfId="19" applyNumberFormat="1" applyFont="1" applyFill="1" applyBorder="1" applyAlignment="1" applyProtection="1">
      <alignment horizontal="centerContinuous"/>
      <protection hidden="1"/>
    </xf>
    <xf numFmtId="0" fontId="22" fillId="0" borderId="1" xfId="19" applyFont="1" applyFill="1" applyBorder="1" applyAlignment="1" applyProtection="1">
      <alignment horizontal="centerContinuous"/>
      <protection hidden="1"/>
    </xf>
    <xf numFmtId="0" fontId="6" fillId="0" borderId="1" xfId="19" applyFont="1" applyFill="1" applyBorder="1" applyAlignment="1" applyProtection="1">
      <alignment horizontal="centerContinuous"/>
      <protection hidden="1"/>
    </xf>
    <xf numFmtId="0" fontId="22" fillId="0" borderId="1" xfId="19" applyFont="1" applyFill="1" applyBorder="1" applyProtection="1">
      <alignment/>
      <protection hidden="1"/>
    </xf>
    <xf numFmtId="37" fontId="18" fillId="3" borderId="3" xfId="0" applyFont="1" applyFill="1" applyBorder="1" applyAlignment="1" applyProtection="1">
      <alignment/>
      <protection hidden="1" locked="0"/>
    </xf>
    <xf numFmtId="0" fontId="9" fillId="0" borderId="1" xfId="22" applyFont="1" applyFill="1" applyBorder="1" applyAlignment="1" applyProtection="1">
      <alignment horizontal="centerContinuous"/>
      <protection/>
    </xf>
    <xf numFmtId="205" fontId="10" fillId="0" borderId="1" xfId="22" applyNumberFormat="1" applyFont="1" applyFill="1" applyBorder="1" applyAlignment="1" applyProtection="1">
      <alignment horizontal="centerContinuous"/>
      <protection/>
    </xf>
    <xf numFmtId="0" fontId="10" fillId="0" borderId="1" xfId="22"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19" applyFont="1" applyFill="1" applyBorder="1" applyAlignment="1" applyProtection="1">
      <alignment horizontal="centerContinuous"/>
      <protection hidden="1"/>
    </xf>
    <xf numFmtId="0" fontId="1" fillId="0" borderId="2" xfId="19" applyFont="1" applyFill="1" applyBorder="1" applyAlignment="1" applyProtection="1">
      <alignment horizontal="centerContinuous"/>
      <protection hidden="1"/>
    </xf>
    <xf numFmtId="0" fontId="1" fillId="0" borderId="2" xfId="19" applyFont="1" applyFill="1" applyBorder="1" applyProtection="1">
      <alignment/>
      <protection hidden="1"/>
    </xf>
    <xf numFmtId="0" fontId="3" fillId="0" borderId="2" xfId="22" applyFont="1" applyFill="1" applyBorder="1" applyAlignment="1" applyProtection="1">
      <alignment horizontal="centerContinuous"/>
      <protection/>
    </xf>
    <xf numFmtId="0" fontId="2" fillId="0" borderId="2" xfId="22" applyFont="1" applyFill="1" applyBorder="1" applyAlignment="1" applyProtection="1">
      <alignment horizontal="centerContinuous" vertical="top"/>
      <protection/>
    </xf>
    <xf numFmtId="0" fontId="2" fillId="0" borderId="2" xfId="22" applyFont="1" applyFill="1" applyBorder="1" applyAlignment="1" applyProtection="1">
      <alignment horizontal="centerContinuous" wrapText="1"/>
      <protection/>
    </xf>
    <xf numFmtId="0" fontId="25" fillId="0" borderId="2" xfId="22" applyFont="1" applyFill="1" applyBorder="1" applyAlignment="1" applyProtection="1">
      <alignment horizontal="left"/>
      <protection/>
    </xf>
    <xf numFmtId="0" fontId="25" fillId="0" borderId="2" xfId="22" applyFont="1" applyFill="1" applyBorder="1" applyAlignment="1" applyProtection="1">
      <alignment/>
      <protection/>
    </xf>
    <xf numFmtId="0" fontId="2" fillId="0" borderId="2" xfId="22" applyFont="1" applyFill="1" applyBorder="1" applyAlignment="1" applyProtection="1">
      <alignment horizontal="centerContinuous"/>
      <protection/>
    </xf>
    <xf numFmtId="205" fontId="25" fillId="0" borderId="2" xfId="22" applyNumberFormat="1" applyFont="1" applyFill="1" applyBorder="1" applyAlignment="1" applyProtection="1">
      <alignment horizontal="centerContinuous"/>
      <protection/>
    </xf>
    <xf numFmtId="0" fontId="25" fillId="0" borderId="2" xfId="22" applyFont="1" applyFill="1" applyBorder="1" applyProtection="1">
      <alignment/>
      <protection/>
    </xf>
    <xf numFmtId="0" fontId="26" fillId="0" borderId="0" xfId="19" applyFont="1" applyBorder="1" applyAlignment="1" applyProtection="1">
      <alignment horizontal="centerContinuous"/>
      <protection hidden="1"/>
    </xf>
    <xf numFmtId="0" fontId="27" fillId="0" borderId="0" xfId="19" applyFont="1" applyBorder="1" applyAlignment="1" applyProtection="1">
      <alignment/>
      <protection hidden="1"/>
    </xf>
    <xf numFmtId="0" fontId="27" fillId="0" borderId="0" xfId="19" applyFont="1" applyBorder="1" applyProtection="1">
      <alignment/>
      <protection hidden="1"/>
    </xf>
    <xf numFmtId="0" fontId="27" fillId="0" borderId="0" xfId="19" applyFont="1" applyBorder="1" applyAlignment="1" applyProtection="1">
      <alignment horizontal="centerContinuous"/>
      <protection hidden="1"/>
    </xf>
    <xf numFmtId="0" fontId="27" fillId="0" borderId="0" xfId="19" applyFont="1" applyAlignment="1" applyProtection="1">
      <alignment/>
      <protection hidden="1"/>
    </xf>
    <xf numFmtId="37" fontId="27" fillId="0" borderId="0" xfId="0" applyFont="1" applyAlignment="1" applyProtection="1">
      <alignment/>
      <protection hidden="1"/>
    </xf>
    <xf numFmtId="0" fontId="27" fillId="0" borderId="0" xfId="19" applyFont="1" applyBorder="1" applyAlignment="1" applyProtection="1">
      <alignment horizontal="left"/>
      <protection hidden="1"/>
    </xf>
    <xf numFmtId="0" fontId="27" fillId="0" borderId="0" xfId="19" applyFont="1" applyProtection="1">
      <alignment/>
      <protection hidden="1"/>
    </xf>
    <xf numFmtId="37" fontId="27" fillId="0" borderId="0" xfId="0" applyFont="1" applyAlignment="1" applyProtection="1">
      <alignment/>
      <protection hidden="1"/>
    </xf>
    <xf numFmtId="37" fontId="27" fillId="0" borderId="0" xfId="0" applyFont="1" applyAlignment="1" applyProtection="1">
      <alignment horizontal="centerContinuous"/>
      <protection hidden="1"/>
    </xf>
    <xf numFmtId="37" fontId="27" fillId="0" borderId="0" xfId="0" applyFont="1" applyBorder="1" applyAlignment="1" applyProtection="1">
      <alignment/>
      <protection hidden="1"/>
    </xf>
    <xf numFmtId="0" fontId="29" fillId="0" borderId="0" xfId="19" applyFont="1" applyBorder="1" applyAlignment="1" applyProtection="1">
      <alignment horizontal="centerContinuous"/>
      <protection hidden="1"/>
    </xf>
    <xf numFmtId="0" fontId="27" fillId="0" borderId="0" xfId="19" applyFont="1" applyAlignment="1" applyProtection="1">
      <alignment horizontal="centerContinuous"/>
      <protection hidden="1"/>
    </xf>
    <xf numFmtId="37" fontId="27" fillId="0" borderId="0" xfId="0" applyFont="1" applyBorder="1" applyAlignment="1" applyProtection="1">
      <alignment horizontal="centerContinuous"/>
      <protection hidden="1"/>
    </xf>
    <xf numFmtId="0" fontId="26" fillId="0" borderId="5" xfId="19" applyFont="1" applyFill="1" applyBorder="1" applyAlignment="1" applyProtection="1">
      <alignment/>
      <protection hidden="1"/>
    </xf>
    <xf numFmtId="165" fontId="26" fillId="0" borderId="6" xfId="18" applyNumberFormat="1" applyFont="1" applyBorder="1" applyAlignment="1" applyProtection="1">
      <alignment horizontal="right"/>
      <protection hidden="1"/>
    </xf>
    <xf numFmtId="165" fontId="26" fillId="0" borderId="7" xfId="18" applyNumberFormat="1" applyFont="1" applyBorder="1" applyAlignment="1" applyProtection="1">
      <alignment horizontal="right"/>
      <protection hidden="1"/>
    </xf>
    <xf numFmtId="165" fontId="26" fillId="0" borderId="8" xfId="18" applyNumberFormat="1" applyFont="1" applyBorder="1" applyAlignment="1" applyProtection="1">
      <alignment horizontal="right"/>
      <protection hidden="1"/>
    </xf>
    <xf numFmtId="165" fontId="26" fillId="0" borderId="0" xfId="18" applyNumberFormat="1" applyFont="1" applyBorder="1" applyAlignment="1" applyProtection="1">
      <alignment horizontal="right"/>
      <protection hidden="1"/>
    </xf>
    <xf numFmtId="171" fontId="27" fillId="0" borderId="9" xfId="19" applyNumberFormat="1" applyFont="1" applyFill="1" applyBorder="1" applyAlignment="1" applyProtection="1">
      <alignment horizontal="left"/>
      <protection hidden="1"/>
    </xf>
    <xf numFmtId="41" fontId="27" fillId="0" borderId="10" xfId="18" applyNumberFormat="1" applyFont="1" applyBorder="1" applyAlignment="1" applyProtection="1">
      <alignment horizontal="right"/>
      <protection hidden="1"/>
    </xf>
    <xf numFmtId="41" fontId="27" fillId="0" borderId="0" xfId="18" applyNumberFormat="1" applyFont="1" applyBorder="1" applyAlignment="1" applyProtection="1">
      <alignment horizontal="right"/>
      <protection hidden="1"/>
    </xf>
    <xf numFmtId="41" fontId="27" fillId="0" borderId="11" xfId="18" applyNumberFormat="1" applyFont="1" applyBorder="1" applyAlignment="1" applyProtection="1">
      <alignment horizontal="right"/>
      <protection hidden="1"/>
    </xf>
    <xf numFmtId="171" fontId="27" fillId="0" borderId="12" xfId="19" applyNumberFormat="1" applyFont="1" applyFill="1" applyBorder="1" applyAlignment="1" applyProtection="1">
      <alignment horizontal="left"/>
      <protection hidden="1"/>
    </xf>
    <xf numFmtId="0" fontId="26" fillId="0" borderId="0" xfId="19" applyFont="1" applyProtection="1">
      <alignment/>
      <protection hidden="1"/>
    </xf>
    <xf numFmtId="171" fontId="27" fillId="0" borderId="13" xfId="19" applyNumberFormat="1" applyFont="1" applyFill="1" applyBorder="1" applyAlignment="1" applyProtection="1">
      <alignment horizontal="left"/>
      <protection hidden="1"/>
    </xf>
    <xf numFmtId="41" fontId="27" fillId="0" borderId="14" xfId="18" applyNumberFormat="1" applyFont="1" applyBorder="1" applyAlignment="1" applyProtection="1">
      <alignment horizontal="right"/>
      <protection hidden="1"/>
    </xf>
    <xf numFmtId="41" fontId="27" fillId="0" borderId="15" xfId="18" applyNumberFormat="1" applyFont="1" applyBorder="1" applyAlignment="1" applyProtection="1">
      <alignment horizontal="right"/>
      <protection hidden="1"/>
    </xf>
    <xf numFmtId="41" fontId="27" fillId="0" borderId="16" xfId="18" applyNumberFormat="1" applyFont="1" applyBorder="1" applyAlignment="1" applyProtection="1">
      <alignment horizontal="right"/>
      <protection hidden="1"/>
    </xf>
    <xf numFmtId="171" fontId="27" fillId="0" borderId="0" xfId="19" applyNumberFormat="1" applyFont="1" applyFill="1" applyBorder="1" applyAlignment="1" applyProtection="1">
      <alignment horizontal="left"/>
      <protection hidden="1"/>
    </xf>
    <xf numFmtId="41" fontId="27" fillId="0" borderId="17" xfId="18" applyNumberFormat="1" applyFont="1" applyBorder="1" applyAlignment="1" applyProtection="1">
      <alignment horizontal="right"/>
      <protection hidden="1"/>
    </xf>
    <xf numFmtId="41" fontId="27" fillId="0" borderId="3" xfId="18" applyNumberFormat="1" applyFont="1" applyBorder="1" applyAlignment="1" applyProtection="1">
      <alignment horizontal="right"/>
      <protection hidden="1"/>
    </xf>
    <xf numFmtId="41" fontId="27" fillId="0" borderId="18" xfId="18" applyNumberFormat="1" applyFont="1" applyBorder="1" applyAlignment="1" applyProtection="1">
      <alignment horizontal="right"/>
      <protection hidden="1"/>
    </xf>
    <xf numFmtId="37" fontId="27" fillId="0" borderId="0" xfId="19" applyNumberFormat="1" applyFont="1" applyBorder="1" applyAlignment="1" applyProtection="1">
      <alignment horizontal="left"/>
      <protection hidden="1"/>
    </xf>
    <xf numFmtId="204" fontId="27" fillId="0" borderId="0" xfId="18" applyNumberFormat="1" applyFont="1" applyBorder="1" applyAlignment="1" applyProtection="1">
      <alignment horizontal="centerContinuous"/>
      <protection hidden="1"/>
    </xf>
    <xf numFmtId="0" fontId="32" fillId="0" borderId="0" xfId="19" applyFont="1" applyBorder="1" applyAlignment="1" applyProtection="1">
      <alignment horizontal="left"/>
      <protection hidden="1"/>
    </xf>
    <xf numFmtId="37" fontId="27" fillId="0" borderId="12" xfId="19" applyNumberFormat="1" applyFont="1" applyBorder="1" applyAlignment="1" applyProtection="1">
      <alignment horizontal="left"/>
      <protection hidden="1"/>
    </xf>
    <xf numFmtId="37" fontId="27" fillId="0" borderId="13" xfId="19" applyNumberFormat="1" applyFont="1" applyBorder="1" applyAlignment="1" applyProtection="1">
      <alignment horizontal="left"/>
      <protection hidden="1"/>
    </xf>
    <xf numFmtId="37" fontId="26" fillId="0" borderId="6" xfId="19" applyNumberFormat="1" applyFont="1" applyBorder="1" applyAlignment="1" applyProtection="1">
      <alignment horizontal="left"/>
      <protection hidden="1"/>
    </xf>
    <xf numFmtId="0" fontId="31" fillId="0" borderId="0" xfId="19" applyFont="1" applyBorder="1" applyAlignment="1" applyProtection="1">
      <alignment horizontal="centerContinuous"/>
      <protection hidden="1"/>
    </xf>
    <xf numFmtId="0" fontId="31" fillId="0" borderId="0" xfId="19" applyFont="1" applyAlignment="1" applyProtection="1">
      <alignment horizontal="centerContinuous"/>
      <protection hidden="1"/>
    </xf>
    <xf numFmtId="37" fontId="31" fillId="0" borderId="0" xfId="0" applyFont="1" applyAlignment="1" applyProtection="1">
      <alignment horizontal="centerContinuous"/>
      <protection hidden="1"/>
    </xf>
    <xf numFmtId="0" fontId="26" fillId="0" borderId="6" xfId="19" applyFont="1" applyFill="1" applyBorder="1" applyAlignment="1" applyProtection="1">
      <alignment/>
      <protection hidden="1"/>
    </xf>
    <xf numFmtId="41" fontId="28" fillId="2" borderId="10" xfId="18" applyNumberFormat="1" applyFont="1" applyFill="1" applyBorder="1" applyAlignment="1" applyProtection="1">
      <alignment horizontal="right"/>
      <protection locked="0"/>
    </xf>
    <xf numFmtId="41" fontId="28" fillId="2" borderId="12" xfId="18" applyNumberFormat="1" applyFont="1" applyFill="1" applyBorder="1" applyAlignment="1" applyProtection="1">
      <alignment horizontal="right"/>
      <protection locked="0"/>
    </xf>
    <xf numFmtId="41" fontId="28" fillId="2" borderId="14" xfId="18" applyNumberFormat="1" applyFont="1" applyFill="1" applyBorder="1" applyAlignment="1" applyProtection="1">
      <alignment horizontal="right"/>
      <protection locked="0"/>
    </xf>
    <xf numFmtId="41" fontId="28" fillId="2" borderId="13" xfId="18" applyNumberFormat="1" applyFont="1" applyFill="1" applyBorder="1" applyAlignment="1" applyProtection="1">
      <alignment horizontal="right"/>
      <protection locked="0"/>
    </xf>
    <xf numFmtId="9" fontId="27" fillId="0" borderId="0" xfId="19" applyNumberFormat="1" applyFont="1" applyBorder="1" applyAlignment="1" applyProtection="1">
      <alignment horizontal="left"/>
      <protection hidden="1"/>
    </xf>
    <xf numFmtId="9" fontId="32" fillId="0" borderId="0" xfId="19" applyNumberFormat="1" applyFont="1" applyBorder="1" applyAlignment="1" applyProtection="1">
      <alignment horizontal="left"/>
      <protection hidden="1"/>
    </xf>
    <xf numFmtId="0" fontId="26" fillId="0" borderId="0" xfId="19" applyFont="1" applyBorder="1" applyAlignment="1" applyProtection="1">
      <alignment horizontal="left"/>
      <protection hidden="1"/>
    </xf>
    <xf numFmtId="5" fontId="27" fillId="0" borderId="0" xfId="18" applyNumberFormat="1" applyFont="1" applyBorder="1" applyAlignment="1" applyProtection="1">
      <alignment horizontal="centerContinuous"/>
      <protection hidden="1"/>
    </xf>
    <xf numFmtId="0" fontId="27" fillId="0" borderId="0" xfId="19" applyFont="1" applyBorder="1" applyAlignment="1" applyProtection="1">
      <alignment horizontal="right"/>
      <protection hidden="1"/>
    </xf>
    <xf numFmtId="0" fontId="26" fillId="0" borderId="0" xfId="19" applyFont="1" applyBorder="1" applyAlignment="1" applyProtection="1">
      <alignment horizontal="right"/>
      <protection hidden="1"/>
    </xf>
    <xf numFmtId="0" fontId="32" fillId="0" borderId="0" xfId="19" applyFont="1" applyBorder="1" applyAlignment="1" applyProtection="1">
      <alignment/>
      <protection hidden="1"/>
    </xf>
    <xf numFmtId="0" fontId="32" fillId="0" borderId="0" xfId="19" applyFont="1" applyAlignment="1" applyProtection="1">
      <alignment/>
      <protection hidden="1"/>
    </xf>
    <xf numFmtId="0" fontId="26" fillId="0" borderId="6" xfId="18" applyNumberFormat="1" applyFont="1" applyBorder="1" applyAlignment="1" applyProtection="1">
      <alignment horizontal="centerContinuous"/>
      <protection hidden="1"/>
    </xf>
    <xf numFmtId="0" fontId="26" fillId="0" borderId="5" xfId="18" applyNumberFormat="1" applyFont="1" applyBorder="1" applyAlignment="1" applyProtection="1">
      <alignment horizontal="centerContinuous"/>
      <protection hidden="1"/>
    </xf>
    <xf numFmtId="174" fontId="28" fillId="2" borderId="10" xfId="18" applyNumberFormat="1" applyFont="1" applyFill="1" applyBorder="1" applyAlignment="1" applyProtection="1">
      <alignment horizontal="center"/>
      <protection locked="0"/>
    </xf>
    <xf numFmtId="174" fontId="28" fillId="2" borderId="12" xfId="18" applyNumberFormat="1" applyFont="1" applyFill="1" applyBorder="1" applyAlignment="1" applyProtection="1">
      <alignment horizontal="center"/>
      <protection locked="0"/>
    </xf>
    <xf numFmtId="174" fontId="28" fillId="2" borderId="14" xfId="18" applyNumberFormat="1" applyFont="1" applyFill="1" applyBorder="1" applyAlignment="1" applyProtection="1">
      <alignment horizontal="center"/>
      <protection locked="0"/>
    </xf>
    <xf numFmtId="174" fontId="28" fillId="2" borderId="13" xfId="18" applyNumberFormat="1" applyFont="1" applyFill="1" applyBorder="1" applyAlignment="1" applyProtection="1">
      <alignment horizontal="center"/>
      <protection locked="0"/>
    </xf>
    <xf numFmtId="0" fontId="26" fillId="0" borderId="0" xfId="19" applyFont="1" applyBorder="1" applyAlignment="1" applyProtection="1">
      <alignment/>
      <protection hidden="1"/>
    </xf>
    <xf numFmtId="165" fontId="26" fillId="0" borderId="7" xfId="18" applyNumberFormat="1" applyFont="1" applyBorder="1" applyAlignment="1" applyProtection="1">
      <alignment horizontal="centerContinuous"/>
      <protection hidden="1"/>
    </xf>
    <xf numFmtId="5" fontId="27" fillId="0" borderId="15" xfId="18" applyNumberFormat="1" applyFont="1" applyBorder="1" applyAlignment="1" applyProtection="1">
      <alignment horizontal="centerContinuous"/>
      <protection hidden="1"/>
    </xf>
    <xf numFmtId="37" fontId="26" fillId="0" borderId="0" xfId="19" applyNumberFormat="1" applyFont="1" applyBorder="1" applyAlignment="1" applyProtection="1">
      <alignment horizontal="left"/>
      <protection hidden="1"/>
    </xf>
    <xf numFmtId="0" fontId="26" fillId="0" borderId="0" xfId="19" applyFont="1" applyBorder="1" applyAlignment="1" applyProtection="1">
      <alignment horizontal="center"/>
      <protection hidden="1"/>
    </xf>
    <xf numFmtId="37" fontId="27" fillId="0" borderId="0" xfId="18" applyNumberFormat="1" applyFont="1" applyBorder="1" applyAlignment="1" applyProtection="1">
      <alignment horizontal="right"/>
      <protection hidden="1"/>
    </xf>
    <xf numFmtId="0" fontId="26" fillId="0" borderId="0" xfId="19" applyFont="1" applyBorder="1" applyProtection="1">
      <alignment/>
      <protection hidden="1"/>
    </xf>
    <xf numFmtId="165" fontId="26" fillId="0" borderId="8" xfId="18" applyNumberFormat="1" applyFont="1" applyBorder="1" applyAlignment="1" applyProtection="1">
      <alignment horizontal="centerContinuous"/>
      <protection hidden="1"/>
    </xf>
    <xf numFmtId="5" fontId="27" fillId="0" borderId="11" xfId="18" applyNumberFormat="1" applyFont="1" applyBorder="1" applyAlignment="1" applyProtection="1">
      <alignment horizontal="centerContinuous"/>
      <protection hidden="1"/>
    </xf>
    <xf numFmtId="5" fontId="27" fillId="0" borderId="16" xfId="18" applyNumberFormat="1" applyFont="1" applyBorder="1" applyAlignment="1" applyProtection="1">
      <alignment horizontal="centerContinuous"/>
      <protection hidden="1"/>
    </xf>
    <xf numFmtId="37" fontId="27" fillId="0" borderId="17" xfId="19" applyNumberFormat="1" applyFont="1" applyBorder="1" applyAlignment="1" applyProtection="1">
      <alignment horizontal="left"/>
      <protection hidden="1"/>
    </xf>
    <xf numFmtId="37" fontId="27" fillId="0" borderId="10" xfId="19" applyNumberFormat="1" applyFont="1" applyBorder="1" applyAlignment="1" applyProtection="1">
      <alignment horizontal="left"/>
      <protection hidden="1"/>
    </xf>
    <xf numFmtId="37" fontId="27" fillId="0" borderId="14" xfId="19" applyNumberFormat="1" applyFont="1" applyBorder="1" applyAlignment="1" applyProtection="1">
      <alignment horizontal="left"/>
      <protection hidden="1"/>
    </xf>
    <xf numFmtId="171" fontId="28" fillId="2" borderId="5" xfId="19" applyNumberFormat="1" applyFont="1" applyFill="1" applyBorder="1" applyAlignment="1" applyProtection="1">
      <alignment horizontal="left"/>
      <protection locked="0"/>
    </xf>
    <xf numFmtId="189" fontId="28" fillId="2" borderId="5" xfId="19" applyNumberFormat="1" applyFont="1" applyFill="1" applyBorder="1" applyAlignment="1" applyProtection="1">
      <alignment horizontal="center"/>
      <protection locked="0"/>
    </xf>
    <xf numFmtId="189" fontId="27" fillId="3" borderId="5" xfId="19" applyNumberFormat="1" applyFont="1" applyFill="1" applyBorder="1" applyAlignment="1" applyProtection="1">
      <alignment horizontal="center"/>
      <protection hidden="1"/>
    </xf>
    <xf numFmtId="9" fontId="28" fillId="2" borderId="5" xfId="19" applyNumberFormat="1" applyFont="1" applyFill="1" applyBorder="1" applyAlignment="1" applyProtection="1">
      <alignment horizontal="center"/>
      <protection locked="0"/>
    </xf>
    <xf numFmtId="201" fontId="28" fillId="2" borderId="5" xfId="19" applyNumberFormat="1" applyFont="1" applyFill="1" applyBorder="1" applyAlignment="1" applyProtection="1">
      <alignment horizontal="center"/>
      <protection locked="0"/>
    </xf>
    <xf numFmtId="174" fontId="28" fillId="2" borderId="5" xfId="19" applyNumberFormat="1" applyFont="1" applyFill="1" applyBorder="1" applyAlignment="1" applyProtection="1">
      <alignment horizontal="center"/>
      <protection locked="0"/>
    </xf>
    <xf numFmtId="204" fontId="28" fillId="2" borderId="5" xfId="19" applyNumberFormat="1" applyFont="1" applyFill="1" applyBorder="1" applyAlignment="1" applyProtection="1">
      <alignment horizontal="center"/>
      <protection locked="0"/>
    </xf>
    <xf numFmtId="209" fontId="28" fillId="2" borderId="5" xfId="19" applyNumberFormat="1" applyFont="1" applyFill="1" applyBorder="1" applyAlignment="1" applyProtection="1">
      <alignment horizontal="center"/>
      <protection locked="0"/>
    </xf>
    <xf numFmtId="210" fontId="28" fillId="2" borderId="5" xfId="19" applyNumberFormat="1" applyFont="1" applyFill="1" applyBorder="1" applyAlignment="1" applyProtection="1">
      <alignment horizontal="center"/>
      <protection locked="0"/>
    </xf>
    <xf numFmtId="37" fontId="30" fillId="0" borderId="0" xfId="0" applyFont="1" applyAlignment="1" applyProtection="1">
      <alignment/>
      <protection hidden="1"/>
    </xf>
    <xf numFmtId="37" fontId="0" fillId="0" borderId="0" xfId="0" applyAlignment="1" applyProtection="1">
      <alignment/>
      <protection hidden="1"/>
    </xf>
    <xf numFmtId="0" fontId="10" fillId="0" borderId="1" xfId="22" applyFont="1" applyFill="1" applyBorder="1" applyAlignment="1" applyProtection="1">
      <alignment horizontal="centerContinuous"/>
      <protection/>
    </xf>
    <xf numFmtId="0" fontId="25" fillId="0" borderId="2" xfId="22" applyFont="1" applyFill="1" applyBorder="1" applyAlignment="1" applyProtection="1">
      <alignment horizontal="centerContinuous"/>
      <protection/>
    </xf>
    <xf numFmtId="41" fontId="27" fillId="0" borderId="10" xfId="18" applyNumberFormat="1" applyFont="1" applyBorder="1" applyAlignment="1" applyProtection="1">
      <alignment horizontal="center"/>
      <protection hidden="1"/>
    </xf>
    <xf numFmtId="41" fontId="27" fillId="0" borderId="0" xfId="18" applyNumberFormat="1" applyFont="1" applyBorder="1" applyAlignment="1" applyProtection="1">
      <alignment horizontal="center"/>
      <protection hidden="1"/>
    </xf>
    <xf numFmtId="41" fontId="27" fillId="0" borderId="11" xfId="18" applyNumberFormat="1" applyFont="1" applyBorder="1" applyAlignment="1" applyProtection="1">
      <alignment horizontal="center"/>
      <protection hidden="1"/>
    </xf>
    <xf numFmtId="41" fontId="27" fillId="0" borderId="14" xfId="18" applyNumberFormat="1" applyFont="1" applyBorder="1" applyAlignment="1" applyProtection="1">
      <alignment horizontal="center"/>
      <protection hidden="1"/>
    </xf>
    <xf numFmtId="41" fontId="27" fillId="0" borderId="15" xfId="18" applyNumberFormat="1" applyFont="1" applyBorder="1" applyAlignment="1" applyProtection="1">
      <alignment horizontal="center"/>
      <protection hidden="1"/>
    </xf>
    <xf numFmtId="41" fontId="27" fillId="0" borderId="16" xfId="18" applyNumberFormat="1" applyFont="1" applyBorder="1" applyAlignment="1" applyProtection="1">
      <alignment horizontal="center"/>
      <protection hidden="1"/>
    </xf>
    <xf numFmtId="41" fontId="27" fillId="0" borderId="6" xfId="18" applyNumberFormat="1" applyFont="1" applyBorder="1" applyAlignment="1" applyProtection="1">
      <alignment horizontal="center"/>
      <protection hidden="1"/>
    </xf>
    <xf numFmtId="41" fontId="27" fillId="0" borderId="7" xfId="18" applyNumberFormat="1" applyFont="1" applyBorder="1" applyAlignment="1" applyProtection="1">
      <alignment horizontal="center"/>
      <protection hidden="1"/>
    </xf>
    <xf numFmtId="41" fontId="27" fillId="0" borderId="8" xfId="18" applyNumberFormat="1" applyFont="1" applyBorder="1" applyAlignment="1" applyProtection="1">
      <alignment horizontal="center"/>
      <protection hidden="1"/>
    </xf>
    <xf numFmtId="0" fontId="26" fillId="0" borderId="6" xfId="18" applyNumberFormat="1" applyFont="1" applyBorder="1" applyAlignment="1" applyProtection="1">
      <alignment horizontal="right"/>
      <protection hidden="1"/>
    </xf>
    <xf numFmtId="0" fontId="26" fillId="0" borderId="5" xfId="18" applyNumberFormat="1" applyFont="1" applyBorder="1" applyAlignment="1" applyProtection="1">
      <alignment horizontal="right"/>
      <protection hidden="1"/>
    </xf>
    <xf numFmtId="9" fontId="27" fillId="3" borderId="5" xfId="19" applyNumberFormat="1" applyFont="1" applyFill="1" applyBorder="1" applyAlignment="1" applyProtection="1">
      <alignment horizontal="center"/>
      <protection hidden="1"/>
    </xf>
    <xf numFmtId="211" fontId="0" fillId="0" borderId="0" xfId="0" applyNumberFormat="1" applyAlignment="1">
      <alignment/>
    </xf>
    <xf numFmtId="9" fontId="18" fillId="0" borderId="0" xfId="23" applyFont="1" applyAlignment="1" applyProtection="1">
      <alignment/>
      <protection hidden="1"/>
    </xf>
    <xf numFmtId="9" fontId="18" fillId="0" borderId="0" xfId="23" applyFont="1" applyBorder="1" applyAlignment="1" applyProtection="1">
      <alignment/>
      <protection hidden="1"/>
    </xf>
  </cellXfs>
  <cellStyles count="10">
    <cellStyle name="Normal" xfId="0"/>
    <cellStyle name="Comma" xfId="15"/>
    <cellStyle name="Comma [0]" xfId="16"/>
    <cellStyle name="Currency" xfId="17"/>
    <cellStyle name="Currency [0]" xfId="18"/>
    <cellStyle name="Normal_Assumptions" xfId="19"/>
    <cellStyle name="Normal_Graph Input" xfId="20"/>
    <cellStyle name="Normal_Summary Statements" xfId="21"/>
    <cellStyle name="Normal_Table of Cont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Forecasted Revenue &amp; Income</a:t>
            </a:r>
          </a:p>
        </c:rich>
      </c:tx>
      <c:layout/>
      <c:spPr>
        <a:noFill/>
        <a:ln>
          <a:noFill/>
        </a:ln>
      </c:spPr>
    </c:title>
    <c:plotArea>
      <c:layout>
        <c:manualLayout>
          <c:xMode val="edge"/>
          <c:yMode val="edge"/>
          <c:x val="0.05275"/>
          <c:y val="0.141"/>
          <c:w val="0.934"/>
          <c:h val="0.759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341</c:v>
                </c:pt>
                <c:pt idx="1">
                  <c:v>713</c:v>
                </c:pt>
                <c:pt idx="2">
                  <c:v>1078</c:v>
                </c:pt>
                <c:pt idx="3">
                  <c:v>1443</c:v>
                </c:pt>
                <c:pt idx="4">
                  <c:v>1808</c:v>
                </c:pt>
              </c:strCache>
            </c:strRef>
          </c:cat>
          <c:val>
            <c:numRef>
              <c:f>'Graph Input'!$C$3:$G$3</c:f>
              <c:numCache>
                <c:ptCount val="5"/>
                <c:pt idx="0">
                  <c:v>0</c:v>
                </c:pt>
                <c:pt idx="1">
                  <c:v>0</c:v>
                </c:pt>
                <c:pt idx="2">
                  <c:v>0</c:v>
                </c:pt>
                <c:pt idx="3">
                  <c:v>0</c:v>
                </c:pt>
                <c:pt idx="4">
                  <c:v>0</c:v>
                </c:pt>
              </c:numCache>
            </c:numRef>
          </c:val>
        </c:ser>
        <c:ser>
          <c:idx val="2"/>
          <c:order val="1"/>
          <c:tx>
            <c:strRef>
              <c:f>'Graph Input'!$B$5</c:f>
              <c:strCache>
                <c:ptCount val="1"/>
                <c:pt idx="0">
                  <c:v>Net Income</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341</c:v>
                </c:pt>
                <c:pt idx="1">
                  <c:v>713</c:v>
                </c:pt>
                <c:pt idx="2">
                  <c:v>1078</c:v>
                </c:pt>
                <c:pt idx="3">
                  <c:v>1443</c:v>
                </c:pt>
                <c:pt idx="4">
                  <c:v>1808</c:v>
                </c:pt>
              </c:strCache>
            </c:strRef>
          </c:cat>
          <c:val>
            <c:numRef>
              <c:f>'Graph Input'!$C$5:$G$5</c:f>
              <c:numCache>
                <c:ptCount val="5"/>
                <c:pt idx="0">
                  <c:v>0</c:v>
                </c:pt>
                <c:pt idx="1">
                  <c:v>0</c:v>
                </c:pt>
                <c:pt idx="2">
                  <c:v>0</c:v>
                </c:pt>
                <c:pt idx="3">
                  <c:v>0</c:v>
                </c:pt>
                <c:pt idx="4">
                  <c:v>0</c:v>
                </c:pt>
              </c:numCache>
            </c:numRef>
          </c:val>
        </c:ser>
        <c:gapWidth val="50"/>
        <c:axId val="30563014"/>
        <c:axId val="6631671"/>
      </c:barChart>
      <c:catAx>
        <c:axId val="30563014"/>
        <c:scaling>
          <c:orientation val="minMax"/>
        </c:scaling>
        <c:axPos val="b"/>
        <c:delete val="0"/>
        <c:numFmt formatCode="General" sourceLinked="1"/>
        <c:majorTickMark val="in"/>
        <c:minorTickMark val="none"/>
        <c:tickLblPos val="nextTo"/>
        <c:crossAx val="6631671"/>
        <c:crosses val="autoZero"/>
        <c:auto val="0"/>
        <c:lblOffset val="100"/>
        <c:noMultiLvlLbl val="0"/>
      </c:catAx>
      <c:valAx>
        <c:axId val="6631671"/>
        <c:scaling>
          <c:orientation val="minMax"/>
        </c:scaling>
        <c:axPos val="l"/>
        <c:title>
          <c:tx>
            <c:rich>
              <a:bodyPr vert="horz" rot="-5400000" anchor="ctr"/>
              <a:lstStyle/>
              <a:p>
                <a:pPr algn="ctr">
                  <a:defRPr/>
                </a:pPr>
                <a:r>
                  <a:rPr lang="en-US" cap="none" sz="1000" b="1" i="0" u="none" baseline="0"/>
                  <a:t>$MM</a:t>
                </a:r>
              </a:p>
            </c:rich>
          </c:tx>
          <c:layout/>
          <c:overlay val="0"/>
          <c:spPr>
            <a:noFill/>
            <a:ln>
              <a:noFill/>
            </a:ln>
          </c:spPr>
        </c:title>
        <c:delete val="0"/>
        <c:numFmt formatCode="General" sourceLinked="1"/>
        <c:majorTickMark val="in"/>
        <c:minorTickMark val="none"/>
        <c:tickLblPos val="nextTo"/>
        <c:crossAx val="30563014"/>
        <c:crossesAt val="1"/>
        <c:crossBetween val="between"/>
        <c:dispUnits/>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Cash Flow Breakeven</a:t>
            </a:r>
          </a:p>
        </c:rich>
      </c:tx>
      <c:layout/>
      <c:spPr>
        <a:noFill/>
        <a:ln>
          <a:noFill/>
        </a:ln>
      </c:spPr>
    </c:title>
    <c:plotArea>
      <c:layout>
        <c:manualLayout>
          <c:xMode val="edge"/>
          <c:yMode val="edge"/>
          <c:x val="0.05275"/>
          <c:y val="0.141"/>
          <c:w val="0.934"/>
          <c:h val="0.75975"/>
        </c:manualLayout>
      </c:layout>
      <c:lineChart>
        <c:grouping val="standard"/>
        <c:varyColors val="0"/>
        <c:ser>
          <c:idx val="0"/>
          <c:order val="0"/>
          <c:tx>
            <c:strRef>
              <c:f>'Graph Input'!$B$10</c:f>
              <c:strCache>
                <c:ptCount val="1"/>
                <c:pt idx="0">
                  <c:v>Receipts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0</c:v>
                </c:pt>
                <c:pt idx="1">
                  <c:v>31</c:v>
                </c:pt>
                <c:pt idx="2">
                  <c:v>62</c:v>
                </c:pt>
                <c:pt idx="3">
                  <c:v>93</c:v>
                </c:pt>
                <c:pt idx="4">
                  <c:v>124</c:v>
                </c:pt>
                <c:pt idx="5">
                  <c:v>155</c:v>
                </c:pt>
                <c:pt idx="6">
                  <c:v>186</c:v>
                </c:pt>
                <c:pt idx="7">
                  <c:v>217</c:v>
                </c:pt>
                <c:pt idx="8">
                  <c:v>248</c:v>
                </c:pt>
                <c:pt idx="9">
                  <c:v>279</c:v>
                </c:pt>
                <c:pt idx="10">
                  <c:v>310</c:v>
                </c:pt>
                <c:pt idx="11">
                  <c:v>341</c:v>
                </c:pt>
                <c:pt idx="12">
                  <c:v>372</c:v>
                </c:pt>
                <c:pt idx="13">
                  <c:v>403</c:v>
                </c:pt>
                <c:pt idx="14">
                  <c:v>434</c:v>
                </c:pt>
                <c:pt idx="15">
                  <c:v>465</c:v>
                </c:pt>
                <c:pt idx="16">
                  <c:v>496</c:v>
                </c:pt>
                <c:pt idx="17">
                  <c:v>527</c:v>
                </c:pt>
                <c:pt idx="18">
                  <c:v>558</c:v>
                </c:pt>
                <c:pt idx="19">
                  <c:v>589</c:v>
                </c:pt>
                <c:pt idx="20">
                  <c:v>620</c:v>
                </c:pt>
                <c:pt idx="21">
                  <c:v>651</c:v>
                </c:pt>
                <c:pt idx="22">
                  <c:v>682</c:v>
                </c:pt>
                <c:pt idx="23">
                  <c:v>713</c:v>
                </c:pt>
              </c:strCache>
            </c:strRef>
          </c:cat>
          <c:val>
            <c:numRef>
              <c:f>'Graph Input'!$C$10:$Z$10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'Graph Input'!$B$11</c:f>
              <c:strCache>
                <c:ptCount val="1"/>
                <c:pt idx="0">
                  <c:v>Disbursements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0</c:v>
                </c:pt>
                <c:pt idx="1">
                  <c:v>31</c:v>
                </c:pt>
                <c:pt idx="2">
                  <c:v>62</c:v>
                </c:pt>
                <c:pt idx="3">
                  <c:v>93</c:v>
                </c:pt>
                <c:pt idx="4">
                  <c:v>124</c:v>
                </c:pt>
                <c:pt idx="5">
                  <c:v>155</c:v>
                </c:pt>
                <c:pt idx="6">
                  <c:v>186</c:v>
                </c:pt>
                <c:pt idx="7">
                  <c:v>217</c:v>
                </c:pt>
                <c:pt idx="8">
                  <c:v>248</c:v>
                </c:pt>
                <c:pt idx="9">
                  <c:v>279</c:v>
                </c:pt>
                <c:pt idx="10">
                  <c:v>310</c:v>
                </c:pt>
                <c:pt idx="11">
                  <c:v>341</c:v>
                </c:pt>
                <c:pt idx="12">
                  <c:v>372</c:v>
                </c:pt>
                <c:pt idx="13">
                  <c:v>403</c:v>
                </c:pt>
                <c:pt idx="14">
                  <c:v>434</c:v>
                </c:pt>
                <c:pt idx="15">
                  <c:v>465</c:v>
                </c:pt>
                <c:pt idx="16">
                  <c:v>496</c:v>
                </c:pt>
                <c:pt idx="17">
                  <c:v>527</c:v>
                </c:pt>
                <c:pt idx="18">
                  <c:v>558</c:v>
                </c:pt>
                <c:pt idx="19">
                  <c:v>589</c:v>
                </c:pt>
                <c:pt idx="20">
                  <c:v>620</c:v>
                </c:pt>
                <c:pt idx="21">
                  <c:v>651</c:v>
                </c:pt>
                <c:pt idx="22">
                  <c:v>682</c:v>
                </c:pt>
                <c:pt idx="23">
                  <c:v>713</c:v>
                </c:pt>
              </c:strCache>
            </c:strRef>
          </c:cat>
          <c:val>
            <c:numRef>
              <c:f>'Graph Input'!$C$11:$Z$11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59685040"/>
        <c:axId val="294449"/>
      </c:lineChart>
      <c:catAx>
        <c:axId val="59685040"/>
        <c:scaling>
          <c:orientation val="minMax"/>
        </c:scaling>
        <c:axPos val="b"/>
        <c:delete val="0"/>
        <c:numFmt formatCode="General" sourceLinked="1"/>
        <c:majorTickMark val="in"/>
        <c:minorTickMark val="none"/>
        <c:tickLblPos val="nextTo"/>
        <c:crossAx val="294449"/>
        <c:crosses val="autoZero"/>
        <c:auto val="0"/>
        <c:lblOffset val="100"/>
        <c:tickLblSkip val="3"/>
        <c:tickMarkSkip val="3"/>
        <c:noMultiLvlLbl val="0"/>
      </c:catAx>
      <c:valAx>
        <c:axId val="294449"/>
        <c:scaling>
          <c:orientation val="minMax"/>
        </c:scaling>
        <c:axPos val="l"/>
        <c:title>
          <c:tx>
            <c:rich>
              <a:bodyPr vert="horz" rot="-5400000" anchor="ctr"/>
              <a:lstStyle/>
              <a:p>
                <a:pPr algn="ctr">
                  <a:defRPr/>
                </a:pPr>
                <a:r>
                  <a:rPr lang="en-US" cap="none" sz="1000" b="1" i="0" u="none" baseline="0"/>
                  <a:t>$ (000s)</a:t>
                </a:r>
              </a:p>
            </c:rich>
          </c:tx>
          <c:layout/>
          <c:overlay val="0"/>
          <c:spPr>
            <a:noFill/>
            <a:ln>
              <a:noFill/>
            </a:ln>
          </c:spPr>
        </c:title>
        <c:delete val="0"/>
        <c:numFmt formatCode="General" sourceLinked="1"/>
        <c:majorTickMark val="in"/>
        <c:minorTickMark val="none"/>
        <c:tickLblPos val="nextTo"/>
        <c:crossAx val="59685040"/>
        <c:crossesAt val="1"/>
        <c:crossBetween val="midCat"/>
        <c:dispUnits/>
        <c:minorUnit val="20000"/>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105650" cy="3743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9"/>
  <sheetViews>
    <sheetView showGridLines="0" zoomScale="75" zoomScaleNormal="75" workbookViewId="0" topLeftCell="A1">
      <selection activeCell="G2" sqref="G1:G2"/>
    </sheetView>
  </sheetViews>
  <sheetFormatPr defaultColWidth="9.332031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4" customWidth="1"/>
    <col min="10" max="10" width="13" style="9" customWidth="1"/>
    <col min="11" max="16384" width="9.66015625" style="17" customWidth="1"/>
  </cols>
  <sheetData>
    <row r="1" spans="1:10" s="194" customFormat="1" ht="20.25" thickTop="1">
      <c r="A1" s="1">
        <f>'DETAIL.XLS'!$A$1</f>
        <v>0</v>
      </c>
      <c r="B1" s="1"/>
      <c r="C1" s="192"/>
      <c r="D1" s="192"/>
      <c r="E1" s="192"/>
      <c r="F1" s="192"/>
      <c r="G1" s="192"/>
      <c r="H1" s="192"/>
      <c r="I1" s="193"/>
      <c r="J1" s="292"/>
    </row>
    <row r="2" spans="1:10" s="206" customFormat="1" ht="13.5" thickBot="1">
      <c r="A2" s="199" t="s">
        <v>0</v>
      </c>
      <c r="B2" s="199"/>
      <c r="C2" s="204"/>
      <c r="D2" s="204"/>
      <c r="E2" s="204"/>
      <c r="F2" s="204"/>
      <c r="G2" s="204"/>
      <c r="H2" s="204"/>
      <c r="I2" s="205"/>
      <c r="J2" s="293"/>
    </row>
    <row r="3" ht="16.5" thickTop="1"/>
    <row r="4" spans="2:3" ht="15.75">
      <c r="B4" s="16" t="s">
        <v>1</v>
      </c>
      <c r="C4" s="17" t="s">
        <v>2</v>
      </c>
    </row>
    <row r="5" spans="3:9" ht="15.75">
      <c r="C5" s="18" t="s">
        <v>3</v>
      </c>
      <c r="D5" s="17" t="s">
        <v>4</v>
      </c>
      <c r="I5" s="64">
        <v>1</v>
      </c>
    </row>
    <row r="6" spans="3:9" ht="15.75">
      <c r="C6" s="18" t="s">
        <v>3</v>
      </c>
      <c r="D6" s="17" t="s">
        <v>5</v>
      </c>
      <c r="I6" s="64">
        <f>I5+1</f>
        <v>2</v>
      </c>
    </row>
    <row r="7" ht="7.5" customHeight="1">
      <c r="C7" s="18"/>
    </row>
    <row r="8" spans="2:3" ht="15.75">
      <c r="B8" s="16" t="s">
        <v>6</v>
      </c>
      <c r="C8" s="17" t="s">
        <v>7</v>
      </c>
    </row>
    <row r="9" spans="3:9" ht="15.75">
      <c r="C9" s="18" t="s">
        <v>3</v>
      </c>
      <c r="D9" s="17" t="s">
        <v>8</v>
      </c>
      <c r="I9" s="64">
        <f>I6+2</f>
        <v>4</v>
      </c>
    </row>
    <row r="10" spans="3:9" ht="15.75">
      <c r="C10" s="18" t="s">
        <v>3</v>
      </c>
      <c r="D10" s="17" t="s">
        <v>9</v>
      </c>
      <c r="I10" s="64">
        <f>I9+1</f>
        <v>5</v>
      </c>
    </row>
    <row r="11" spans="3:9" ht="15.75">
      <c r="C11" s="18" t="s">
        <v>3</v>
      </c>
      <c r="D11" s="17" t="s">
        <v>10</v>
      </c>
      <c r="I11" s="64">
        <f>I10+1</f>
        <v>6</v>
      </c>
    </row>
    <row r="12" spans="3:9" ht="15.75">
      <c r="C12" s="18" t="s">
        <v>3</v>
      </c>
      <c r="D12" s="17" t="s">
        <v>11</v>
      </c>
      <c r="I12" s="64">
        <f>I11+1</f>
        <v>7</v>
      </c>
    </row>
    <row r="13" spans="3:9" ht="15.75">
      <c r="C13" s="18" t="s">
        <v>3</v>
      </c>
      <c r="D13" s="17" t="s">
        <v>12</v>
      </c>
      <c r="I13" s="64">
        <f>I12+1</f>
        <v>8</v>
      </c>
    </row>
    <row r="14" ht="7.5" customHeight="1"/>
    <row r="15" spans="2:3" ht="15.75">
      <c r="B15" s="16" t="s">
        <v>13</v>
      </c>
      <c r="C15" s="17" t="s">
        <v>14</v>
      </c>
    </row>
    <row r="16" spans="3:9" ht="15.75">
      <c r="C16" s="18" t="s">
        <v>3</v>
      </c>
      <c r="D16" s="17" t="s">
        <v>15</v>
      </c>
      <c r="I16" s="64">
        <f>I13+1</f>
        <v>9</v>
      </c>
    </row>
    <row r="17" spans="3:9" ht="15.75">
      <c r="C17" s="18" t="s">
        <v>3</v>
      </c>
      <c r="D17" s="17" t="s">
        <v>10</v>
      </c>
      <c r="I17" s="64">
        <f>I16+3</f>
        <v>12</v>
      </c>
    </row>
    <row r="18" spans="3:9" ht="15.75">
      <c r="C18" s="18" t="s">
        <v>3</v>
      </c>
      <c r="D18" s="17" t="s">
        <v>8</v>
      </c>
      <c r="I18" s="64">
        <f>I17+3</f>
        <v>15</v>
      </c>
    </row>
    <row r="19" spans="3:9" ht="15.75">
      <c r="C19" s="18" t="s">
        <v>3</v>
      </c>
      <c r="D19" s="17" t="s">
        <v>9</v>
      </c>
      <c r="I19" s="64">
        <f>I18+6</f>
        <v>21</v>
      </c>
    </row>
    <row r="20" ht="7.5" customHeight="1"/>
    <row r="21" spans="2:9" ht="15.75">
      <c r="B21" s="16" t="s">
        <v>16</v>
      </c>
      <c r="C21" s="17" t="s">
        <v>17</v>
      </c>
      <c r="I21" s="64">
        <f>I19+3</f>
        <v>24</v>
      </c>
    </row>
    <row r="22" ht="7.5" customHeight="1"/>
    <row r="23" spans="2:9" ht="15.75">
      <c r="B23" s="16" t="s">
        <v>18</v>
      </c>
      <c r="C23" s="17" t="s">
        <v>19</v>
      </c>
      <c r="I23" s="64">
        <f>I21+3</f>
        <v>27</v>
      </c>
    </row>
    <row r="24" ht="7.5" customHeight="1"/>
    <row r="25" spans="2:9" ht="15.75">
      <c r="B25" s="16" t="s">
        <v>20</v>
      </c>
      <c r="C25" s="17" t="s">
        <v>21</v>
      </c>
      <c r="I25" s="64">
        <f>I23+6</f>
        <v>33</v>
      </c>
    </row>
    <row r="26" ht="7.5" customHeight="1"/>
    <row r="27" spans="2:9" ht="15.75">
      <c r="B27" s="16" t="s">
        <v>22</v>
      </c>
      <c r="C27" s="17" t="s">
        <v>23</v>
      </c>
      <c r="I27" s="64">
        <f>I25+6</f>
        <v>39</v>
      </c>
    </row>
    <row r="28" ht="7.5" customHeight="1"/>
    <row r="29" spans="2:9" ht="15.75">
      <c r="B29" s="16" t="s">
        <v>24</v>
      </c>
      <c r="C29" s="17" t="s">
        <v>25</v>
      </c>
      <c r="I29" s="64">
        <f>I27+3</f>
        <v>42</v>
      </c>
    </row>
  </sheetData>
  <printOptions horizontalCentered="1"/>
  <pageMargins left="0.75" right="0.75" top="1" bottom="0.75" header="0.5" footer="0.5"/>
  <pageSetup orientation="landscape" r:id="rId1"/>
  <headerFooter alignWithMargins="0">
    <oddFooter>&amp;R&amp;"Helv,Bold"&amp;8Service 3.4</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75" zoomScaleNormal="75" workbookViewId="0" topLeftCell="A1">
      <selection activeCell="B15" sqref="A15:B15"/>
    </sheetView>
  </sheetViews>
  <sheetFormatPr defaultColWidth="9.332031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20.25" thickTop="1">
      <c r="B1" s="1">
        <f>'DETAIL.XLS'!$A$1</f>
        <v>0</v>
      </c>
      <c r="C1" s="2"/>
      <c r="D1" s="3"/>
      <c r="E1" s="4"/>
    </row>
    <row r="2" spans="2:5" s="203" customFormat="1" ht="13.5" thickBot="1">
      <c r="B2" s="199" t="s">
        <v>26</v>
      </c>
      <c r="C2" s="200"/>
      <c r="D2" s="201"/>
      <c r="E2" s="202"/>
    </row>
    <row r="3" ht="16.5" thickTop="1"/>
    <row r="4" spans="2:5" s="13" customFormat="1" ht="15.75">
      <c r="B4" s="12" t="s">
        <v>1</v>
      </c>
      <c r="C4" s="13" t="s">
        <v>27</v>
      </c>
      <c r="D4" s="8"/>
      <c r="E4" s="14"/>
    </row>
    <row r="5" spans="2:5" s="13" customFormat="1" ht="7.5" customHeight="1">
      <c r="B5" s="12"/>
      <c r="D5" s="8"/>
      <c r="E5" s="14"/>
    </row>
    <row r="6" spans="3:4" ht="31.5">
      <c r="C6" s="11" t="s">
        <v>3</v>
      </c>
      <c r="D6" s="8" t="s">
        <v>28</v>
      </c>
    </row>
    <row r="7" spans="3:4" ht="15.75">
      <c r="C7" s="11" t="s">
        <v>3</v>
      </c>
      <c r="D7" s="8" t="s">
        <v>29</v>
      </c>
    </row>
    <row r="8" spans="3:4" ht="31.5">
      <c r="C8" s="11" t="s">
        <v>3</v>
      </c>
      <c r="D8" s="8" t="s">
        <v>30</v>
      </c>
    </row>
    <row r="9" spans="3:4" ht="31.5">
      <c r="C9" s="11" t="s">
        <v>3</v>
      </c>
      <c r="D9" s="8" t="s">
        <v>31</v>
      </c>
    </row>
    <row r="10" spans="3:4" ht="31.5">
      <c r="C10" s="11" t="s">
        <v>3</v>
      </c>
      <c r="D10" s="8" t="s">
        <v>32</v>
      </c>
    </row>
    <row r="11" ht="15.75" customHeight="1"/>
    <row r="12" spans="2:5" s="13" customFormat="1" ht="15.75">
      <c r="B12" s="12" t="s">
        <v>6</v>
      </c>
      <c r="C12" s="13" t="s">
        <v>33</v>
      </c>
      <c r="D12" s="8"/>
      <c r="E12" s="14"/>
    </row>
    <row r="13" spans="2:5" s="13" customFormat="1" ht="7.5" customHeight="1">
      <c r="B13" s="12"/>
      <c r="D13" s="8"/>
      <c r="E13" s="14"/>
    </row>
    <row r="14" spans="3:4" ht="31.5">
      <c r="C14" s="11" t="s">
        <v>3</v>
      </c>
      <c r="D14" s="8" t="s">
        <v>34</v>
      </c>
    </row>
    <row r="15" spans="3:4" ht="31.5">
      <c r="C15" s="11" t="s">
        <v>3</v>
      </c>
      <c r="D15" s="8" t="s">
        <v>35</v>
      </c>
    </row>
    <row r="16" spans="3:4" ht="31.5">
      <c r="C16" s="11" t="s">
        <v>3</v>
      </c>
      <c r="D16" s="8" t="s">
        <v>36</v>
      </c>
    </row>
    <row r="17" spans="3:4" ht="31.5">
      <c r="C17" s="11" t="s">
        <v>3</v>
      </c>
      <c r="D17" s="8" t="s">
        <v>37</v>
      </c>
    </row>
    <row r="18" spans="3:4" ht="15.75">
      <c r="C18" s="11" t="s">
        <v>3</v>
      </c>
      <c r="D18" s="8" t="s">
        <v>38</v>
      </c>
    </row>
    <row r="19" spans="3:4" ht="31.5">
      <c r="C19" s="11" t="s">
        <v>3</v>
      </c>
      <c r="D19" s="8" t="s">
        <v>39</v>
      </c>
    </row>
    <row r="20" ht="15.75" customHeight="1"/>
    <row r="21" spans="2:5" s="13" customFormat="1" ht="15.75">
      <c r="B21" s="12" t="s">
        <v>13</v>
      </c>
      <c r="C21" s="13" t="s">
        <v>40</v>
      </c>
      <c r="D21" s="8"/>
      <c r="E21" s="14"/>
    </row>
    <row r="22" spans="2:5" s="13" customFormat="1" ht="7.5" customHeight="1">
      <c r="B22" s="12"/>
      <c r="D22" s="8"/>
      <c r="E22" s="14"/>
    </row>
    <row r="23" spans="3:4" ht="47.25">
      <c r="C23" s="11" t="s">
        <v>3</v>
      </c>
      <c r="D23" s="8" t="s">
        <v>41</v>
      </c>
    </row>
    <row r="24" spans="3:4" ht="47.25">
      <c r="C24" s="11" t="s">
        <v>3</v>
      </c>
      <c r="D24" s="8" t="s">
        <v>42</v>
      </c>
    </row>
    <row r="25" spans="3:4" ht="47.25">
      <c r="C25" s="11" t="s">
        <v>3</v>
      </c>
      <c r="D25" s="8" t="s">
        <v>43</v>
      </c>
    </row>
    <row r="26" ht="15.75" customHeight="1"/>
    <row r="27" spans="2:5" s="13" customFormat="1" ht="15.75">
      <c r="B27" s="12" t="s">
        <v>16</v>
      </c>
      <c r="C27" s="13" t="s">
        <v>44</v>
      </c>
      <c r="D27" s="8"/>
      <c r="E27" s="14"/>
    </row>
    <row r="28" spans="2:5" s="13" customFormat="1" ht="7.5" customHeight="1">
      <c r="B28" s="12"/>
      <c r="D28" s="8"/>
      <c r="E28" s="14"/>
    </row>
    <row r="29" spans="3:4" ht="31.5">
      <c r="C29" s="11" t="s">
        <v>3</v>
      </c>
      <c r="D29" s="15" t="s">
        <v>45</v>
      </c>
    </row>
    <row r="30" spans="3:4" ht="47.25">
      <c r="C30" s="11" t="s">
        <v>3</v>
      </c>
      <c r="D30" s="15" t="s">
        <v>46</v>
      </c>
    </row>
  </sheetData>
  <printOptions horizontalCentered="1"/>
  <pageMargins left="0.75" right="0.75" top="1" bottom="0.75" header="0.5" footer="0.5"/>
  <pageSetup firstPageNumber="1" useFirstPageNumber="1" fitToHeight="1" fitToWidth="1" orientation="landscape" r:id="rId1"/>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05"/>
  <sheetViews>
    <sheetView showGridLines="0" tabSelected="1" zoomScale="75" zoomScaleNormal="75" workbookViewId="0" topLeftCell="A1">
      <pane ySplit="2" topLeftCell="BM3" activePane="bottomLeft" state="frozen"/>
      <selection pane="topLeft" activeCell="A1" sqref="A1"/>
      <selection pane="bottomLeft" activeCell="I10" sqref="I10"/>
    </sheetView>
  </sheetViews>
  <sheetFormatPr defaultColWidth="9.33203125" defaultRowHeight="9.75"/>
  <cols>
    <col min="1" max="2" width="2" style="214" customWidth="1"/>
    <col min="3" max="3" width="3" style="214" customWidth="1"/>
    <col min="4" max="4" width="41" style="211" customWidth="1"/>
    <col min="5" max="5" width="21" style="211" customWidth="1"/>
    <col min="6" max="6" width="21" style="214" customWidth="1"/>
    <col min="7" max="7" width="21" style="211" customWidth="1"/>
    <col min="8" max="8" width="21" style="209" customWidth="1"/>
    <col min="9" max="9" width="21" style="214" customWidth="1"/>
    <col min="10" max="10" width="3" style="214" customWidth="1"/>
    <col min="11" max="11" width="2" style="219" customWidth="1"/>
    <col min="12" max="12" width="2" style="214" customWidth="1"/>
    <col min="13" max="16384" width="21" style="214" customWidth="1"/>
  </cols>
  <sheetData>
    <row r="1" spans="1:12" s="190" customFormat="1" ht="20.25" thickTop="1">
      <c r="A1" s="187">
        <f>I8</f>
        <v>0</v>
      </c>
      <c r="B1" s="187"/>
      <c r="C1" s="187"/>
      <c r="D1" s="188"/>
      <c r="E1" s="188"/>
      <c r="F1" s="188"/>
      <c r="G1" s="188"/>
      <c r="H1" s="188"/>
      <c r="I1" s="189"/>
      <c r="J1" s="189"/>
      <c r="K1" s="189"/>
      <c r="L1" s="189"/>
    </row>
    <row r="2" spans="1:12" s="198" customFormat="1" ht="13.5" thickBot="1">
      <c r="A2" s="196" t="s">
        <v>47</v>
      </c>
      <c r="B2" s="196"/>
      <c r="C2" s="196"/>
      <c r="D2" s="197"/>
      <c r="E2" s="197"/>
      <c r="F2" s="197"/>
      <c r="G2" s="197"/>
      <c r="H2" s="197"/>
      <c r="I2" s="196"/>
      <c r="J2" s="196"/>
      <c r="K2" s="196"/>
      <c r="L2" s="196"/>
    </row>
    <row r="3" spans="1:11" ht="11.25" thickTop="1">
      <c r="A3" s="212"/>
      <c r="B3" s="209"/>
      <c r="C3" s="209"/>
      <c r="D3" s="216"/>
      <c r="E3" s="209"/>
      <c r="G3" s="212"/>
      <c r="H3" s="212"/>
      <c r="I3" s="217"/>
      <c r="J3" s="217"/>
      <c r="K3" s="214"/>
    </row>
    <row r="4" spans="1:11" ht="10.5">
      <c r="A4" s="212"/>
      <c r="B4" s="209"/>
      <c r="C4" s="209"/>
      <c r="D4" s="216"/>
      <c r="E4" s="209"/>
      <c r="G4" s="212"/>
      <c r="H4" s="212"/>
      <c r="I4" s="217"/>
      <c r="J4" s="217"/>
      <c r="K4" s="214"/>
    </row>
    <row r="5" spans="1:12" ht="10.5">
      <c r="A5" s="212"/>
      <c r="B5" s="213"/>
      <c r="C5" s="213"/>
      <c r="D5" s="218" t="s">
        <v>48</v>
      </c>
      <c r="E5" s="210"/>
      <c r="F5" s="219"/>
      <c r="G5" s="216"/>
      <c r="H5" s="216"/>
      <c r="I5" s="220"/>
      <c r="J5" s="220"/>
      <c r="K5" s="212"/>
      <c r="L5" s="290"/>
    </row>
    <row r="6" spans="1:12" ht="10.5">
      <c r="A6" s="212"/>
      <c r="B6" s="213"/>
      <c r="C6" s="213"/>
      <c r="D6" s="218"/>
      <c r="E6" s="210"/>
      <c r="F6" s="219"/>
      <c r="G6" s="216"/>
      <c r="H6" s="216"/>
      <c r="I6" s="220"/>
      <c r="J6" s="220"/>
      <c r="K6" s="212"/>
      <c r="L6" s="290"/>
    </row>
    <row r="7" spans="1:12" s="209" customFormat="1" ht="10.5">
      <c r="A7" s="207"/>
      <c r="B7" s="207"/>
      <c r="C7" s="207"/>
      <c r="D7" s="208"/>
      <c r="E7" s="208"/>
      <c r="G7" s="208"/>
      <c r="I7" s="210"/>
      <c r="J7" s="210"/>
      <c r="K7" s="210"/>
      <c r="L7" s="210"/>
    </row>
    <row r="8" spans="1:11" ht="10.5">
      <c r="A8" s="212"/>
      <c r="B8" s="212"/>
      <c r="C8" s="212"/>
      <c r="D8" s="213" t="s">
        <v>49</v>
      </c>
      <c r="E8" s="213"/>
      <c r="F8" s="291"/>
      <c r="G8" s="212"/>
      <c r="H8" s="212"/>
      <c r="I8" s="281"/>
      <c r="J8" s="212"/>
      <c r="K8" s="212"/>
    </row>
    <row r="9" spans="1:11" ht="10.5">
      <c r="A9" s="212"/>
      <c r="B9" s="212"/>
      <c r="C9" s="212"/>
      <c r="D9" s="213" t="s">
        <v>50</v>
      </c>
      <c r="E9" s="213"/>
      <c r="F9" s="291"/>
      <c r="G9" s="212"/>
      <c r="H9" s="212"/>
      <c r="I9" s="281">
        <v>36526</v>
      </c>
      <c r="J9" s="212"/>
      <c r="K9" s="212"/>
    </row>
    <row r="10" spans="1:11" ht="10.5">
      <c r="A10" s="212"/>
      <c r="B10" s="212"/>
      <c r="C10" s="212"/>
      <c r="D10" s="213" t="s">
        <v>51</v>
      </c>
      <c r="E10" s="213"/>
      <c r="F10" s="291"/>
      <c r="G10" s="212"/>
      <c r="H10" s="212"/>
      <c r="I10" s="281" t="s">
        <v>52</v>
      </c>
      <c r="J10" s="212"/>
      <c r="K10" s="212"/>
    </row>
    <row r="11" spans="1:11" ht="10.5">
      <c r="A11" s="212"/>
      <c r="B11" s="212"/>
      <c r="C11" s="212"/>
      <c r="D11" s="213" t="s">
        <v>53</v>
      </c>
      <c r="E11" s="213"/>
      <c r="F11" s="291"/>
      <c r="G11" s="212"/>
      <c r="H11" s="212"/>
      <c r="I11" s="281" t="s">
        <v>54</v>
      </c>
      <c r="J11" s="212"/>
      <c r="K11" s="212"/>
    </row>
    <row r="12" spans="1:11" ht="10.5">
      <c r="A12" s="212"/>
      <c r="B12" s="212"/>
      <c r="C12" s="212"/>
      <c r="D12" s="213" t="s">
        <v>55</v>
      </c>
      <c r="E12" s="213"/>
      <c r="F12" s="291"/>
      <c r="G12" s="212"/>
      <c r="H12" s="212"/>
      <c r="I12" s="281" t="s">
        <v>56</v>
      </c>
      <c r="J12" s="212"/>
      <c r="K12" s="212"/>
    </row>
    <row r="13" spans="1:11" ht="10.5">
      <c r="A13" s="212"/>
      <c r="B13" s="212"/>
      <c r="C13" s="212"/>
      <c r="D13" s="213" t="s">
        <v>57</v>
      </c>
      <c r="E13" s="213"/>
      <c r="F13" s="291"/>
      <c r="G13" s="212"/>
      <c r="H13" s="212"/>
      <c r="I13" s="281" t="s">
        <v>58</v>
      </c>
      <c r="J13" s="212"/>
      <c r="K13" s="212"/>
    </row>
    <row r="14" spans="1:11" ht="10.5">
      <c r="A14" s="212"/>
      <c r="B14" s="212"/>
      <c r="C14" s="212"/>
      <c r="D14" s="213" t="s">
        <v>59</v>
      </c>
      <c r="E14" s="213"/>
      <c r="F14" s="291"/>
      <c r="G14" s="212"/>
      <c r="H14" s="212"/>
      <c r="I14" s="281" t="s">
        <v>60</v>
      </c>
      <c r="J14" s="212"/>
      <c r="K14" s="212"/>
    </row>
    <row r="15" spans="1:11" ht="10.5">
      <c r="A15" s="212"/>
      <c r="B15" s="212"/>
      <c r="C15" s="212"/>
      <c r="D15" s="213" t="s">
        <v>61</v>
      </c>
      <c r="E15" s="213"/>
      <c r="F15" s="291"/>
      <c r="G15" s="212"/>
      <c r="H15" s="212"/>
      <c r="I15" s="281" t="s">
        <v>62</v>
      </c>
      <c r="J15" s="212"/>
      <c r="K15" s="212"/>
    </row>
    <row r="16" spans="1:11" ht="10.5">
      <c r="A16" s="212"/>
      <c r="B16" s="212"/>
      <c r="C16" s="212"/>
      <c r="D16" s="213" t="s">
        <v>63</v>
      </c>
      <c r="E16" s="213"/>
      <c r="F16" s="291"/>
      <c r="G16" s="212"/>
      <c r="H16" s="212"/>
      <c r="I16" s="281" t="s">
        <v>64</v>
      </c>
      <c r="J16" s="212"/>
      <c r="K16" s="212"/>
    </row>
    <row r="17" spans="1:11" ht="10.5">
      <c r="A17" s="212"/>
      <c r="B17" s="212"/>
      <c r="C17" s="212"/>
      <c r="D17" s="213"/>
      <c r="E17" s="213"/>
      <c r="F17" s="291"/>
      <c r="G17" s="212"/>
      <c r="H17" s="212"/>
      <c r="I17" s="212"/>
      <c r="J17" s="212"/>
      <c r="K17" s="212"/>
    </row>
    <row r="18" spans="1:11" ht="10.5">
      <c r="A18" s="212"/>
      <c r="B18" s="212"/>
      <c r="C18" s="212"/>
      <c r="H18" s="212"/>
      <c r="I18" s="212"/>
      <c r="J18" s="212"/>
      <c r="K18" s="212"/>
    </row>
    <row r="19" spans="1:11" ht="10.5">
      <c r="A19" s="212"/>
      <c r="B19" s="209"/>
      <c r="C19" s="209"/>
      <c r="D19" s="216"/>
      <c r="E19" s="209"/>
      <c r="G19" s="212"/>
      <c r="H19" s="212"/>
      <c r="I19" s="217"/>
      <c r="J19" s="217"/>
      <c r="K19" s="214"/>
    </row>
    <row r="20" spans="1:11" ht="10.5">
      <c r="A20" s="212"/>
      <c r="B20" s="209"/>
      <c r="C20" s="209"/>
      <c r="D20" s="216"/>
      <c r="E20" s="209"/>
      <c r="G20" s="212"/>
      <c r="H20" s="212"/>
      <c r="I20" s="217"/>
      <c r="J20" s="217"/>
      <c r="K20" s="214"/>
    </row>
    <row r="21" spans="1:12" ht="10.5">
      <c r="A21" s="212"/>
      <c r="B21" s="213"/>
      <c r="C21" s="213"/>
      <c r="D21" s="218" t="s">
        <v>65</v>
      </c>
      <c r="E21" s="210"/>
      <c r="F21" s="219"/>
      <c r="G21" s="216"/>
      <c r="H21" s="216"/>
      <c r="I21" s="220"/>
      <c r="J21" s="220"/>
      <c r="K21" s="212"/>
      <c r="L21" s="290"/>
    </row>
    <row r="22" spans="1:12" ht="10.5">
      <c r="A22" s="212"/>
      <c r="B22" s="213"/>
      <c r="C22" s="213"/>
      <c r="D22" s="218"/>
      <c r="E22" s="210"/>
      <c r="F22" s="219"/>
      <c r="G22" s="216"/>
      <c r="H22" s="216"/>
      <c r="I22" s="220"/>
      <c r="J22" s="220"/>
      <c r="K22" s="212"/>
      <c r="L22" s="290"/>
    </row>
    <row r="23" spans="1:12" ht="10.5">
      <c r="A23" s="212"/>
      <c r="B23" s="213"/>
      <c r="C23" s="213"/>
      <c r="D23" s="218"/>
      <c r="E23" s="210"/>
      <c r="F23" s="219"/>
      <c r="G23" s="216"/>
      <c r="H23" s="216"/>
      <c r="I23" s="220"/>
      <c r="J23" s="220"/>
      <c r="K23" s="212"/>
      <c r="L23" s="290"/>
    </row>
    <row r="24" spans="1:12" ht="10.5">
      <c r="A24" s="212"/>
      <c r="B24" s="212"/>
      <c r="C24" s="212"/>
      <c r="D24" s="221" t="s">
        <v>66</v>
      </c>
      <c r="E24" s="222">
        <f>'DETAIL.XLS'!R1</f>
        <v>36867</v>
      </c>
      <c r="F24" s="223">
        <f>'DETAIL.XLS'!AE1</f>
        <v>37239</v>
      </c>
      <c r="G24" s="223">
        <f>'DETAIL.XLS'!AF1</f>
        <v>37604</v>
      </c>
      <c r="H24" s="223">
        <f>'DETAIL.XLS'!AG1</f>
        <v>37969</v>
      </c>
      <c r="I24" s="224">
        <f>'DETAIL.XLS'!AH1</f>
        <v>38334</v>
      </c>
      <c r="J24" s="225"/>
      <c r="K24" s="208"/>
      <c r="L24" s="290"/>
    </row>
    <row r="25" spans="1:12" ht="10.5">
      <c r="A25" s="212"/>
      <c r="B25" s="212"/>
      <c r="C25" s="212"/>
      <c r="D25" s="226" t="str">
        <f>$I$10</f>
        <v>Project Revenues</v>
      </c>
      <c r="E25" s="237">
        <f>'DETAIL.XLS'!R228</f>
        <v>0</v>
      </c>
      <c r="F25" s="238">
        <f>'DETAIL.XLS'!AE228</f>
        <v>0</v>
      </c>
      <c r="G25" s="238">
        <f>'DETAIL.XLS'!AF228</f>
        <v>0</v>
      </c>
      <c r="H25" s="238">
        <f>'DETAIL.XLS'!AG228</f>
        <v>0</v>
      </c>
      <c r="I25" s="239">
        <f>'DETAIL.XLS'!AH228</f>
        <v>0</v>
      </c>
      <c r="J25" s="228"/>
      <c r="K25" s="214"/>
      <c r="L25" s="290"/>
    </row>
    <row r="26" spans="1:12" s="231" customFormat="1" ht="10.5">
      <c r="A26" s="212"/>
      <c r="B26" s="212"/>
      <c r="C26" s="212"/>
      <c r="D26" s="230" t="str">
        <f>$I$11</f>
        <v>Service Two</v>
      </c>
      <c r="E26" s="227">
        <f>'DETAIL.XLS'!R229</f>
        <v>0</v>
      </c>
      <c r="F26" s="228">
        <f>'DETAIL.XLS'!AE229</f>
        <v>0</v>
      </c>
      <c r="G26" s="228">
        <f>'DETAIL.XLS'!AF229</f>
        <v>0</v>
      </c>
      <c r="H26" s="228">
        <f>'DETAIL.XLS'!AG229</f>
        <v>0</v>
      </c>
      <c r="I26" s="229">
        <f>'DETAIL.XLS'!AH229</f>
        <v>0</v>
      </c>
      <c r="J26" s="228"/>
      <c r="K26" s="212"/>
      <c r="L26" s="290"/>
    </row>
    <row r="27" spans="1:12" s="231" customFormat="1" ht="10.5">
      <c r="A27" s="212"/>
      <c r="B27" s="212"/>
      <c r="C27" s="212"/>
      <c r="D27" s="230" t="str">
        <f>$I$12</f>
        <v>Service Three</v>
      </c>
      <c r="E27" s="227">
        <f>'DETAIL.XLS'!R230</f>
        <v>0</v>
      </c>
      <c r="F27" s="228">
        <f>'DETAIL.XLS'!AE230</f>
        <v>0</v>
      </c>
      <c r="G27" s="228">
        <f>'DETAIL.XLS'!AF230</f>
        <v>0</v>
      </c>
      <c r="H27" s="228">
        <f>'DETAIL.XLS'!AG230</f>
        <v>0</v>
      </c>
      <c r="I27" s="229">
        <f>'DETAIL.XLS'!AH230</f>
        <v>0</v>
      </c>
      <c r="J27" s="228"/>
      <c r="K27" s="212"/>
      <c r="L27" s="290"/>
    </row>
    <row r="28" spans="1:12" s="231" customFormat="1" ht="10.5">
      <c r="A28" s="212"/>
      <c r="B28" s="212"/>
      <c r="C28" s="212"/>
      <c r="D28" s="232" t="str">
        <f>$I$13</f>
        <v>Service Four</v>
      </c>
      <c r="E28" s="233">
        <f>'DETAIL.XLS'!R231</f>
        <v>0</v>
      </c>
      <c r="F28" s="234">
        <f>'DETAIL.XLS'!AE231</f>
        <v>0</v>
      </c>
      <c r="G28" s="234">
        <f>'DETAIL.XLS'!AF231</f>
        <v>0</v>
      </c>
      <c r="H28" s="234">
        <f>'DETAIL.XLS'!AG231</f>
        <v>0</v>
      </c>
      <c r="I28" s="235">
        <f>'DETAIL.XLS'!AH231</f>
        <v>0</v>
      </c>
      <c r="J28" s="228"/>
      <c r="K28" s="212"/>
      <c r="L28" s="290"/>
    </row>
    <row r="29" spans="1:12" s="231" customFormat="1" ht="10.5">
      <c r="A29" s="212"/>
      <c r="B29" s="212"/>
      <c r="C29" s="212"/>
      <c r="D29" s="236"/>
      <c r="E29" s="228"/>
      <c r="F29" s="228"/>
      <c r="G29" s="228"/>
      <c r="H29" s="228"/>
      <c r="I29" s="228"/>
      <c r="J29" s="228"/>
      <c r="K29" s="212"/>
      <c r="L29" s="290"/>
    </row>
    <row r="30" spans="1:12" s="231" customFormat="1" ht="10.5">
      <c r="A30" s="212"/>
      <c r="B30" s="212"/>
      <c r="C30" s="212"/>
      <c r="D30" s="236"/>
      <c r="E30" s="228"/>
      <c r="F30" s="228"/>
      <c r="G30" s="228"/>
      <c r="H30" s="228"/>
      <c r="I30" s="228"/>
      <c r="J30" s="228"/>
      <c r="K30" s="212"/>
      <c r="L30" s="290"/>
    </row>
    <row r="31" spans="1:12" s="231" customFormat="1" ht="10.5">
      <c r="A31" s="212"/>
      <c r="B31" s="212"/>
      <c r="C31" s="212"/>
      <c r="D31" s="221" t="s">
        <v>67</v>
      </c>
      <c r="E31" s="222">
        <f>$E$24</f>
        <v>36867</v>
      </c>
      <c r="F31" s="223">
        <f>$F$24</f>
        <v>37239</v>
      </c>
      <c r="G31" s="223">
        <f>$G$24</f>
        <v>37604</v>
      </c>
      <c r="H31" s="223">
        <f>$H$24</f>
        <v>37969</v>
      </c>
      <c r="I31" s="224">
        <f>$I$24</f>
        <v>38334</v>
      </c>
      <c r="J31" s="225"/>
      <c r="K31" s="211"/>
      <c r="L31" s="290"/>
    </row>
    <row r="32" spans="1:12" ht="10.5">
      <c r="A32" s="212"/>
      <c r="B32" s="212"/>
      <c r="C32" s="212"/>
      <c r="D32" s="226" t="str">
        <f>$I$10</f>
        <v>Project Revenues</v>
      </c>
      <c r="E32" s="237">
        <f>IF(E25&gt;0,'DETAIL.XLS'!R241/E25,0)</f>
        <v>0</v>
      </c>
      <c r="F32" s="238">
        <f>IF(F25&gt;0,'DETAIL.XLS'!AE241/F25,0)</f>
        <v>0</v>
      </c>
      <c r="G32" s="238">
        <f>IF(G25&gt;0,'DETAIL.XLS'!AF241/G25,0)</f>
        <v>0</v>
      </c>
      <c r="H32" s="238">
        <f>IF(H25&gt;0,'DETAIL.XLS'!AG241/H25,0)</f>
        <v>0</v>
      </c>
      <c r="I32" s="239">
        <f>IF(I25&gt;0,'DETAIL.XLS'!AH241/I25,0)</f>
        <v>0</v>
      </c>
      <c r="J32" s="228"/>
      <c r="K32" s="213"/>
      <c r="L32" s="290"/>
    </row>
    <row r="33" spans="1:12" ht="10.5">
      <c r="A33" s="212"/>
      <c r="B33" s="212"/>
      <c r="C33" s="212"/>
      <c r="D33" s="230" t="str">
        <f>$I$11</f>
        <v>Service Two</v>
      </c>
      <c r="E33" s="227">
        <f>IF(E26&gt;0,'DETAIL.XLS'!R242/E26,0)</f>
        <v>0</v>
      </c>
      <c r="F33" s="228">
        <f>IF(F26&gt;0,'DETAIL.XLS'!AE242/F26,0)</f>
        <v>0</v>
      </c>
      <c r="G33" s="228">
        <f>IF(G26&gt;0,'DETAIL.XLS'!AF242/G26,0)</f>
        <v>0</v>
      </c>
      <c r="H33" s="228">
        <f>IF(H26&gt;0,'DETAIL.XLS'!AG242/H26,0)</f>
        <v>0</v>
      </c>
      <c r="I33" s="229">
        <f>IF(I26&gt;0,'DETAIL.XLS'!AH242/I26,0)</f>
        <v>0</v>
      </c>
      <c r="J33" s="228"/>
      <c r="K33" s="209"/>
      <c r="L33" s="290"/>
    </row>
    <row r="34" spans="1:12" ht="10.5">
      <c r="A34" s="212"/>
      <c r="B34" s="212"/>
      <c r="C34" s="212"/>
      <c r="D34" s="230" t="str">
        <f>$I$12</f>
        <v>Service Three</v>
      </c>
      <c r="E34" s="227">
        <f>IF(E27&gt;0,'DETAIL.XLS'!R243/E27,0)</f>
        <v>0</v>
      </c>
      <c r="F34" s="228">
        <f>IF(F27&gt;0,'DETAIL.XLS'!AE243/F27,0)</f>
        <v>0</v>
      </c>
      <c r="G34" s="228">
        <f>IF(G27&gt;0,'DETAIL.XLS'!AF243/G27,0)</f>
        <v>0</v>
      </c>
      <c r="H34" s="228">
        <f>IF(H27&gt;0,'DETAIL.XLS'!AG243/H27,0)</f>
        <v>0</v>
      </c>
      <c r="I34" s="229">
        <f>IF(I27&gt;0,'DETAIL.XLS'!AH243/I27,0)</f>
        <v>0</v>
      </c>
      <c r="J34" s="228"/>
      <c r="K34" s="212"/>
      <c r="L34" s="290"/>
    </row>
    <row r="35" spans="1:12" ht="10.5">
      <c r="A35" s="212"/>
      <c r="B35" s="212"/>
      <c r="C35" s="212"/>
      <c r="D35" s="232" t="str">
        <f>$I$13</f>
        <v>Service Four</v>
      </c>
      <c r="E35" s="233">
        <f>IF(E28&gt;0,'DETAIL.XLS'!R244/E28,0)</f>
        <v>0</v>
      </c>
      <c r="F35" s="234">
        <f>IF(F28&gt;0,'DETAIL.XLS'!AE244/F28,0)</f>
        <v>0</v>
      </c>
      <c r="G35" s="234">
        <f>IF(G28&gt;0,'DETAIL.XLS'!AF244/G28,0)</f>
        <v>0</v>
      </c>
      <c r="H35" s="234">
        <f>IF(H28&gt;0,'DETAIL.XLS'!AG244/H28,0)</f>
        <v>0</v>
      </c>
      <c r="I35" s="235">
        <f>IF(I28&gt;0,'DETAIL.XLS'!AH244/I28,0)</f>
        <v>0</v>
      </c>
      <c r="J35" s="228"/>
      <c r="K35" s="212"/>
      <c r="L35" s="290"/>
    </row>
    <row r="36" spans="1:12" ht="10.5">
      <c r="A36" s="212"/>
      <c r="B36" s="212"/>
      <c r="C36" s="212"/>
      <c r="D36" s="236"/>
      <c r="E36" s="228"/>
      <c r="F36" s="228"/>
      <c r="G36" s="228"/>
      <c r="H36" s="228"/>
      <c r="I36" s="228"/>
      <c r="J36" s="228"/>
      <c r="K36" s="212"/>
      <c r="L36" s="290"/>
    </row>
    <row r="37" spans="1:12" ht="10.5">
      <c r="A37" s="212"/>
      <c r="B37" s="212"/>
      <c r="C37" s="212"/>
      <c r="D37" s="236"/>
      <c r="E37" s="228"/>
      <c r="F37" s="228"/>
      <c r="G37" s="228"/>
      <c r="H37" s="228"/>
      <c r="I37" s="228"/>
      <c r="J37" s="228"/>
      <c r="K37" s="212"/>
      <c r="L37" s="290"/>
    </row>
    <row r="38" spans="1:12" ht="10.5">
      <c r="A38" s="212"/>
      <c r="B38" s="212"/>
      <c r="C38" s="212"/>
      <c r="D38" s="218" t="s">
        <v>68</v>
      </c>
      <c r="E38" s="218"/>
      <c r="F38" s="218"/>
      <c r="G38" s="216"/>
      <c r="H38" s="216"/>
      <c r="I38" s="216"/>
      <c r="J38" s="212"/>
      <c r="K38" s="214"/>
      <c r="L38" s="290"/>
    </row>
    <row r="39" spans="1:12" ht="10.5">
      <c r="A39" s="212"/>
      <c r="B39" s="212"/>
      <c r="C39" s="212"/>
      <c r="D39" s="218"/>
      <c r="E39" s="218"/>
      <c r="F39" s="218"/>
      <c r="G39" s="216"/>
      <c r="H39" s="216"/>
      <c r="I39" s="216"/>
      <c r="J39" s="212"/>
      <c r="K39" s="214"/>
      <c r="L39" s="290"/>
    </row>
    <row r="40" spans="1:12" ht="10.5">
      <c r="A40" s="212"/>
      <c r="B40" s="212"/>
      <c r="C40" s="212"/>
      <c r="D40" s="212"/>
      <c r="E40" s="212"/>
      <c r="F40" s="212"/>
      <c r="G40" s="215"/>
      <c r="H40" s="212"/>
      <c r="I40" s="212"/>
      <c r="J40" s="212"/>
      <c r="K40" s="214"/>
      <c r="L40" s="290"/>
    </row>
    <row r="41" spans="1:12" ht="10.5">
      <c r="A41" s="212"/>
      <c r="B41" s="212"/>
      <c r="C41" s="212"/>
      <c r="D41" s="208" t="s">
        <v>69</v>
      </c>
      <c r="E41" s="291"/>
      <c r="F41" s="260" t="s">
        <v>70</v>
      </c>
      <c r="G41" s="261"/>
      <c r="H41" s="291"/>
      <c r="I41" s="282">
        <v>45</v>
      </c>
      <c r="J41" s="212"/>
      <c r="K41" s="214"/>
      <c r="L41" s="290"/>
    </row>
    <row r="42" spans="1:12" ht="10.5">
      <c r="A42" s="212"/>
      <c r="B42" s="212"/>
      <c r="C42" s="212"/>
      <c r="D42" s="208" t="s">
        <v>71</v>
      </c>
      <c r="E42" s="291"/>
      <c r="F42" s="260" t="s">
        <v>72</v>
      </c>
      <c r="G42" s="261"/>
      <c r="H42" s="291"/>
      <c r="I42" s="283">
        <v>30</v>
      </c>
      <c r="J42" s="212"/>
      <c r="K42" s="214"/>
      <c r="L42" s="290"/>
    </row>
    <row r="43" spans="1:12" ht="10.5">
      <c r="A43" s="212"/>
      <c r="B43" s="212"/>
      <c r="C43" s="212"/>
      <c r="D43" s="208" t="s">
        <v>73</v>
      </c>
      <c r="E43" s="291"/>
      <c r="F43" s="260" t="s">
        <v>74</v>
      </c>
      <c r="G43" s="261"/>
      <c r="H43" s="291"/>
      <c r="I43" s="283">
        <v>15</v>
      </c>
      <c r="J43" s="220"/>
      <c r="K43" s="214"/>
      <c r="L43" s="290"/>
    </row>
    <row r="44" spans="1:12" ht="10.5">
      <c r="A44" s="212"/>
      <c r="B44" s="212"/>
      <c r="C44" s="212"/>
      <c r="D44" s="208" t="s">
        <v>75</v>
      </c>
      <c r="E44" s="291"/>
      <c r="F44" s="260" t="s">
        <v>76</v>
      </c>
      <c r="G44" s="261"/>
      <c r="H44" s="291"/>
      <c r="I44" s="283">
        <v>90</v>
      </c>
      <c r="J44" s="220"/>
      <c r="K44" s="214"/>
      <c r="L44" s="290"/>
    </row>
    <row r="45" spans="1:12" ht="10.5">
      <c r="A45" s="212"/>
      <c r="B45" s="212"/>
      <c r="C45" s="212"/>
      <c r="D45" s="208" t="s">
        <v>77</v>
      </c>
      <c r="E45" s="291"/>
      <c r="F45" s="260" t="s">
        <v>78</v>
      </c>
      <c r="G45" s="261"/>
      <c r="H45" s="291"/>
      <c r="I45" s="284">
        <v>0</v>
      </c>
      <c r="J45" s="220"/>
      <c r="K45" s="214"/>
      <c r="L45" s="290"/>
    </row>
    <row r="46" spans="1:12" ht="10.5">
      <c r="A46" s="212"/>
      <c r="B46" s="212"/>
      <c r="C46" s="212"/>
      <c r="D46" s="208" t="s">
        <v>79</v>
      </c>
      <c r="E46" s="291"/>
      <c r="F46" s="260" t="s">
        <v>80</v>
      </c>
      <c r="G46" s="261"/>
      <c r="H46" s="291"/>
      <c r="I46" s="285">
        <v>0</v>
      </c>
      <c r="J46" s="225"/>
      <c r="K46" s="214"/>
      <c r="L46" s="290"/>
    </row>
    <row r="47" spans="1:12" ht="10.5">
      <c r="A47" s="212"/>
      <c r="B47" s="212"/>
      <c r="C47" s="212"/>
      <c r="D47" s="208" t="s">
        <v>81</v>
      </c>
      <c r="E47" s="291"/>
      <c r="F47" s="260" t="s">
        <v>82</v>
      </c>
      <c r="G47" s="261"/>
      <c r="H47" s="291"/>
      <c r="I47" s="286">
        <v>3</v>
      </c>
      <c r="J47" s="228"/>
      <c r="K47" s="212"/>
      <c r="L47" s="290"/>
    </row>
    <row r="48" spans="1:12" ht="10.5">
      <c r="A48" s="212"/>
      <c r="B48" s="212"/>
      <c r="C48" s="212"/>
      <c r="D48" s="208" t="s">
        <v>83</v>
      </c>
      <c r="E48" s="291"/>
      <c r="F48" s="260" t="s">
        <v>82</v>
      </c>
      <c r="G48" s="261"/>
      <c r="H48" s="291"/>
      <c r="I48" s="286">
        <v>5</v>
      </c>
      <c r="J48" s="228"/>
      <c r="K48" s="212"/>
      <c r="L48" s="290"/>
    </row>
    <row r="49" spans="1:12" ht="10.5">
      <c r="A49" s="212"/>
      <c r="B49" s="212"/>
      <c r="C49" s="212"/>
      <c r="D49" s="208"/>
      <c r="E49" s="291"/>
      <c r="F49" s="260"/>
      <c r="G49" s="261"/>
      <c r="H49" s="291"/>
      <c r="I49" s="291"/>
      <c r="J49" s="228"/>
      <c r="K49" s="212"/>
      <c r="L49" s="290"/>
    </row>
    <row r="50" spans="1:12" ht="10.5">
      <c r="A50" s="212"/>
      <c r="B50" s="212"/>
      <c r="C50" s="212"/>
      <c r="D50" s="290"/>
      <c r="E50" s="290"/>
      <c r="F50" s="290"/>
      <c r="G50" s="290"/>
      <c r="H50" s="290"/>
      <c r="I50" s="212"/>
      <c r="J50" s="228"/>
      <c r="K50" s="212"/>
      <c r="L50" s="290"/>
    </row>
    <row r="51" spans="1:12" ht="10.5">
      <c r="A51" s="212"/>
      <c r="B51" s="212"/>
      <c r="C51" s="212"/>
      <c r="D51" s="249" t="s">
        <v>84</v>
      </c>
      <c r="E51" s="262" t="s">
        <v>85</v>
      </c>
      <c r="F51" s="262" t="s">
        <v>86</v>
      </c>
      <c r="G51" s="263" t="s">
        <v>87</v>
      </c>
      <c r="H51" s="290"/>
      <c r="I51" s="212"/>
      <c r="J51" s="228"/>
      <c r="K51" s="212"/>
      <c r="L51" s="290"/>
    </row>
    <row r="52" spans="1:12" ht="10.5">
      <c r="A52" s="212"/>
      <c r="B52" s="212"/>
      <c r="C52" s="212"/>
      <c r="D52" s="243" t="str">
        <f>$I$14</f>
        <v>Production Process</v>
      </c>
      <c r="E52" s="264">
        <v>3</v>
      </c>
      <c r="F52" s="264">
        <v>3</v>
      </c>
      <c r="G52" s="265">
        <v>3</v>
      </c>
      <c r="H52" s="290"/>
      <c r="I52" s="212"/>
      <c r="J52" s="212"/>
      <c r="K52" s="212"/>
      <c r="L52" s="290"/>
    </row>
    <row r="53" spans="1:12" ht="10.5">
      <c r="A53" s="212"/>
      <c r="B53" s="212"/>
      <c r="C53" s="212"/>
      <c r="D53" s="243" t="str">
        <f>$I$15</f>
        <v>Sales &amp; Marketing</v>
      </c>
      <c r="E53" s="264">
        <v>3</v>
      </c>
      <c r="F53" s="264">
        <v>3</v>
      </c>
      <c r="G53" s="265">
        <v>3</v>
      </c>
      <c r="H53" s="290"/>
      <c r="I53" s="212"/>
      <c r="J53" s="212"/>
      <c r="K53" s="212"/>
      <c r="L53" s="290"/>
    </row>
    <row r="54" spans="1:12" ht="10.5">
      <c r="A54" s="212"/>
      <c r="B54" s="212"/>
      <c r="C54" s="212"/>
      <c r="D54" s="244" t="str">
        <f>$I$16</f>
        <v>Administration</v>
      </c>
      <c r="E54" s="266">
        <v>3</v>
      </c>
      <c r="F54" s="266">
        <v>3</v>
      </c>
      <c r="G54" s="267">
        <v>3</v>
      </c>
      <c r="H54" s="290"/>
      <c r="I54" s="212"/>
      <c r="J54" s="212"/>
      <c r="K54" s="212"/>
      <c r="L54" s="290"/>
    </row>
    <row r="55" spans="1:12" ht="10.5">
      <c r="A55" s="212"/>
      <c r="B55" s="212"/>
      <c r="C55" s="212"/>
      <c r="D55" s="212"/>
      <c r="E55" s="212"/>
      <c r="F55" s="212"/>
      <c r="G55" s="212"/>
      <c r="H55" s="212"/>
      <c r="I55" s="212"/>
      <c r="J55" s="212"/>
      <c r="K55" s="212"/>
      <c r="L55" s="290"/>
    </row>
    <row r="56" spans="1:12" ht="10.5">
      <c r="A56" s="212"/>
      <c r="B56" s="212"/>
      <c r="C56" s="212"/>
      <c r="D56" s="212"/>
      <c r="E56" s="212"/>
      <c r="F56" s="212"/>
      <c r="G56" s="212"/>
      <c r="H56" s="212"/>
      <c r="I56" s="212"/>
      <c r="J56" s="212"/>
      <c r="K56" s="212"/>
      <c r="L56" s="290"/>
    </row>
    <row r="57" spans="1:12" ht="10.5">
      <c r="A57" s="212"/>
      <c r="B57" s="212"/>
      <c r="C57" s="212"/>
      <c r="D57" s="212"/>
      <c r="E57" s="212"/>
      <c r="F57" s="212"/>
      <c r="G57" s="212"/>
      <c r="H57" s="212"/>
      <c r="I57" s="212"/>
      <c r="J57" s="212"/>
      <c r="K57" s="212"/>
      <c r="L57" s="290"/>
    </row>
    <row r="58" spans="1:12" ht="10.5">
      <c r="A58" s="212"/>
      <c r="B58" s="212"/>
      <c r="C58" s="212"/>
      <c r="D58" s="212"/>
      <c r="E58" s="212"/>
      <c r="F58" s="212"/>
      <c r="G58" s="212"/>
      <c r="H58" s="212"/>
      <c r="I58" s="212"/>
      <c r="J58" s="212"/>
      <c r="K58" s="212"/>
      <c r="L58" s="290"/>
    </row>
    <row r="59" spans="1:12" ht="10.5">
      <c r="A59" s="212"/>
      <c r="B59" s="212"/>
      <c r="C59" s="212"/>
      <c r="D59" s="212"/>
      <c r="E59" s="212"/>
      <c r="F59" s="212"/>
      <c r="G59" s="212"/>
      <c r="H59" s="212"/>
      <c r="I59" s="212"/>
      <c r="J59" s="212"/>
      <c r="K59" s="212"/>
      <c r="L59" s="290"/>
    </row>
    <row r="60" spans="1:12" ht="10.5">
      <c r="A60" s="212"/>
      <c r="B60" s="212"/>
      <c r="C60" s="212"/>
      <c r="D60" s="218" t="s">
        <v>88</v>
      </c>
      <c r="E60" s="210"/>
      <c r="F60" s="219"/>
      <c r="G60" s="216"/>
      <c r="H60" s="216"/>
      <c r="I60" s="220"/>
      <c r="J60" s="212"/>
      <c r="K60" s="212"/>
      <c r="L60" s="290"/>
    </row>
    <row r="61" spans="1:12" ht="10.5">
      <c r="A61" s="212"/>
      <c r="B61" s="212"/>
      <c r="C61" s="212"/>
      <c r="D61" s="218"/>
      <c r="E61" s="210"/>
      <c r="F61" s="219"/>
      <c r="G61" s="216"/>
      <c r="H61" s="216"/>
      <c r="I61" s="220"/>
      <c r="J61" s="212"/>
      <c r="K61" s="212"/>
      <c r="L61" s="290"/>
    </row>
    <row r="62" spans="1:12" ht="10.5">
      <c r="A62" s="212"/>
      <c r="B62" s="212"/>
      <c r="C62" s="212"/>
      <c r="D62" s="218"/>
      <c r="E62" s="210"/>
      <c r="F62" s="219"/>
      <c r="G62" s="216"/>
      <c r="H62" s="216"/>
      <c r="I62" s="220"/>
      <c r="J62" s="212"/>
      <c r="K62" s="212"/>
      <c r="L62" s="290"/>
    </row>
    <row r="63" spans="1:12" ht="10.5">
      <c r="A63" s="212"/>
      <c r="B63" s="212"/>
      <c r="C63" s="212"/>
      <c r="D63" s="221" t="s">
        <v>89</v>
      </c>
      <c r="E63" s="222">
        <f>E$24</f>
        <v>36867</v>
      </c>
      <c r="F63" s="223">
        <f>F$24</f>
        <v>37239</v>
      </c>
      <c r="G63" s="223">
        <f>G$24</f>
        <v>37604</v>
      </c>
      <c r="H63" s="223">
        <f>H$24</f>
        <v>37969</v>
      </c>
      <c r="I63" s="224">
        <f>I$24</f>
        <v>38334</v>
      </c>
      <c r="J63" s="212"/>
      <c r="K63" s="212"/>
      <c r="L63" s="290"/>
    </row>
    <row r="64" spans="1:12" ht="10.5">
      <c r="A64" s="212"/>
      <c r="B64" s="212"/>
      <c r="C64" s="212"/>
      <c r="D64" s="243" t="str">
        <f>$I$14</f>
        <v>Production Process</v>
      </c>
      <c r="E64" s="294">
        <f>'DETAIL.XLS'!R261</f>
        <v>0</v>
      </c>
      <c r="F64" s="295">
        <f>'DETAIL.XLS'!AE261</f>
        <v>0</v>
      </c>
      <c r="G64" s="295">
        <f>'DETAIL.XLS'!AF261</f>
        <v>0</v>
      </c>
      <c r="H64" s="295">
        <f>'DETAIL.XLS'!AG261</f>
        <v>0</v>
      </c>
      <c r="I64" s="296">
        <f>'DETAIL.XLS'!AH261</f>
        <v>0</v>
      </c>
      <c r="J64" s="212"/>
      <c r="K64" s="212"/>
      <c r="L64" s="290"/>
    </row>
    <row r="65" spans="1:12" ht="10.5">
      <c r="A65" s="212"/>
      <c r="B65" s="212"/>
      <c r="C65" s="212"/>
      <c r="D65" s="243" t="str">
        <f>$I$15</f>
        <v>Sales &amp; Marketing</v>
      </c>
      <c r="E65" s="294">
        <f>'DETAIL.XLS'!R270</f>
        <v>0</v>
      </c>
      <c r="F65" s="295">
        <f>'DETAIL.XLS'!AE270</f>
        <v>0</v>
      </c>
      <c r="G65" s="295">
        <f>'DETAIL.XLS'!AF270</f>
        <v>0</v>
      </c>
      <c r="H65" s="295">
        <f>'DETAIL.XLS'!AG270</f>
        <v>0</v>
      </c>
      <c r="I65" s="296">
        <f>'DETAIL.XLS'!AH270</f>
        <v>0</v>
      </c>
      <c r="J65" s="212"/>
      <c r="K65" s="212"/>
      <c r="L65" s="290"/>
    </row>
    <row r="66" spans="1:12" ht="10.5">
      <c r="A66" s="212"/>
      <c r="B66" s="212"/>
      <c r="C66" s="212"/>
      <c r="D66" s="244" t="str">
        <f>$I$16</f>
        <v>Administration</v>
      </c>
      <c r="E66" s="297">
        <f>'DETAIL.XLS'!R279</f>
        <v>0</v>
      </c>
      <c r="F66" s="298">
        <f>'DETAIL.XLS'!AE279</f>
        <v>0</v>
      </c>
      <c r="G66" s="298">
        <f>'DETAIL.XLS'!AF279</f>
        <v>0</v>
      </c>
      <c r="H66" s="298">
        <f>'DETAIL.XLS'!AG279</f>
        <v>0</v>
      </c>
      <c r="I66" s="299">
        <f>'DETAIL.XLS'!AH279</f>
        <v>0</v>
      </c>
      <c r="J66" s="212"/>
      <c r="K66" s="212"/>
      <c r="L66" s="290"/>
    </row>
    <row r="67" spans="1:12" ht="10.5">
      <c r="A67" s="212"/>
      <c r="B67" s="212"/>
      <c r="C67" s="212"/>
      <c r="D67" s="245" t="s">
        <v>90</v>
      </c>
      <c r="E67" s="300">
        <f>SUM(E64:E66)</f>
        <v>0</v>
      </c>
      <c r="F67" s="301">
        <f>SUM(F64:F66)</f>
        <v>0</v>
      </c>
      <c r="G67" s="301">
        <f>SUM(G64:G66)</f>
        <v>0</v>
      </c>
      <c r="H67" s="301">
        <f>SUM(H64:H66)</f>
        <v>0</v>
      </c>
      <c r="I67" s="302">
        <f>SUM(I64:I66)</f>
        <v>0</v>
      </c>
      <c r="J67" s="212"/>
      <c r="K67" s="212"/>
      <c r="L67" s="290"/>
    </row>
    <row r="68" spans="1:12" ht="10.5">
      <c r="A68" s="290"/>
      <c r="B68" s="290"/>
      <c r="C68" s="290"/>
      <c r="D68" s="290"/>
      <c r="E68" s="290"/>
      <c r="F68" s="290"/>
      <c r="G68" s="290"/>
      <c r="H68" s="290"/>
      <c r="I68" s="212"/>
      <c r="J68" s="290"/>
      <c r="K68" s="212"/>
      <c r="L68" s="212"/>
    </row>
    <row r="69" spans="1:12" ht="10.5">
      <c r="A69" s="290"/>
      <c r="B69" s="291"/>
      <c r="C69" s="290"/>
      <c r="D69" s="218"/>
      <c r="E69" s="210"/>
      <c r="F69" s="219"/>
      <c r="G69" s="216"/>
      <c r="H69" s="212"/>
      <c r="I69" s="212"/>
      <c r="J69" s="290"/>
      <c r="K69" s="291"/>
      <c r="L69" s="212"/>
    </row>
    <row r="70" spans="1:12" ht="10.5">
      <c r="A70" s="290"/>
      <c r="B70" s="291"/>
      <c r="C70" s="290"/>
      <c r="D70" s="249" t="s">
        <v>91</v>
      </c>
      <c r="E70" s="303" t="s">
        <v>92</v>
      </c>
      <c r="F70" s="303" t="s">
        <v>93</v>
      </c>
      <c r="G70" s="304" t="s">
        <v>94</v>
      </c>
      <c r="H70" s="291"/>
      <c r="I70" s="212"/>
      <c r="J70" s="290"/>
      <c r="K70" s="291"/>
      <c r="L70" s="290"/>
    </row>
    <row r="71" spans="1:12" ht="10.5">
      <c r="A71" s="290"/>
      <c r="B71" s="291"/>
      <c r="C71" s="290"/>
      <c r="D71" s="243" t="str">
        <f>$I$14</f>
        <v>Production Process</v>
      </c>
      <c r="E71" s="250">
        <v>0</v>
      </c>
      <c r="F71" s="250">
        <v>0</v>
      </c>
      <c r="G71" s="251">
        <v>0</v>
      </c>
      <c r="H71" s="291"/>
      <c r="I71" s="212"/>
      <c r="J71" s="290"/>
      <c r="K71" s="291"/>
      <c r="L71" s="290"/>
    </row>
    <row r="72" spans="1:12" ht="10.5">
      <c r="A72" s="290"/>
      <c r="B72" s="291"/>
      <c r="C72" s="290"/>
      <c r="D72" s="243" t="str">
        <f>$I$15</f>
        <v>Sales &amp; Marketing</v>
      </c>
      <c r="E72" s="250">
        <v>0</v>
      </c>
      <c r="F72" s="250">
        <v>0</v>
      </c>
      <c r="G72" s="251">
        <v>0</v>
      </c>
      <c r="H72" s="291"/>
      <c r="I72" s="212"/>
      <c r="J72" s="290"/>
      <c r="K72" s="291"/>
      <c r="L72" s="290"/>
    </row>
    <row r="73" spans="1:12" ht="10.5">
      <c r="A73" s="290"/>
      <c r="B73" s="291"/>
      <c r="C73" s="290"/>
      <c r="D73" s="244" t="str">
        <f>$I$16</f>
        <v>Administration</v>
      </c>
      <c r="E73" s="252">
        <v>0</v>
      </c>
      <c r="F73" s="252">
        <v>0</v>
      </c>
      <c r="G73" s="253">
        <v>0</v>
      </c>
      <c r="H73" s="291"/>
      <c r="I73" s="212"/>
      <c r="J73" s="290"/>
      <c r="K73" s="291"/>
      <c r="L73" s="290"/>
    </row>
    <row r="74" spans="1:12" ht="10.5">
      <c r="A74" s="290"/>
      <c r="B74" s="291"/>
      <c r="C74" s="290"/>
      <c r="D74" s="240"/>
      <c r="E74" s="240"/>
      <c r="F74" s="240"/>
      <c r="G74" s="240"/>
      <c r="H74" s="291"/>
      <c r="I74" s="212"/>
      <c r="J74" s="290"/>
      <c r="K74" s="291"/>
      <c r="L74" s="290"/>
    </row>
    <row r="75" spans="1:12" ht="10.5">
      <c r="A75" s="290"/>
      <c r="B75" s="291"/>
      <c r="C75" s="290"/>
      <c r="D75" s="214"/>
      <c r="E75" s="214"/>
      <c r="G75" s="214"/>
      <c r="H75" s="291"/>
      <c r="I75" s="212"/>
      <c r="J75" s="290"/>
      <c r="K75" s="291"/>
      <c r="L75" s="290"/>
    </row>
    <row r="76" spans="1:12" ht="10.5">
      <c r="A76" s="290"/>
      <c r="B76" s="291"/>
      <c r="C76" s="290"/>
      <c r="D76" s="249" t="s">
        <v>21</v>
      </c>
      <c r="E76" s="303" t="s">
        <v>85</v>
      </c>
      <c r="F76" s="303" t="s">
        <v>86</v>
      </c>
      <c r="G76" s="304" t="s">
        <v>87</v>
      </c>
      <c r="H76" s="291"/>
      <c r="I76" s="212"/>
      <c r="J76" s="290"/>
      <c r="K76" s="291"/>
      <c r="L76" s="290"/>
    </row>
    <row r="77" spans="1:12" ht="10.5">
      <c r="A77" s="290"/>
      <c r="B77" s="291"/>
      <c r="C77" s="290"/>
      <c r="D77" s="243" t="str">
        <f>$I$14</f>
        <v>Production Process</v>
      </c>
      <c r="E77" s="250">
        <v>0</v>
      </c>
      <c r="F77" s="250">
        <v>0</v>
      </c>
      <c r="G77" s="251">
        <v>0</v>
      </c>
      <c r="H77" s="291"/>
      <c r="I77" s="212"/>
      <c r="J77" s="290"/>
      <c r="K77" s="291"/>
      <c r="L77" s="290"/>
    </row>
    <row r="78" spans="1:12" ht="10.5">
      <c r="A78" s="290"/>
      <c r="B78" s="291"/>
      <c r="C78" s="290"/>
      <c r="D78" s="243" t="str">
        <f>$I$15</f>
        <v>Sales &amp; Marketing</v>
      </c>
      <c r="E78" s="250">
        <v>0</v>
      </c>
      <c r="F78" s="250">
        <v>0</v>
      </c>
      <c r="G78" s="251">
        <v>0</v>
      </c>
      <c r="H78" s="291"/>
      <c r="I78" s="212"/>
      <c r="J78" s="212"/>
      <c r="K78" s="291"/>
      <c r="L78" s="290"/>
    </row>
    <row r="79" spans="1:12" ht="10.5">
      <c r="A79" s="290"/>
      <c r="B79" s="291"/>
      <c r="C79" s="290"/>
      <c r="D79" s="244" t="str">
        <f>$I$16</f>
        <v>Administration</v>
      </c>
      <c r="E79" s="252">
        <v>0</v>
      </c>
      <c r="F79" s="252">
        <v>0</v>
      </c>
      <c r="G79" s="253">
        <v>0</v>
      </c>
      <c r="H79" s="291"/>
      <c r="I79" s="212"/>
      <c r="J79" s="212"/>
      <c r="K79" s="291"/>
      <c r="L79" s="290"/>
    </row>
    <row r="80" spans="1:12" ht="10.5">
      <c r="A80" s="290"/>
      <c r="B80" s="291"/>
      <c r="C80" s="290"/>
      <c r="D80" s="212"/>
      <c r="E80" s="212"/>
      <c r="F80" s="212"/>
      <c r="G80" s="212"/>
      <c r="H80" s="212"/>
      <c r="I80" s="212"/>
      <c r="J80" s="212"/>
      <c r="K80" s="291"/>
      <c r="L80" s="290"/>
    </row>
    <row r="81" spans="1:12" ht="10.5">
      <c r="A81" s="290"/>
      <c r="B81" s="291"/>
      <c r="C81" s="290"/>
      <c r="D81" s="218"/>
      <c r="E81" s="246">
        <v>0</v>
      </c>
      <c r="F81" s="247"/>
      <c r="G81" s="248"/>
      <c r="H81" s="248"/>
      <c r="I81" s="290"/>
      <c r="J81" s="212"/>
      <c r="K81" s="291"/>
      <c r="L81" s="290"/>
    </row>
    <row r="82" spans="1:12" ht="10.5">
      <c r="A82" s="290"/>
      <c r="B82" s="291"/>
      <c r="C82" s="290"/>
      <c r="D82" s="254" t="s">
        <v>95</v>
      </c>
      <c r="E82" s="291"/>
      <c r="F82" s="255" t="s">
        <v>96</v>
      </c>
      <c r="G82" s="290"/>
      <c r="H82" s="290"/>
      <c r="I82" s="284"/>
      <c r="J82" s="212"/>
      <c r="K82" s="291"/>
      <c r="L82" s="290"/>
    </row>
    <row r="83" spans="1:12" ht="10.5">
      <c r="A83" s="290"/>
      <c r="B83" s="291"/>
      <c r="C83" s="290"/>
      <c r="D83" s="254" t="s">
        <v>97</v>
      </c>
      <c r="E83" s="291"/>
      <c r="F83" s="255" t="s">
        <v>98</v>
      </c>
      <c r="G83" s="290"/>
      <c r="H83" s="290"/>
      <c r="I83" s="284"/>
      <c r="J83" s="212"/>
      <c r="K83" s="291"/>
      <c r="L83" s="290"/>
    </row>
    <row r="84" spans="2:12" ht="10.5">
      <c r="B84" s="256"/>
      <c r="C84" s="256"/>
      <c r="D84" s="213" t="s">
        <v>99</v>
      </c>
      <c r="E84" s="291"/>
      <c r="F84" s="242" t="s">
        <v>100</v>
      </c>
      <c r="G84" s="290"/>
      <c r="H84" s="290"/>
      <c r="I84" s="284"/>
      <c r="J84" s="212"/>
      <c r="K84" s="212"/>
      <c r="L84" s="212"/>
    </row>
    <row r="85" spans="1:12" ht="10.5">
      <c r="A85" s="231"/>
      <c r="D85" s="213" t="s">
        <v>101</v>
      </c>
      <c r="E85" s="291"/>
      <c r="F85" s="242" t="s">
        <v>102</v>
      </c>
      <c r="G85" s="290"/>
      <c r="H85" s="290"/>
      <c r="I85" s="284"/>
      <c r="J85" s="212"/>
      <c r="K85" s="212"/>
      <c r="L85" s="212"/>
    </row>
    <row r="86" spans="1:12" ht="10.5">
      <c r="A86" s="231"/>
      <c r="B86" s="231"/>
      <c r="C86" s="231"/>
      <c r="D86" s="213" t="s">
        <v>103</v>
      </c>
      <c r="E86" s="291"/>
      <c r="F86" s="242" t="s">
        <v>104</v>
      </c>
      <c r="G86" s="290"/>
      <c r="H86" s="290"/>
      <c r="I86" s="284"/>
      <c r="J86" s="212"/>
      <c r="K86" s="212"/>
      <c r="L86" s="212"/>
    </row>
    <row r="87" spans="1:12" ht="10.5">
      <c r="A87" s="231"/>
      <c r="B87" s="231"/>
      <c r="C87" s="231"/>
      <c r="D87" s="213" t="s">
        <v>105</v>
      </c>
      <c r="E87" s="291"/>
      <c r="F87" s="242" t="s">
        <v>106</v>
      </c>
      <c r="G87" s="290"/>
      <c r="H87" s="290"/>
      <c r="I87" s="284"/>
      <c r="J87" s="212"/>
      <c r="K87" s="212"/>
      <c r="L87" s="212"/>
    </row>
    <row r="88" spans="1:12" ht="10.5">
      <c r="A88" s="231"/>
      <c r="B88" s="231"/>
      <c r="C88" s="231"/>
      <c r="D88" s="213" t="s">
        <v>107</v>
      </c>
      <c r="E88" s="291"/>
      <c r="F88" s="242" t="s">
        <v>108</v>
      </c>
      <c r="G88" s="290"/>
      <c r="H88" s="290"/>
      <c r="I88" s="305">
        <v>0.04</v>
      </c>
      <c r="J88" s="212"/>
      <c r="K88" s="212"/>
      <c r="L88" s="212"/>
    </row>
    <row r="89" spans="1:12" ht="10.5">
      <c r="A89" s="258"/>
      <c r="B89" s="231"/>
      <c r="C89" s="231"/>
      <c r="D89" s="213" t="s">
        <v>109</v>
      </c>
      <c r="E89" s="291"/>
      <c r="F89" s="242" t="s">
        <v>110</v>
      </c>
      <c r="G89" s="290"/>
      <c r="H89" s="290"/>
      <c r="I89" s="284">
        <v>0.1</v>
      </c>
      <c r="J89" s="212"/>
      <c r="K89" s="212"/>
      <c r="L89" s="212"/>
    </row>
    <row r="90" spans="1:12" ht="10.5">
      <c r="A90" s="259"/>
      <c r="B90" s="258"/>
      <c r="C90" s="258"/>
      <c r="D90" s="213" t="s">
        <v>111</v>
      </c>
      <c r="E90" s="291"/>
      <c r="F90" s="242" t="s">
        <v>110</v>
      </c>
      <c r="G90" s="290"/>
      <c r="H90" s="290"/>
      <c r="I90" s="284">
        <v>0.1</v>
      </c>
      <c r="J90" s="212"/>
      <c r="K90" s="212"/>
      <c r="L90" s="212"/>
    </row>
    <row r="91" spans="1:12" ht="10.5">
      <c r="A91" s="256"/>
      <c r="B91" s="259"/>
      <c r="C91" s="259"/>
      <c r="D91" s="213" t="s">
        <v>112</v>
      </c>
      <c r="E91" s="291"/>
      <c r="F91" s="242" t="s">
        <v>110</v>
      </c>
      <c r="G91" s="290"/>
      <c r="H91" s="290"/>
      <c r="I91" s="284">
        <v>0.1</v>
      </c>
      <c r="J91" s="212"/>
      <c r="K91" s="212"/>
      <c r="L91" s="212"/>
    </row>
    <row r="92" spans="2:12" ht="10.5">
      <c r="B92" s="256"/>
      <c r="C92" s="256"/>
      <c r="D92" s="213" t="s">
        <v>113</v>
      </c>
      <c r="E92" s="291"/>
      <c r="F92" s="242" t="s">
        <v>114</v>
      </c>
      <c r="G92" s="290"/>
      <c r="H92" s="290"/>
      <c r="I92" s="284">
        <v>0.4</v>
      </c>
      <c r="J92" s="212"/>
      <c r="K92" s="212"/>
      <c r="L92" s="212"/>
    </row>
    <row r="93" spans="4:12" ht="10.5">
      <c r="D93" s="213" t="s">
        <v>115</v>
      </c>
      <c r="E93" s="291"/>
      <c r="F93" s="242" t="s">
        <v>116</v>
      </c>
      <c r="G93" s="290"/>
      <c r="H93" s="290"/>
      <c r="I93" s="287">
        <v>3</v>
      </c>
      <c r="J93" s="212"/>
      <c r="K93" s="212"/>
      <c r="L93" s="212"/>
    </row>
    <row r="94" spans="4:12" ht="10.5">
      <c r="D94" s="213" t="s">
        <v>117</v>
      </c>
      <c r="E94" s="291"/>
      <c r="F94" s="242" t="s">
        <v>118</v>
      </c>
      <c r="G94" s="290"/>
      <c r="H94" s="290"/>
      <c r="I94" s="288"/>
      <c r="J94" s="212"/>
      <c r="K94" s="212"/>
      <c r="L94" s="212"/>
    </row>
    <row r="95" spans="4:12" ht="10.5">
      <c r="D95" s="213" t="s">
        <v>119</v>
      </c>
      <c r="E95" s="291"/>
      <c r="F95" s="242" t="s">
        <v>120</v>
      </c>
      <c r="G95" s="290"/>
      <c r="H95" s="290"/>
      <c r="I95" s="289"/>
      <c r="J95" s="212"/>
      <c r="K95" s="212"/>
      <c r="L95" s="212"/>
    </row>
    <row r="96" spans="4:12" ht="10.5">
      <c r="D96" s="213" t="s">
        <v>121</v>
      </c>
      <c r="E96" s="291"/>
      <c r="F96" s="242" t="s">
        <v>116</v>
      </c>
      <c r="G96" s="290"/>
      <c r="H96" s="290"/>
      <c r="I96" s="287"/>
      <c r="J96" s="212"/>
      <c r="K96" s="212"/>
      <c r="L96" s="212"/>
    </row>
    <row r="97" spans="4:12" ht="10.5">
      <c r="D97" s="213" t="s">
        <v>122</v>
      </c>
      <c r="E97" s="291"/>
      <c r="F97" s="242" t="s">
        <v>116</v>
      </c>
      <c r="G97" s="290"/>
      <c r="H97" s="290"/>
      <c r="I97" s="287"/>
      <c r="J97" s="212"/>
      <c r="K97" s="212"/>
      <c r="L97" s="212"/>
    </row>
    <row r="98" spans="4:12" ht="10.5">
      <c r="D98" s="212"/>
      <c r="E98" s="212"/>
      <c r="F98" s="212"/>
      <c r="H98" s="212"/>
      <c r="I98" s="212"/>
      <c r="J98" s="212"/>
      <c r="K98" s="212"/>
      <c r="L98" s="212"/>
    </row>
    <row r="99" spans="3:12" ht="10.5">
      <c r="C99" s="272"/>
      <c r="D99" s="242"/>
      <c r="E99" s="212"/>
      <c r="F99" s="212"/>
      <c r="H99" s="212"/>
      <c r="I99" s="212"/>
      <c r="J99" s="212"/>
      <c r="K99" s="212"/>
      <c r="L99" s="212"/>
    </row>
    <row r="100" spans="3:12" ht="10.5">
      <c r="C100" s="272" t="s">
        <v>123</v>
      </c>
      <c r="D100" s="242" t="s">
        <v>124</v>
      </c>
      <c r="E100" s="212"/>
      <c r="F100" s="212"/>
      <c r="H100" s="212"/>
      <c r="I100" s="212"/>
      <c r="J100" s="212"/>
      <c r="K100" s="212"/>
      <c r="L100" s="212"/>
    </row>
    <row r="101" spans="3:12" ht="10.5">
      <c r="C101" s="272" t="s">
        <v>123</v>
      </c>
      <c r="D101" s="242" t="s">
        <v>125</v>
      </c>
      <c r="E101" s="241"/>
      <c r="H101" s="212"/>
      <c r="I101" s="212"/>
      <c r="J101" s="212"/>
      <c r="K101" s="212"/>
      <c r="L101" s="212"/>
    </row>
    <row r="102" spans="3:12" ht="10.5">
      <c r="C102" s="272" t="s">
        <v>123</v>
      </c>
      <c r="D102" s="242" t="s">
        <v>126</v>
      </c>
      <c r="H102" s="212"/>
      <c r="I102" s="212"/>
      <c r="J102" s="212"/>
      <c r="K102" s="212"/>
      <c r="L102" s="212"/>
    </row>
    <row r="103" spans="1:12" ht="10.5">
      <c r="A103" s="259"/>
      <c r="C103" s="272" t="s">
        <v>123</v>
      </c>
      <c r="D103" s="242" t="s">
        <v>127</v>
      </c>
      <c r="H103" s="212"/>
      <c r="I103" s="212"/>
      <c r="J103" s="212"/>
      <c r="K103" s="212"/>
      <c r="L103" s="212"/>
    </row>
    <row r="104" spans="1:12" ht="10.5">
      <c r="A104" s="259"/>
      <c r="B104" s="259"/>
      <c r="C104"/>
      <c r="D104"/>
      <c r="H104" s="212"/>
      <c r="I104" s="212"/>
      <c r="J104" s="212"/>
      <c r="K104" s="212"/>
      <c r="L104" s="212"/>
    </row>
    <row r="105" spans="2:12" ht="10.5">
      <c r="B105" s="259"/>
      <c r="C105" s="259"/>
      <c r="H105" s="212"/>
      <c r="I105" s="212"/>
      <c r="J105" s="212"/>
      <c r="K105" s="212"/>
      <c r="L105" s="212"/>
    </row>
    <row r="106" spans="8:12" ht="10.5">
      <c r="H106" s="212"/>
      <c r="I106" s="212"/>
      <c r="J106" s="212"/>
      <c r="K106" s="212"/>
      <c r="L106" s="212"/>
    </row>
    <row r="107" spans="8:12" ht="10.5">
      <c r="H107" s="212"/>
      <c r="I107" s="212"/>
      <c r="J107" s="212"/>
      <c r="K107" s="212"/>
      <c r="L107" s="212"/>
    </row>
    <row r="108" spans="8:12" ht="10.5">
      <c r="H108" s="212"/>
      <c r="I108" s="212"/>
      <c r="J108" s="212"/>
      <c r="K108" s="212"/>
      <c r="L108" s="212"/>
    </row>
    <row r="109" spans="8:12" ht="10.5">
      <c r="H109" s="212"/>
      <c r="I109" s="212"/>
      <c r="J109" s="212"/>
      <c r="K109" s="212"/>
      <c r="L109" s="212"/>
    </row>
    <row r="110" spans="8:12" ht="10.5">
      <c r="H110" s="212"/>
      <c r="I110" s="212"/>
      <c r="J110" s="212"/>
      <c r="K110" s="212"/>
      <c r="L110" s="212"/>
    </row>
    <row r="111" spans="8:12" ht="10.5">
      <c r="H111" s="212"/>
      <c r="I111" s="212"/>
      <c r="J111" s="212"/>
      <c r="K111" s="212"/>
      <c r="L111" s="212"/>
    </row>
    <row r="112" spans="1:12" ht="10.5">
      <c r="A112" s="259"/>
      <c r="H112" s="212"/>
      <c r="I112" s="212"/>
      <c r="J112" s="212"/>
      <c r="K112" s="212"/>
      <c r="L112" s="212"/>
    </row>
    <row r="113" spans="1:12" ht="10.5">
      <c r="A113" s="259"/>
      <c r="B113" s="259"/>
      <c r="C113" s="259"/>
      <c r="H113" s="212"/>
      <c r="I113" s="212"/>
      <c r="J113" s="212"/>
      <c r="K113" s="212"/>
      <c r="L113" s="212"/>
    </row>
    <row r="114" spans="1:12" ht="10.5">
      <c r="A114" s="259"/>
      <c r="B114" s="259"/>
      <c r="C114" s="259"/>
      <c r="H114" s="212"/>
      <c r="I114" s="212"/>
      <c r="J114" s="212"/>
      <c r="K114" s="212"/>
      <c r="L114" s="212"/>
    </row>
    <row r="115" spans="1:12" ht="10.5">
      <c r="A115" s="259"/>
      <c r="B115" s="259"/>
      <c r="C115" s="259"/>
      <c r="H115" s="212"/>
      <c r="I115" s="212"/>
      <c r="J115" s="212"/>
      <c r="K115" s="212"/>
      <c r="L115" s="212"/>
    </row>
    <row r="116" spans="1:12" ht="10.5">
      <c r="A116" s="259"/>
      <c r="B116" s="259"/>
      <c r="C116" s="259"/>
      <c r="H116" s="212"/>
      <c r="I116" s="212"/>
      <c r="J116" s="212"/>
      <c r="K116" s="212"/>
      <c r="L116" s="212"/>
    </row>
    <row r="117" spans="1:12" ht="10.5">
      <c r="A117" s="259"/>
      <c r="B117" s="259"/>
      <c r="C117" s="259"/>
      <c r="H117" s="212"/>
      <c r="I117" s="212"/>
      <c r="J117" s="212"/>
      <c r="K117" s="212"/>
      <c r="L117" s="212"/>
    </row>
    <row r="118" spans="1:12" ht="10.5">
      <c r="A118" s="259"/>
      <c r="B118" s="259"/>
      <c r="C118" s="259"/>
      <c r="H118" s="212"/>
      <c r="I118" s="212"/>
      <c r="J118" s="212"/>
      <c r="K118" s="212"/>
      <c r="L118" s="212"/>
    </row>
    <row r="119" spans="1:12" ht="10.5">
      <c r="A119" s="213"/>
      <c r="B119" s="259"/>
      <c r="C119" s="259"/>
      <c r="H119" s="214"/>
      <c r="I119" s="212"/>
      <c r="J119" s="212"/>
      <c r="K119" s="212"/>
      <c r="L119" s="212"/>
    </row>
    <row r="120" spans="1:12" ht="10.5">
      <c r="A120" s="213"/>
      <c r="B120" s="213"/>
      <c r="C120" s="213"/>
      <c r="K120" s="214"/>
      <c r="L120" s="212"/>
    </row>
    <row r="121" spans="1:12" ht="10.5">
      <c r="A121" s="213"/>
      <c r="B121" s="213"/>
      <c r="C121" s="213"/>
      <c r="H121" s="257"/>
      <c r="I121" s="212"/>
      <c r="J121" s="212"/>
      <c r="K121" s="212"/>
      <c r="L121" s="212"/>
    </row>
    <row r="122" spans="1:12" ht="10.5">
      <c r="A122" s="259"/>
      <c r="B122" s="213"/>
      <c r="C122" s="213"/>
      <c r="H122" s="257"/>
      <c r="I122" s="212"/>
      <c r="J122" s="212"/>
      <c r="K122" s="212"/>
      <c r="L122" s="212"/>
    </row>
    <row r="123" spans="1:11" ht="10.5">
      <c r="A123" s="259"/>
      <c r="B123" s="259"/>
      <c r="C123" s="259"/>
      <c r="I123" s="212"/>
      <c r="J123" s="212"/>
      <c r="K123" s="212"/>
    </row>
    <row r="124" spans="2:12" ht="10.5">
      <c r="B124" s="259"/>
      <c r="C124" s="259"/>
      <c r="I124" s="212"/>
      <c r="J124" s="212"/>
      <c r="K124" s="212"/>
      <c r="L124" s="212"/>
    </row>
    <row r="125" spans="1:12" ht="10.5">
      <c r="A125" s="259"/>
      <c r="I125" s="212"/>
      <c r="J125" s="212"/>
      <c r="K125" s="212"/>
      <c r="L125" s="212"/>
    </row>
    <row r="126" spans="1:12" ht="10.5">
      <c r="A126" s="259"/>
      <c r="B126" s="259"/>
      <c r="C126" s="259"/>
      <c r="I126" s="212"/>
      <c r="J126" s="212"/>
      <c r="K126" s="212"/>
      <c r="L126" s="212"/>
    </row>
    <row r="127" spans="1:12" ht="10.5">
      <c r="A127" s="259"/>
      <c r="B127" s="259"/>
      <c r="C127" s="259"/>
      <c r="I127" s="212"/>
      <c r="J127" s="212"/>
      <c r="K127" s="212"/>
      <c r="L127" s="212"/>
    </row>
    <row r="128" spans="1:12" ht="10.5">
      <c r="A128" s="259"/>
      <c r="B128" s="259"/>
      <c r="C128" s="259"/>
      <c r="I128" s="219"/>
      <c r="J128" s="219"/>
      <c r="L128" s="212"/>
    </row>
    <row r="129" spans="1:12" ht="10.5">
      <c r="A129" s="259"/>
      <c r="B129" s="259"/>
      <c r="C129" s="259"/>
      <c r="I129" s="219"/>
      <c r="J129" s="219"/>
      <c r="L129" s="212"/>
    </row>
    <row r="130" spans="1:12" ht="10.5">
      <c r="A130" s="259"/>
      <c r="B130" s="259"/>
      <c r="C130" s="259"/>
      <c r="I130" s="219"/>
      <c r="J130" s="219"/>
      <c r="L130" s="212"/>
    </row>
    <row r="131" spans="1:12" ht="10.5">
      <c r="A131" s="259"/>
      <c r="B131" s="259"/>
      <c r="C131" s="259"/>
      <c r="I131" s="219"/>
      <c r="J131" s="219"/>
      <c r="L131" s="219"/>
    </row>
    <row r="132" spans="1:12" ht="10.5">
      <c r="A132" s="259"/>
      <c r="B132" s="259"/>
      <c r="C132" s="259"/>
      <c r="I132" s="211"/>
      <c r="J132" s="211"/>
      <c r="K132" s="212"/>
      <c r="L132" s="219"/>
    </row>
    <row r="133" spans="1:12" ht="10.5">
      <c r="A133" s="256"/>
      <c r="B133" s="259"/>
      <c r="C133" s="259"/>
      <c r="H133" s="210"/>
      <c r="I133" s="211"/>
      <c r="J133" s="211"/>
      <c r="K133" s="212"/>
      <c r="L133" s="219"/>
    </row>
    <row r="134" spans="1:12" ht="10.5">
      <c r="A134" s="256"/>
      <c r="B134" s="256"/>
      <c r="C134" s="256"/>
      <c r="H134" s="210"/>
      <c r="I134" s="211"/>
      <c r="J134" s="211"/>
      <c r="K134" s="212"/>
      <c r="L134" s="219"/>
    </row>
    <row r="135" spans="1:12" ht="10.5">
      <c r="A135" s="268"/>
      <c r="B135" s="256"/>
      <c r="C135" s="256"/>
      <c r="H135" s="210"/>
      <c r="I135" s="211"/>
      <c r="J135" s="211"/>
      <c r="K135" s="212"/>
      <c r="L135" s="212"/>
    </row>
    <row r="136" spans="1:12" ht="10.5">
      <c r="A136" s="259"/>
      <c r="B136" s="268"/>
      <c r="C136" s="268"/>
      <c r="H136" s="212"/>
      <c r="I136" s="211"/>
      <c r="J136" s="211"/>
      <c r="K136" s="212"/>
      <c r="L136" s="212"/>
    </row>
    <row r="137" spans="1:12" ht="10.5">
      <c r="A137" s="259"/>
      <c r="B137" s="259"/>
      <c r="C137" s="259"/>
      <c r="H137" s="212"/>
      <c r="I137" s="211"/>
      <c r="J137" s="211"/>
      <c r="K137" s="212"/>
      <c r="L137" s="212"/>
    </row>
    <row r="138" spans="1:12" ht="10.5">
      <c r="A138" s="259"/>
      <c r="B138" s="259"/>
      <c r="C138" s="259"/>
      <c r="H138" s="212"/>
      <c r="I138" s="211"/>
      <c r="J138" s="211"/>
      <c r="K138" s="212"/>
      <c r="L138" s="212"/>
    </row>
    <row r="139" spans="1:12" ht="10.5">
      <c r="A139" s="259"/>
      <c r="B139" s="259"/>
      <c r="C139" s="259"/>
      <c r="H139" s="212"/>
      <c r="I139" s="211"/>
      <c r="J139" s="211"/>
      <c r="K139" s="212"/>
      <c r="L139" s="212"/>
    </row>
    <row r="140" spans="1:12" ht="10.5">
      <c r="A140" s="259"/>
      <c r="B140" s="259"/>
      <c r="C140" s="259"/>
      <c r="H140" s="212"/>
      <c r="I140" s="211"/>
      <c r="J140" s="211"/>
      <c r="K140" s="212"/>
      <c r="L140" s="212"/>
    </row>
    <row r="141" spans="1:12" ht="10.5">
      <c r="A141" s="259"/>
      <c r="B141" s="259"/>
      <c r="C141" s="259"/>
      <c r="H141" s="212"/>
      <c r="I141" s="211"/>
      <c r="J141" s="211"/>
      <c r="K141" s="212"/>
      <c r="L141" s="212"/>
    </row>
    <row r="142" spans="1:12" ht="10.5">
      <c r="A142" s="259"/>
      <c r="B142" s="259"/>
      <c r="C142" s="259"/>
      <c r="H142" s="212"/>
      <c r="I142" s="215"/>
      <c r="J142" s="215"/>
      <c r="K142" s="212"/>
      <c r="L142" s="212"/>
    </row>
    <row r="143" spans="1:12" ht="10.5">
      <c r="A143" s="259"/>
      <c r="B143" s="259"/>
      <c r="C143" s="259"/>
      <c r="H143" s="212"/>
      <c r="I143" s="213"/>
      <c r="J143" s="213"/>
      <c r="K143" s="207"/>
      <c r="L143" s="212"/>
    </row>
    <row r="144" spans="1:12" ht="10.5">
      <c r="A144" s="259"/>
      <c r="B144" s="259"/>
      <c r="C144" s="259"/>
      <c r="H144" s="212"/>
      <c r="I144" s="209"/>
      <c r="J144" s="209"/>
      <c r="K144" s="210"/>
      <c r="L144" s="212"/>
    </row>
    <row r="145" spans="1:12" ht="10.5">
      <c r="A145" s="259"/>
      <c r="B145" s="259"/>
      <c r="C145" s="259"/>
      <c r="H145" s="212"/>
      <c r="I145" s="271"/>
      <c r="J145" s="271"/>
      <c r="K145" s="210"/>
      <c r="L145" s="212"/>
    </row>
    <row r="146" spans="1:11" ht="10.5">
      <c r="A146" s="259"/>
      <c r="B146" s="259"/>
      <c r="C146" s="259"/>
      <c r="H146" s="212"/>
      <c r="I146" s="271"/>
      <c r="J146" s="271"/>
      <c r="K146" s="210"/>
    </row>
    <row r="147" spans="1:11" ht="10.5">
      <c r="A147" s="259"/>
      <c r="B147" s="259"/>
      <c r="C147" s="259"/>
      <c r="H147" s="212"/>
      <c r="I147" s="213"/>
      <c r="J147" s="213"/>
      <c r="K147" s="207"/>
    </row>
    <row r="148" spans="1:12" ht="10.5">
      <c r="A148" s="259"/>
      <c r="B148" s="259"/>
      <c r="C148" s="259"/>
      <c r="H148" s="212"/>
      <c r="I148" s="213"/>
      <c r="J148" s="213"/>
      <c r="K148" s="207"/>
      <c r="L148" s="257"/>
    </row>
    <row r="149" spans="1:12" ht="10.5">
      <c r="A149" s="259"/>
      <c r="B149" s="259"/>
      <c r="C149" s="259"/>
      <c r="H149" s="212"/>
      <c r="I149"/>
      <c r="J149" s="272"/>
      <c r="K149"/>
      <c r="L149" s="257"/>
    </row>
    <row r="150" spans="1:11" ht="10.5">
      <c r="A150" s="259"/>
      <c r="B150" s="259"/>
      <c r="C150" s="259"/>
      <c r="H150" s="212"/>
      <c r="I150"/>
      <c r="J150" s="272"/>
      <c r="K150"/>
    </row>
    <row r="151" spans="1:11" ht="10.5">
      <c r="A151" s="259"/>
      <c r="B151" s="259"/>
      <c r="C151" s="259"/>
      <c r="H151" s="212"/>
      <c r="I151"/>
      <c r="J151" s="272"/>
      <c r="K151"/>
    </row>
    <row r="152" spans="1:12" ht="10.5">
      <c r="A152" s="259"/>
      <c r="B152" s="259"/>
      <c r="C152" s="259"/>
      <c r="H152" s="212"/>
      <c r="I152"/>
      <c r="J152" s="272"/>
      <c r="K152"/>
      <c r="L152" s="273"/>
    </row>
    <row r="153" spans="1:11" ht="10.5">
      <c r="A153" s="259"/>
      <c r="B153" s="259"/>
      <c r="C153" s="259"/>
      <c r="H153" s="212"/>
      <c r="I153"/>
      <c r="J153" s="272"/>
      <c r="K153"/>
    </row>
    <row r="154" spans="1:11" ht="10.5">
      <c r="A154" s="259"/>
      <c r="B154" s="259"/>
      <c r="C154" s="259"/>
      <c r="H154" s="212"/>
      <c r="I154" s="272"/>
      <c r="J154" s="272"/>
      <c r="K154" s="242"/>
    </row>
    <row r="155" spans="1:12" ht="10.5">
      <c r="A155" s="259"/>
      <c r="B155" s="259"/>
      <c r="C155" s="259"/>
      <c r="H155" s="212"/>
      <c r="I155" s="213"/>
      <c r="J155" s="213"/>
      <c r="K155" s="207"/>
      <c r="L155" s="212"/>
    </row>
    <row r="156" spans="1:12" ht="10.5">
      <c r="A156" s="259"/>
      <c r="B156" s="259"/>
      <c r="C156" s="259"/>
      <c r="H156" s="212"/>
      <c r="I156" s="213"/>
      <c r="J156" s="213"/>
      <c r="K156" s="207"/>
      <c r="L156" s="212"/>
    </row>
    <row r="157" spans="1:12" ht="10.5">
      <c r="A157" s="259"/>
      <c r="B157" s="259"/>
      <c r="C157" s="259"/>
      <c r="H157" s="212"/>
      <c r="I157" s="218"/>
      <c r="J157" s="218"/>
      <c r="K157" s="210"/>
      <c r="L157" s="212"/>
    </row>
    <row r="158" spans="1:11" ht="10.5">
      <c r="A158" s="259"/>
      <c r="B158" s="259"/>
      <c r="C158" s="259"/>
      <c r="I158" s="218"/>
      <c r="J158" s="218"/>
      <c r="K158" s="210"/>
    </row>
    <row r="159" spans="1:11" ht="10.5">
      <c r="A159" s="259"/>
      <c r="B159" s="259"/>
      <c r="C159" s="259"/>
      <c r="I159" s="218"/>
      <c r="J159" s="218"/>
      <c r="K159" s="210"/>
    </row>
    <row r="160" spans="1:12" ht="10.5">
      <c r="A160" s="259"/>
      <c r="B160" s="259"/>
      <c r="C160" s="259"/>
      <c r="I160" s="212"/>
      <c r="J160" s="212"/>
      <c r="K160" s="212"/>
      <c r="L160" s="219"/>
    </row>
    <row r="161" spans="1:12" ht="10.5">
      <c r="A161" s="259"/>
      <c r="B161" s="259"/>
      <c r="C161" s="259"/>
      <c r="I161" s="212"/>
      <c r="J161" s="212"/>
      <c r="K161" s="212"/>
      <c r="L161" s="219"/>
    </row>
    <row r="162" spans="1:12" ht="10.5">
      <c r="A162" s="259"/>
      <c r="B162" s="259"/>
      <c r="C162" s="259"/>
      <c r="I162" s="212"/>
      <c r="J162" s="212"/>
      <c r="K162" s="212"/>
      <c r="L162" s="219"/>
    </row>
    <row r="163" spans="1:12" ht="10.5">
      <c r="A163" s="259"/>
      <c r="B163" s="259"/>
      <c r="C163" s="259"/>
      <c r="I163" s="212"/>
      <c r="J163" s="212"/>
      <c r="K163" s="212"/>
      <c r="L163" s="212"/>
    </row>
    <row r="164" spans="1:12" ht="10.5">
      <c r="A164" s="259"/>
      <c r="B164" s="259"/>
      <c r="C164" s="259"/>
      <c r="I164" s="212"/>
      <c r="J164" s="212"/>
      <c r="K164" s="212"/>
      <c r="L164" s="212"/>
    </row>
    <row r="165" spans="1:12" ht="10.5">
      <c r="A165" s="259"/>
      <c r="B165" s="259"/>
      <c r="C165" s="259"/>
      <c r="I165" s="212"/>
      <c r="J165" s="212"/>
      <c r="K165" s="212"/>
      <c r="L165" s="212"/>
    </row>
    <row r="166" spans="1:12" ht="10.5">
      <c r="A166" s="259"/>
      <c r="B166" s="259"/>
      <c r="C166" s="259"/>
      <c r="I166" s="212"/>
      <c r="J166" s="212"/>
      <c r="K166" s="212"/>
      <c r="L166" s="212"/>
    </row>
    <row r="167" spans="1:12" ht="10.5">
      <c r="A167" s="259"/>
      <c r="B167" s="259"/>
      <c r="C167" s="259"/>
      <c r="I167" s="212"/>
      <c r="J167" s="212"/>
      <c r="K167" s="212"/>
      <c r="L167" s="212"/>
    </row>
    <row r="168" spans="1:12" ht="10.5">
      <c r="A168" s="259"/>
      <c r="B168" s="259"/>
      <c r="C168" s="259"/>
      <c r="I168" s="212"/>
      <c r="J168" s="212"/>
      <c r="K168" s="212"/>
      <c r="L168" s="212"/>
    </row>
    <row r="169" spans="1:12" ht="10.5">
      <c r="A169" s="274"/>
      <c r="B169" s="259"/>
      <c r="C169" s="259"/>
      <c r="I169" s="212"/>
      <c r="J169" s="212"/>
      <c r="K169" s="212"/>
      <c r="L169" s="212"/>
    </row>
    <row r="170" spans="2:12" ht="10.5">
      <c r="B170" s="274"/>
      <c r="C170" s="274"/>
      <c r="I170" s="212"/>
      <c r="J170" s="212"/>
      <c r="K170" s="212"/>
      <c r="L170" s="212"/>
    </row>
    <row r="171" spans="9:12" ht="10.5">
      <c r="I171" s="212"/>
      <c r="J171" s="212"/>
      <c r="K171" s="212"/>
      <c r="L171" s="212"/>
    </row>
    <row r="172" spans="8:12" ht="10.5">
      <c r="H172" s="208"/>
      <c r="I172" s="212"/>
      <c r="J172" s="212"/>
      <c r="K172" s="212"/>
      <c r="L172" s="212"/>
    </row>
    <row r="173" spans="9:12" ht="10.5">
      <c r="I173" s="212"/>
      <c r="J173" s="212"/>
      <c r="K173" s="212"/>
      <c r="L173" s="212"/>
    </row>
    <row r="174" spans="8:12" ht="10.5">
      <c r="H174" s="275">
        <f>$I$24</f>
        <v>38334</v>
      </c>
      <c r="I174" s="212"/>
      <c r="J174" s="212"/>
      <c r="K174" s="212"/>
      <c r="L174" s="212"/>
    </row>
    <row r="175" spans="8:12" ht="10.5">
      <c r="H175" s="276">
        <f>'DETAIL.XLS'!AH245</f>
        <v>0</v>
      </c>
      <c r="I175" s="212"/>
      <c r="J175" s="212"/>
      <c r="K175" s="212"/>
      <c r="L175" s="212"/>
    </row>
    <row r="176" spans="8:12" ht="10.5">
      <c r="H176" s="276">
        <f>'DETAIL.XLS'!AH242</f>
        <v>0</v>
      </c>
      <c r="I176" s="212"/>
      <c r="J176" s="212"/>
      <c r="K176" s="212"/>
      <c r="L176" s="212"/>
    </row>
    <row r="177" spans="8:12" ht="10.5">
      <c r="H177" s="276">
        <f>'DETAIL.XLS'!AH243</f>
        <v>0</v>
      </c>
      <c r="I177" s="212"/>
      <c r="J177" s="212"/>
      <c r="K177" s="212"/>
      <c r="L177" s="212"/>
    </row>
    <row r="178" spans="8:12" ht="10.5">
      <c r="H178" s="277">
        <f>'DETAIL.XLS'!AH244</f>
        <v>0</v>
      </c>
      <c r="I178" s="212"/>
      <c r="J178" s="212"/>
      <c r="K178" s="212"/>
      <c r="L178" s="212"/>
    </row>
    <row r="179" spans="9:12" ht="10.5">
      <c r="I179" s="212"/>
      <c r="J179" s="212"/>
      <c r="K179" s="212"/>
      <c r="L179" s="212"/>
    </row>
    <row r="180" spans="9:12" ht="10.5">
      <c r="I180" s="212"/>
      <c r="J180" s="212"/>
      <c r="K180" s="212"/>
      <c r="L180" s="212"/>
    </row>
    <row r="181" spans="9:12" ht="10.5">
      <c r="I181" s="212"/>
      <c r="J181" s="212"/>
      <c r="K181" s="212"/>
      <c r="L181" s="212"/>
    </row>
    <row r="182" spans="9:12" ht="10.5">
      <c r="I182" s="208"/>
      <c r="J182" s="208"/>
      <c r="K182" s="207"/>
      <c r="L182" s="212"/>
    </row>
    <row r="183" spans="9:12" ht="10.5">
      <c r="I183" s="208"/>
      <c r="J183" s="208"/>
      <c r="K183" s="207"/>
      <c r="L183" s="212"/>
    </row>
    <row r="184" spans="9:12" ht="10.5">
      <c r="I184" s="208"/>
      <c r="J184" s="208"/>
      <c r="K184" s="207"/>
      <c r="L184" s="212"/>
    </row>
    <row r="185" spans="9:11" ht="10.5">
      <c r="I185" s="272" t="s">
        <v>123</v>
      </c>
      <c r="J185" s="272"/>
      <c r="K185" s="260" t="s">
        <v>128</v>
      </c>
    </row>
    <row r="186" spans="9:11" ht="10.5">
      <c r="I186" s="272" t="s">
        <v>123</v>
      </c>
      <c r="J186" s="272"/>
      <c r="K186" s="260" t="s">
        <v>129</v>
      </c>
    </row>
    <row r="187" spans="9:11" ht="10.5">
      <c r="I187" s="272" t="s">
        <v>123</v>
      </c>
      <c r="J187" s="272"/>
      <c r="K187" s="242" t="str">
        <f>"Accounts payable is equal to the sum of all the month's expenses except insurance, rent, benefits and payroll taxes and is paid within 30 days time (fixed)."</f>
        <v>Accounts payable is equal to the sum of all the month's expenses except insurance, rent, benefits and payroll taxes and is paid within 30 days time (fixed).</v>
      </c>
    </row>
    <row r="188" spans="9:11" ht="10.5">
      <c r="I188" s="272" t="s">
        <v>123</v>
      </c>
      <c r="J188" s="272"/>
      <c r="K188" s="260" t="s">
        <v>130</v>
      </c>
    </row>
    <row r="189" spans="9:11" ht="10.5">
      <c r="I189" s="272" t="s">
        <v>123</v>
      </c>
      <c r="J189" s="272"/>
      <c r="K189" s="242" t="s">
        <v>131</v>
      </c>
    </row>
    <row r="190" spans="9:11" ht="10.5">
      <c r="I190" s="272" t="s">
        <v>123</v>
      </c>
      <c r="J190" s="272"/>
      <c r="K190" s="242" t="s">
        <v>132</v>
      </c>
    </row>
    <row r="191" spans="9:11" ht="10.5">
      <c r="I191" s="272" t="s">
        <v>123</v>
      </c>
      <c r="J191" s="272"/>
      <c r="K191" s="242" t="s">
        <v>133</v>
      </c>
    </row>
    <row r="192" spans="9:11" ht="10.5">
      <c r="I192" s="272" t="s">
        <v>123</v>
      </c>
      <c r="J192" s="272"/>
      <c r="K192" s="242" t="s">
        <v>134</v>
      </c>
    </row>
    <row r="193" spans="9:11" ht="10.5">
      <c r="I193" s="272" t="s">
        <v>123</v>
      </c>
      <c r="J193" s="272"/>
      <c r="K193" s="260" t="s">
        <v>135</v>
      </c>
    </row>
    <row r="194" spans="9:11" ht="10.5">
      <c r="I194" s="209"/>
      <c r="J194" s="209"/>
      <c r="K194" s="210"/>
    </row>
    <row r="196" spans="9:10" ht="10.5">
      <c r="I196" s="213" t="s">
        <v>136</v>
      </c>
      <c r="J196" s="213"/>
    </row>
    <row r="198" spans="9:11" ht="10.5">
      <c r="I198" s="212"/>
      <c r="J198" s="212"/>
      <c r="K198" s="249" t="s">
        <v>137</v>
      </c>
    </row>
    <row r="199" spans="9:12" ht="10.5">
      <c r="I199" s="212"/>
      <c r="J199" s="212"/>
      <c r="K199" s="278" t="str">
        <f>$D$25</f>
        <v>Project Revenues</v>
      </c>
      <c r="L199" s="211"/>
    </row>
    <row r="200" spans="9:11" ht="10.5">
      <c r="I200" s="212"/>
      <c r="J200" s="212"/>
      <c r="K200" s="279" t="str">
        <f>$D$26</f>
        <v>Service Two</v>
      </c>
    </row>
    <row r="201" spans="9:12" ht="10.5">
      <c r="I201" s="212"/>
      <c r="J201" s="212"/>
      <c r="K201" s="279" t="str">
        <f>$D$27</f>
        <v>Service Three</v>
      </c>
      <c r="L201" s="269">
        <f>$F$24</f>
        <v>37239</v>
      </c>
    </row>
    <row r="202" spans="9:12" ht="10.5">
      <c r="I202" s="212"/>
      <c r="J202" s="212"/>
      <c r="K202" s="280" t="str">
        <f>$D$28</f>
        <v>Service Four</v>
      </c>
      <c r="L202" s="257">
        <f>'DETAIL.XLS'!AE245</f>
        <v>0</v>
      </c>
    </row>
    <row r="203" ht="10.5">
      <c r="L203" s="257">
        <f>'DETAIL.XLS'!AE242</f>
        <v>0</v>
      </c>
    </row>
    <row r="204" ht="10.5">
      <c r="L204" s="257">
        <f>'DETAIL.XLS'!AE243</f>
        <v>0</v>
      </c>
    </row>
    <row r="205" ht="10.5">
      <c r="L205" s="270">
        <f>'DETAIL.XLS'!AE244</f>
        <v>0</v>
      </c>
    </row>
  </sheetData>
  <printOptions horizontalCentered="1"/>
  <pageMargins left="0.25" right="0.25" top="1" bottom="0.5" header="0.5" footer="0.5"/>
  <pageSetup firstPageNumber="2" useFirstPageNumber="1" fitToHeight="2" orientation="landscape" r:id="rId1"/>
  <headerFooter alignWithMargins="0">
    <oddFooter>&amp;R&amp;"MS Serif,Bold"&amp;8Page &amp;P</oddFooter>
  </headerFooter>
  <rowBreaks count="1" manualBreakCount="1">
    <brk id="57" max="65535" man="1"/>
  </rowBreaks>
</worksheet>
</file>

<file path=xl/worksheets/sheet4.xml><?xml version="1.0" encoding="utf-8"?>
<worksheet xmlns="http://schemas.openxmlformats.org/spreadsheetml/2006/main" xmlns:r="http://schemas.openxmlformats.org/officeDocument/2006/relationships">
  <dimension ref="A1:AI425"/>
  <sheetViews>
    <sheetView showOutlineSymbols="0" workbookViewId="0" topLeftCell="A1">
      <pane xSplit="2" ySplit="4" topLeftCell="C5" activePane="bottomRight" state="frozen"/>
      <selection pane="topLeft" activeCell="A1" sqref="A1"/>
      <selection pane="topRight" activeCell="C1" sqref="C1"/>
      <selection pane="bottomLeft" activeCell="A5" sqref="A5"/>
      <selection pane="bottomRight" activeCell="B173" sqref="B173"/>
    </sheetView>
  </sheetViews>
  <sheetFormatPr defaultColWidth="9.33203125" defaultRowHeight="9.75" outlineLevelCol="1"/>
  <cols>
    <col min="1" max="1" width="2" style="112" customWidth="1"/>
    <col min="2" max="2" width="36" style="112" customWidth="1"/>
    <col min="3" max="3" width="17.66015625" style="73" customWidth="1"/>
    <col min="4" max="4" width="13" style="73" hidden="1" customWidth="1"/>
    <col min="5" max="5" width="13" style="73" customWidth="1"/>
    <col min="6" max="17" width="13" style="79" customWidth="1" outlineLevel="1"/>
    <col min="18" max="18" width="13" style="148" customWidth="1"/>
    <col min="19" max="30" width="13" style="79" customWidth="1" outlineLevel="1"/>
    <col min="31" max="34" width="13" style="148" customWidth="1"/>
    <col min="35" max="16384" width="13" style="79" customWidth="1"/>
  </cols>
  <sheetData>
    <row r="1" spans="1:34" s="72" customFormat="1" ht="8.25">
      <c r="A1" s="68">
        <f>Assumptions!I8</f>
        <v>0</v>
      </c>
      <c r="B1" s="68"/>
      <c r="C1" s="135" t="s">
        <v>138</v>
      </c>
      <c r="D1" s="135"/>
      <c r="E1" s="185" t="s">
        <v>139</v>
      </c>
      <c r="F1" s="71">
        <f>Assumptions!$I$9</f>
        <v>36526</v>
      </c>
      <c r="G1" s="71">
        <f>F1+31</f>
        <v>36557</v>
      </c>
      <c r="H1" s="71">
        <f aca="true" t="shared" si="0" ref="H1:Q1">G1+31</f>
        <v>36588</v>
      </c>
      <c r="I1" s="71">
        <f t="shared" si="0"/>
        <v>36619</v>
      </c>
      <c r="J1" s="71">
        <f t="shared" si="0"/>
        <v>36650</v>
      </c>
      <c r="K1" s="71">
        <f t="shared" si="0"/>
        <v>36681</v>
      </c>
      <c r="L1" s="71">
        <f t="shared" si="0"/>
        <v>36712</v>
      </c>
      <c r="M1" s="71">
        <f t="shared" si="0"/>
        <v>36743</v>
      </c>
      <c r="N1" s="71">
        <f t="shared" si="0"/>
        <v>36774</v>
      </c>
      <c r="O1" s="71">
        <f t="shared" si="0"/>
        <v>36805</v>
      </c>
      <c r="P1" s="71">
        <f t="shared" si="0"/>
        <v>36836</v>
      </c>
      <c r="Q1" s="71">
        <f t="shared" si="0"/>
        <v>36867</v>
      </c>
      <c r="R1" s="142">
        <f>IF(MONTH(Q1)=12,Q1,IF(MONTH(Q1)&gt;3,"FY "&amp;YEAR(Q1),"FY "&amp;YEAR(F1)))</f>
        <v>36867</v>
      </c>
      <c r="S1" s="71">
        <f>Q1+31</f>
        <v>36898</v>
      </c>
      <c r="T1" s="71">
        <f aca="true" t="shared" si="1" ref="T1:AD1">S1+31</f>
        <v>36929</v>
      </c>
      <c r="U1" s="71">
        <f t="shared" si="1"/>
        <v>36960</v>
      </c>
      <c r="V1" s="71">
        <f t="shared" si="1"/>
        <v>36991</v>
      </c>
      <c r="W1" s="71">
        <f t="shared" si="1"/>
        <v>37022</v>
      </c>
      <c r="X1" s="71">
        <f t="shared" si="1"/>
        <v>37053</v>
      </c>
      <c r="Y1" s="71">
        <f t="shared" si="1"/>
        <v>37084</v>
      </c>
      <c r="Z1" s="71">
        <f t="shared" si="1"/>
        <v>37115</v>
      </c>
      <c r="AA1" s="71">
        <f t="shared" si="1"/>
        <v>37146</v>
      </c>
      <c r="AB1" s="71">
        <f>AA1+31</f>
        <v>37177</v>
      </c>
      <c r="AC1" s="71">
        <f t="shared" si="1"/>
        <v>37208</v>
      </c>
      <c r="AD1" s="71">
        <f t="shared" si="1"/>
        <v>37239</v>
      </c>
      <c r="AE1" s="142">
        <f>IF(MONTH(AD1)=12,AD1,IF(MONTH(AD1)&gt;3,"FY "&amp;YEAR(AD1),"FY "&amp;YEAR(S1)))</f>
        <v>37239</v>
      </c>
      <c r="AF1" s="143">
        <f>IF(MONTH(AD1)=12,AD1+365,IF(MONTH(AD1)&gt;3,"FY "&amp;YEAR(AD1+365),"FY "&amp;YEAR(S1+365)))</f>
        <v>37604</v>
      </c>
      <c r="AG1" s="143">
        <f>IF(MONTH(AD1)=12,AD1+730,IF(MONTH(AD1)&gt;3,"FY "&amp;YEAR(AD1+730),"FY "&amp;YEAR(S1+730)))</f>
        <v>37969</v>
      </c>
      <c r="AH1" s="143">
        <f>IF(MONTH(AD1)=12,AD1+1095,IF(MONTH(AD1)&gt;3,"FY "&amp;YEAR(AD1+1095),"FY "&amp;YEAR(S1+1095)))</f>
        <v>38334</v>
      </c>
    </row>
    <row r="2" spans="1:34" s="72" customFormat="1" ht="8.25">
      <c r="A2" s="68"/>
      <c r="B2" s="69" t="s">
        <v>140</v>
      </c>
      <c r="C2" s="135" t="s">
        <v>141</v>
      </c>
      <c r="D2" s="135"/>
      <c r="E2" s="185" t="s">
        <v>142</v>
      </c>
      <c r="F2" s="74">
        <f aca="true" t="shared" si="2" ref="F2:O2">F79-F174</f>
        <v>0</v>
      </c>
      <c r="G2" s="74">
        <f t="shared" si="2"/>
        <v>0</v>
      </c>
      <c r="H2" s="74">
        <f t="shared" si="2"/>
        <v>0</v>
      </c>
      <c r="I2" s="74">
        <f t="shared" si="2"/>
        <v>0</v>
      </c>
      <c r="J2" s="74">
        <f t="shared" si="2"/>
        <v>0</v>
      </c>
      <c r="K2" s="74">
        <f t="shared" si="2"/>
        <v>0</v>
      </c>
      <c r="L2" s="74">
        <f t="shared" si="2"/>
        <v>0</v>
      </c>
      <c r="M2" s="74">
        <f t="shared" si="2"/>
        <v>0</v>
      </c>
      <c r="N2" s="74">
        <f t="shared" si="2"/>
        <v>0</v>
      </c>
      <c r="O2" s="74">
        <f t="shared" si="2"/>
        <v>0</v>
      </c>
      <c r="P2" s="74">
        <f aca="true" t="shared" si="3" ref="P2:Y2">P79-P174</f>
        <v>0</v>
      </c>
      <c r="Q2" s="74">
        <f t="shared" si="3"/>
        <v>0</v>
      </c>
      <c r="R2" s="131">
        <f t="shared" si="3"/>
        <v>0</v>
      </c>
      <c r="S2" s="74">
        <f t="shared" si="3"/>
        <v>0</v>
      </c>
      <c r="T2" s="74">
        <f t="shared" si="3"/>
        <v>0</v>
      </c>
      <c r="U2" s="74">
        <f t="shared" si="3"/>
        <v>0</v>
      </c>
      <c r="V2" s="74">
        <f t="shared" si="3"/>
        <v>0</v>
      </c>
      <c r="W2" s="74">
        <f t="shared" si="3"/>
        <v>0</v>
      </c>
      <c r="X2" s="74">
        <f t="shared" si="3"/>
        <v>0</v>
      </c>
      <c r="Y2" s="74">
        <f t="shared" si="3"/>
        <v>0</v>
      </c>
      <c r="Z2" s="74">
        <f aca="true" t="shared" si="4" ref="Z2:AE2">Z79-Z174</f>
        <v>0</v>
      </c>
      <c r="AA2" s="74">
        <f t="shared" si="4"/>
        <v>0</v>
      </c>
      <c r="AB2" s="74">
        <f t="shared" si="4"/>
        <v>0</v>
      </c>
      <c r="AC2" s="74">
        <f t="shared" si="4"/>
        <v>0</v>
      </c>
      <c r="AD2" s="74">
        <f t="shared" si="4"/>
        <v>0</v>
      </c>
      <c r="AE2" s="131">
        <f t="shared" si="4"/>
        <v>0</v>
      </c>
      <c r="AF2" s="131">
        <f>AF79-AF174</f>
        <v>0</v>
      </c>
      <c r="AG2" s="131">
        <f>AG79-AG174</f>
        <v>0</v>
      </c>
      <c r="AH2" s="131">
        <f>AH79-AH174</f>
        <v>0</v>
      </c>
    </row>
    <row r="3" spans="1:34" s="72" customFormat="1" ht="8.25">
      <c r="A3" s="68"/>
      <c r="B3" s="69" t="s">
        <v>143</v>
      </c>
      <c r="C3" s="135" t="s">
        <v>144</v>
      </c>
      <c r="D3" s="135"/>
      <c r="E3" s="185" t="s">
        <v>145</v>
      </c>
      <c r="F3" s="74">
        <f aca="true" t="shared" si="5" ref="F3:O3">F44-F174</f>
        <v>0</v>
      </c>
      <c r="G3" s="74">
        <f t="shared" si="5"/>
        <v>0</v>
      </c>
      <c r="H3" s="74">
        <f t="shared" si="5"/>
        <v>0</v>
      </c>
      <c r="I3" s="74">
        <f t="shared" si="5"/>
        <v>0</v>
      </c>
      <c r="J3" s="74">
        <f t="shared" si="5"/>
        <v>0</v>
      </c>
      <c r="K3" s="74">
        <f t="shared" si="5"/>
        <v>0</v>
      </c>
      <c r="L3" s="74">
        <f t="shared" si="5"/>
        <v>0</v>
      </c>
      <c r="M3" s="74">
        <f t="shared" si="5"/>
        <v>0</v>
      </c>
      <c r="N3" s="74">
        <f t="shared" si="5"/>
        <v>0</v>
      </c>
      <c r="O3" s="74">
        <f t="shared" si="5"/>
        <v>0</v>
      </c>
      <c r="P3" s="74">
        <f aca="true" t="shared" si="6" ref="P3:Y3">P44-P174</f>
        <v>0</v>
      </c>
      <c r="Q3" s="74">
        <f t="shared" si="6"/>
        <v>0</v>
      </c>
      <c r="R3" s="131">
        <f t="shared" si="6"/>
        <v>0</v>
      </c>
      <c r="S3" s="74">
        <f t="shared" si="6"/>
        <v>0</v>
      </c>
      <c r="T3" s="74">
        <f t="shared" si="6"/>
        <v>0</v>
      </c>
      <c r="U3" s="74">
        <f t="shared" si="6"/>
        <v>0</v>
      </c>
      <c r="V3" s="74">
        <f t="shared" si="6"/>
        <v>0</v>
      </c>
      <c r="W3" s="74">
        <f t="shared" si="6"/>
        <v>0</v>
      </c>
      <c r="X3" s="74">
        <f t="shared" si="6"/>
        <v>0</v>
      </c>
      <c r="Y3" s="74">
        <f t="shared" si="6"/>
        <v>0</v>
      </c>
      <c r="Z3" s="74">
        <f aca="true" t="shared" si="7" ref="Z3:AE3">Z44-Z174</f>
        <v>0</v>
      </c>
      <c r="AA3" s="74">
        <f t="shared" si="7"/>
        <v>0</v>
      </c>
      <c r="AB3" s="74">
        <f t="shared" si="7"/>
        <v>0</v>
      </c>
      <c r="AC3" s="74">
        <f t="shared" si="7"/>
        <v>0</v>
      </c>
      <c r="AD3" s="74">
        <f t="shared" si="7"/>
        <v>0</v>
      </c>
      <c r="AE3" s="131">
        <f t="shared" si="7"/>
        <v>0</v>
      </c>
      <c r="AF3" s="131">
        <f>AF44-AF174</f>
        <v>0</v>
      </c>
      <c r="AG3" s="131">
        <f>AG44-AG174</f>
        <v>0</v>
      </c>
      <c r="AH3" s="131">
        <f>AH44-AH174</f>
        <v>0</v>
      </c>
    </row>
    <row r="4" spans="1:34" s="72" customFormat="1" ht="9" thickBot="1">
      <c r="A4" s="75"/>
      <c r="B4" s="76" t="s">
        <v>146</v>
      </c>
      <c r="C4" s="136" t="s">
        <v>147</v>
      </c>
      <c r="D4" s="136"/>
      <c r="E4" s="186" t="s">
        <v>148</v>
      </c>
      <c r="F4" s="74">
        <f aca="true" t="shared" si="8" ref="F4:O4">F220-F194</f>
        <v>0</v>
      </c>
      <c r="G4" s="74">
        <f t="shared" si="8"/>
        <v>0</v>
      </c>
      <c r="H4" s="74">
        <f t="shared" si="8"/>
        <v>0</v>
      </c>
      <c r="I4" s="74">
        <f t="shared" si="8"/>
        <v>0</v>
      </c>
      <c r="J4" s="74">
        <f t="shared" si="8"/>
        <v>0</v>
      </c>
      <c r="K4" s="74">
        <f t="shared" si="8"/>
        <v>0</v>
      </c>
      <c r="L4" s="74">
        <f t="shared" si="8"/>
        <v>0</v>
      </c>
      <c r="M4" s="74">
        <f t="shared" si="8"/>
        <v>0</v>
      </c>
      <c r="N4" s="74">
        <f t="shared" si="8"/>
        <v>0</v>
      </c>
      <c r="O4" s="74">
        <f t="shared" si="8"/>
        <v>0</v>
      </c>
      <c r="P4" s="74">
        <f aca="true" t="shared" si="9" ref="P4:Y4">P220-P194</f>
        <v>0</v>
      </c>
      <c r="Q4" s="74">
        <f t="shared" si="9"/>
        <v>0</v>
      </c>
      <c r="R4" s="131">
        <f t="shared" si="9"/>
        <v>0</v>
      </c>
      <c r="S4" s="74">
        <f t="shared" si="9"/>
        <v>0</v>
      </c>
      <c r="T4" s="74">
        <f t="shared" si="9"/>
        <v>0</v>
      </c>
      <c r="U4" s="74">
        <f t="shared" si="9"/>
        <v>0</v>
      </c>
      <c r="V4" s="74">
        <f t="shared" si="9"/>
        <v>0</v>
      </c>
      <c r="W4" s="74">
        <f t="shared" si="9"/>
        <v>0</v>
      </c>
      <c r="X4" s="74">
        <f t="shared" si="9"/>
        <v>0</v>
      </c>
      <c r="Y4" s="74">
        <f t="shared" si="9"/>
        <v>0</v>
      </c>
      <c r="Z4" s="74">
        <f aca="true" t="shared" si="10" ref="Z4:AE4">Z220-Z194</f>
        <v>0</v>
      </c>
      <c r="AA4" s="74">
        <f t="shared" si="10"/>
        <v>0</v>
      </c>
      <c r="AB4" s="74">
        <f t="shared" si="10"/>
        <v>0</v>
      </c>
      <c r="AC4" s="74">
        <f t="shared" si="10"/>
        <v>0</v>
      </c>
      <c r="AD4" s="74">
        <f t="shared" si="10"/>
        <v>0</v>
      </c>
      <c r="AE4" s="131">
        <f t="shared" si="10"/>
        <v>0</v>
      </c>
      <c r="AF4" s="131">
        <f>AF220-AF194</f>
        <v>0</v>
      </c>
      <c r="AG4" s="131">
        <f>AG220-AG194</f>
        <v>0</v>
      </c>
      <c r="AH4" s="131">
        <f>AH220-AH194</f>
        <v>0</v>
      </c>
    </row>
    <row r="5" spans="1:34" s="72" customFormat="1" ht="9" thickTop="1">
      <c r="A5" s="162" t="s">
        <v>149</v>
      </c>
      <c r="B5" s="80"/>
      <c r="C5" s="86"/>
      <c r="D5" s="86"/>
      <c r="E5" s="86"/>
      <c r="F5" s="87"/>
      <c r="G5" s="87"/>
      <c r="H5" s="87"/>
      <c r="I5" s="87"/>
      <c r="J5" s="87"/>
      <c r="K5" s="87"/>
      <c r="L5" s="87"/>
      <c r="M5" s="87"/>
      <c r="N5" s="87"/>
      <c r="O5" s="87"/>
      <c r="P5" s="87"/>
      <c r="Q5" s="87"/>
      <c r="R5" s="144"/>
      <c r="S5" s="87"/>
      <c r="T5" s="87"/>
      <c r="U5" s="87"/>
      <c r="V5" s="87"/>
      <c r="W5" s="87"/>
      <c r="X5" s="87"/>
      <c r="Y5" s="87"/>
      <c r="Z5" s="87"/>
      <c r="AA5" s="87"/>
      <c r="AB5" s="87"/>
      <c r="AC5" s="87"/>
      <c r="AD5" s="87"/>
      <c r="AE5" s="144"/>
      <c r="AF5" s="144"/>
      <c r="AG5" s="144"/>
      <c r="AH5" s="144"/>
    </row>
    <row r="6" spans="1:34" s="72" customFormat="1" ht="9" thickBot="1">
      <c r="A6" s="163">
        <f>$A$1</f>
        <v>0</v>
      </c>
      <c r="B6" s="81"/>
      <c r="C6" s="89"/>
      <c r="D6" s="89"/>
      <c r="E6" s="89"/>
      <c r="F6" s="90"/>
      <c r="G6" s="90"/>
      <c r="H6" s="90"/>
      <c r="I6" s="90"/>
      <c r="J6" s="90"/>
      <c r="K6" s="90"/>
      <c r="L6" s="90"/>
      <c r="M6" s="90"/>
      <c r="N6" s="90"/>
      <c r="O6" s="90"/>
      <c r="P6" s="90"/>
      <c r="Q6" s="90"/>
      <c r="R6" s="145"/>
      <c r="S6" s="90"/>
      <c r="T6" s="90"/>
      <c r="U6" s="90"/>
      <c r="V6" s="90"/>
      <c r="W6" s="90"/>
      <c r="X6" s="90"/>
      <c r="Y6" s="90"/>
      <c r="Z6" s="90"/>
      <c r="AA6" s="90"/>
      <c r="AB6" s="90"/>
      <c r="AC6" s="90"/>
      <c r="AD6" s="90"/>
      <c r="AE6" s="145"/>
      <c r="AF6" s="145"/>
      <c r="AG6" s="145"/>
      <c r="AH6" s="145"/>
    </row>
    <row r="7" spans="1:34" ht="9" thickTop="1">
      <c r="A7" s="91"/>
      <c r="B7" s="92">
        <f ca="1">NOW()</f>
        <v>37292.65933275463</v>
      </c>
      <c r="C7" s="93"/>
      <c r="D7" s="93"/>
      <c r="E7" s="93"/>
      <c r="F7" s="94" t="s">
        <v>150</v>
      </c>
      <c r="G7" s="94" t="s">
        <v>151</v>
      </c>
      <c r="H7" s="94" t="s">
        <v>152</v>
      </c>
      <c r="I7" s="94" t="s">
        <v>153</v>
      </c>
      <c r="J7" s="94" t="s">
        <v>154</v>
      </c>
      <c r="K7" s="94" t="s">
        <v>155</v>
      </c>
      <c r="L7" s="94" t="s">
        <v>156</v>
      </c>
      <c r="M7" s="94" t="s">
        <v>157</v>
      </c>
      <c r="N7" s="94" t="s">
        <v>158</v>
      </c>
      <c r="O7" s="94" t="s">
        <v>159</v>
      </c>
      <c r="P7" s="94" t="s">
        <v>160</v>
      </c>
      <c r="Q7" s="94" t="s">
        <v>161</v>
      </c>
      <c r="R7" s="146" t="s">
        <v>162</v>
      </c>
      <c r="S7" s="94" t="s">
        <v>163</v>
      </c>
      <c r="T7" s="94" t="s">
        <v>164</v>
      </c>
      <c r="U7" s="94" t="s">
        <v>165</v>
      </c>
      <c r="V7" s="94" t="s">
        <v>166</v>
      </c>
      <c r="W7" s="94" t="s">
        <v>167</v>
      </c>
      <c r="X7" s="94" t="s">
        <v>168</v>
      </c>
      <c r="Y7" s="94" t="s">
        <v>169</v>
      </c>
      <c r="Z7" s="94" t="s">
        <v>170</v>
      </c>
      <c r="AA7" s="94" t="s">
        <v>171</v>
      </c>
      <c r="AB7" s="94" t="s">
        <v>172</v>
      </c>
      <c r="AC7" s="94" t="s">
        <v>173</v>
      </c>
      <c r="AD7" s="94" t="s">
        <v>174</v>
      </c>
      <c r="AE7" s="146" t="s">
        <v>162</v>
      </c>
      <c r="AF7" s="146" t="s">
        <v>162</v>
      </c>
      <c r="AG7" s="146" t="s">
        <v>162</v>
      </c>
      <c r="AH7" s="146" t="s">
        <v>162</v>
      </c>
    </row>
    <row r="8" spans="1:34" ht="8.25">
      <c r="A8" s="95"/>
      <c r="B8" s="96">
        <f ca="1">NOW()</f>
        <v>37292.65933275463</v>
      </c>
      <c r="C8" s="97"/>
      <c r="D8" s="97"/>
      <c r="E8" s="97"/>
      <c r="F8" s="98">
        <f aca="true" t="shared" si="11" ref="F8:AH8">F$1</f>
        <v>36526</v>
      </c>
      <c r="G8" s="98">
        <f t="shared" si="11"/>
        <v>36557</v>
      </c>
      <c r="H8" s="98">
        <f t="shared" si="11"/>
        <v>36588</v>
      </c>
      <c r="I8" s="98">
        <f t="shared" si="11"/>
        <v>36619</v>
      </c>
      <c r="J8" s="98">
        <f t="shared" si="11"/>
        <v>36650</v>
      </c>
      <c r="K8" s="98">
        <f t="shared" si="11"/>
        <v>36681</v>
      </c>
      <c r="L8" s="98">
        <f t="shared" si="11"/>
        <v>36712</v>
      </c>
      <c r="M8" s="98">
        <f t="shared" si="11"/>
        <v>36743</v>
      </c>
      <c r="N8" s="98">
        <f t="shared" si="11"/>
        <v>36774</v>
      </c>
      <c r="O8" s="98">
        <f t="shared" si="11"/>
        <v>36805</v>
      </c>
      <c r="P8" s="98">
        <f t="shared" si="11"/>
        <v>36836</v>
      </c>
      <c r="Q8" s="98">
        <f t="shared" si="11"/>
        <v>36867</v>
      </c>
      <c r="R8" s="147">
        <f t="shared" si="11"/>
        <v>36867</v>
      </c>
      <c r="S8" s="98">
        <f t="shared" si="11"/>
        <v>36898</v>
      </c>
      <c r="T8" s="98">
        <f t="shared" si="11"/>
        <v>36929</v>
      </c>
      <c r="U8" s="98">
        <f t="shared" si="11"/>
        <v>36960</v>
      </c>
      <c r="V8" s="98">
        <f t="shared" si="11"/>
        <v>36991</v>
      </c>
      <c r="W8" s="98">
        <f t="shared" si="11"/>
        <v>37022</v>
      </c>
      <c r="X8" s="98">
        <f t="shared" si="11"/>
        <v>37053</v>
      </c>
      <c r="Y8" s="98">
        <f t="shared" si="11"/>
        <v>37084</v>
      </c>
      <c r="Z8" s="98">
        <f t="shared" si="11"/>
        <v>37115</v>
      </c>
      <c r="AA8" s="98">
        <f t="shared" si="11"/>
        <v>37146</v>
      </c>
      <c r="AB8" s="98">
        <f t="shared" si="11"/>
        <v>37177</v>
      </c>
      <c r="AC8" s="98">
        <f t="shared" si="11"/>
        <v>37208</v>
      </c>
      <c r="AD8" s="98">
        <f t="shared" si="11"/>
        <v>37239</v>
      </c>
      <c r="AE8" s="147">
        <f t="shared" si="11"/>
        <v>37239</v>
      </c>
      <c r="AF8" s="147">
        <f t="shared" si="11"/>
        <v>37604</v>
      </c>
      <c r="AG8" s="147">
        <f t="shared" si="11"/>
        <v>37969</v>
      </c>
      <c r="AH8" s="147">
        <f t="shared" si="11"/>
        <v>38334</v>
      </c>
    </row>
    <row r="9" spans="1:34" ht="8.25">
      <c r="A9" s="95"/>
      <c r="B9" s="99"/>
      <c r="C9" s="100"/>
      <c r="D9" s="100"/>
      <c r="E9" s="100"/>
      <c r="F9" s="98"/>
      <c r="G9" s="98"/>
      <c r="H9" s="98"/>
      <c r="I9" s="98"/>
      <c r="J9" s="98"/>
      <c r="K9" s="98"/>
      <c r="L9" s="98"/>
      <c r="M9" s="98"/>
      <c r="N9" s="98"/>
      <c r="O9" s="98"/>
      <c r="P9" s="98"/>
      <c r="Q9" s="98"/>
      <c r="R9" s="147"/>
      <c r="S9" s="98"/>
      <c r="T9" s="98"/>
      <c r="U9" s="98"/>
      <c r="V9" s="98"/>
      <c r="W9" s="98"/>
      <c r="X9" s="98"/>
      <c r="Y9" s="98"/>
      <c r="Z9" s="98"/>
      <c r="AA9" s="98"/>
      <c r="AB9" s="98"/>
      <c r="AC9" s="98"/>
      <c r="AD9" s="98"/>
      <c r="AE9" s="147"/>
      <c r="AF9" s="147"/>
      <c r="AG9" s="147"/>
      <c r="AH9" s="147"/>
    </row>
    <row r="10" spans="1:34" ht="8.25">
      <c r="A10" s="101" t="s">
        <v>175</v>
      </c>
      <c r="B10" s="102"/>
      <c r="C10" s="103"/>
      <c r="D10" s="103"/>
      <c r="E10" s="103"/>
      <c r="F10" s="104">
        <f>E174</f>
        <v>0</v>
      </c>
      <c r="G10" s="104">
        <f aca="true" t="shared" si="12" ref="G10:Q10">F44</f>
        <v>0</v>
      </c>
      <c r="H10" s="104">
        <f t="shared" si="12"/>
        <v>0</v>
      </c>
      <c r="I10" s="104">
        <f t="shared" si="12"/>
        <v>0</v>
      </c>
      <c r="J10" s="104">
        <f t="shared" si="12"/>
        <v>0</v>
      </c>
      <c r="K10" s="104">
        <f t="shared" si="12"/>
        <v>0</v>
      </c>
      <c r="L10" s="104">
        <f t="shared" si="12"/>
        <v>0</v>
      </c>
      <c r="M10" s="104">
        <f t="shared" si="12"/>
        <v>0</v>
      </c>
      <c r="N10" s="104">
        <f t="shared" si="12"/>
        <v>0</v>
      </c>
      <c r="O10" s="104">
        <f t="shared" si="12"/>
        <v>0</v>
      </c>
      <c r="P10" s="104">
        <f t="shared" si="12"/>
        <v>0</v>
      </c>
      <c r="Q10" s="104">
        <f t="shared" si="12"/>
        <v>0</v>
      </c>
      <c r="R10" s="130">
        <f>F10</f>
        <v>0</v>
      </c>
      <c r="S10" s="104">
        <f>Q44</f>
        <v>0</v>
      </c>
      <c r="T10" s="104">
        <f aca="true" t="shared" si="13" ref="T10:AD10">S44</f>
        <v>0</v>
      </c>
      <c r="U10" s="104">
        <f t="shared" si="13"/>
        <v>0</v>
      </c>
      <c r="V10" s="104">
        <f t="shared" si="13"/>
        <v>0</v>
      </c>
      <c r="W10" s="104">
        <f t="shared" si="13"/>
        <v>0</v>
      </c>
      <c r="X10" s="104">
        <f t="shared" si="13"/>
        <v>0</v>
      </c>
      <c r="Y10" s="104">
        <f t="shared" si="13"/>
        <v>0</v>
      </c>
      <c r="Z10" s="104">
        <f t="shared" si="13"/>
        <v>0</v>
      </c>
      <c r="AA10" s="104">
        <f t="shared" si="13"/>
        <v>0</v>
      </c>
      <c r="AB10" s="104">
        <f t="shared" si="13"/>
        <v>0</v>
      </c>
      <c r="AC10" s="104">
        <f t="shared" si="13"/>
        <v>0</v>
      </c>
      <c r="AD10" s="104">
        <f t="shared" si="13"/>
        <v>0</v>
      </c>
      <c r="AE10" s="130">
        <f>S10</f>
        <v>0</v>
      </c>
      <c r="AF10" s="148">
        <f>AE44</f>
        <v>0</v>
      </c>
      <c r="AG10" s="148">
        <f>AF44</f>
        <v>0</v>
      </c>
      <c r="AH10" s="148">
        <f>AG44</f>
        <v>0</v>
      </c>
    </row>
    <row r="11" spans="1:31" ht="8.25">
      <c r="A11" s="101"/>
      <c r="B11" s="102"/>
      <c r="C11" s="103"/>
      <c r="D11" s="103"/>
      <c r="E11" s="103"/>
      <c r="F11" s="104"/>
      <c r="G11" s="104"/>
      <c r="H11" s="104"/>
      <c r="I11" s="104"/>
      <c r="J11" s="104"/>
      <c r="K11" s="104"/>
      <c r="L11" s="104"/>
      <c r="M11" s="104"/>
      <c r="N11" s="104"/>
      <c r="O11" s="104"/>
      <c r="P11" s="104"/>
      <c r="Q11" s="104"/>
      <c r="R11" s="130"/>
      <c r="S11" s="104"/>
      <c r="T11" s="104"/>
      <c r="U11" s="104"/>
      <c r="V11" s="104"/>
      <c r="W11" s="104"/>
      <c r="X11" s="104"/>
      <c r="Y11" s="104"/>
      <c r="Z11" s="104"/>
      <c r="AA11" s="104"/>
      <c r="AB11" s="104"/>
      <c r="AC11" s="104"/>
      <c r="AD11" s="104"/>
      <c r="AE11" s="130"/>
    </row>
    <row r="12" spans="1:31" ht="8.25">
      <c r="A12" s="101" t="s">
        <v>176</v>
      </c>
      <c r="B12" s="102"/>
      <c r="C12" s="103"/>
      <c r="D12" s="103"/>
      <c r="E12" s="103"/>
      <c r="F12" s="104"/>
      <c r="G12" s="104"/>
      <c r="H12" s="104"/>
      <c r="I12" s="104"/>
      <c r="J12" s="104"/>
      <c r="K12" s="104"/>
      <c r="L12" s="104"/>
      <c r="M12" s="104"/>
      <c r="N12" s="104"/>
      <c r="O12" s="104"/>
      <c r="P12" s="104"/>
      <c r="Q12" s="104"/>
      <c r="R12" s="130"/>
      <c r="S12" s="104"/>
      <c r="T12" s="104"/>
      <c r="U12" s="104"/>
      <c r="V12" s="104"/>
      <c r="W12" s="104"/>
      <c r="X12" s="104"/>
      <c r="Y12" s="104"/>
      <c r="Z12" s="104"/>
      <c r="AA12" s="104"/>
      <c r="AB12" s="104"/>
      <c r="AC12" s="104"/>
      <c r="AD12" s="104"/>
      <c r="AE12" s="130"/>
    </row>
    <row r="13" spans="1:34" ht="8.25">
      <c r="A13" s="101"/>
      <c r="B13" s="102" t="s">
        <v>177</v>
      </c>
      <c r="C13" s="103"/>
      <c r="D13" s="103"/>
      <c r="E13" s="103"/>
      <c r="F13" s="104">
        <f aca="true" t="shared" si="14" ref="F13:Q13">F90-(F177-E177)-F139</f>
        <v>0</v>
      </c>
      <c r="G13" s="104">
        <f t="shared" si="14"/>
        <v>0</v>
      </c>
      <c r="H13" s="104">
        <f t="shared" si="14"/>
        <v>0</v>
      </c>
      <c r="I13" s="104">
        <f t="shared" si="14"/>
        <v>0</v>
      </c>
      <c r="J13" s="104">
        <f t="shared" si="14"/>
        <v>0</v>
      </c>
      <c r="K13" s="104">
        <f t="shared" si="14"/>
        <v>0</v>
      </c>
      <c r="L13" s="104">
        <f t="shared" si="14"/>
        <v>0</v>
      </c>
      <c r="M13" s="104">
        <f t="shared" si="14"/>
        <v>0</v>
      </c>
      <c r="N13" s="104">
        <f t="shared" si="14"/>
        <v>0</v>
      </c>
      <c r="O13" s="104">
        <f t="shared" si="14"/>
        <v>0</v>
      </c>
      <c r="P13" s="104">
        <f t="shared" si="14"/>
        <v>0</v>
      </c>
      <c r="Q13" s="104">
        <f t="shared" si="14"/>
        <v>0</v>
      </c>
      <c r="R13" s="130">
        <f>SUM(F13:Q13)</f>
        <v>0</v>
      </c>
      <c r="S13" s="104">
        <f>S90-(S177-Q177)-S139</f>
        <v>0</v>
      </c>
      <c r="T13" s="104">
        <f aca="true" t="shared" si="15" ref="T13:AD13">T90-(T177-S177)-T139</f>
        <v>0</v>
      </c>
      <c r="U13" s="104">
        <f t="shared" si="15"/>
        <v>0</v>
      </c>
      <c r="V13" s="104">
        <f t="shared" si="15"/>
        <v>0</v>
      </c>
      <c r="W13" s="104">
        <f t="shared" si="15"/>
        <v>0</v>
      </c>
      <c r="X13" s="104">
        <f t="shared" si="15"/>
        <v>0</v>
      </c>
      <c r="Y13" s="104">
        <f t="shared" si="15"/>
        <v>0</v>
      </c>
      <c r="Z13" s="104">
        <f t="shared" si="15"/>
        <v>0</v>
      </c>
      <c r="AA13" s="104">
        <f t="shared" si="15"/>
        <v>0</v>
      </c>
      <c r="AB13" s="104">
        <f t="shared" si="15"/>
        <v>0</v>
      </c>
      <c r="AC13" s="104">
        <f t="shared" si="15"/>
        <v>0</v>
      </c>
      <c r="AD13" s="104">
        <f t="shared" si="15"/>
        <v>0</v>
      </c>
      <c r="AE13" s="130">
        <f>SUM(S13:AD13)</f>
        <v>0</v>
      </c>
      <c r="AF13" s="130">
        <f>AF90-(AF177-AE177)-AF139</f>
        <v>0</v>
      </c>
      <c r="AG13" s="130">
        <f>AG90-(AG177-AF177)-AG139</f>
        <v>0</v>
      </c>
      <c r="AH13" s="130">
        <f>AH90-(AH177-AG177)-AH139</f>
        <v>0</v>
      </c>
    </row>
    <row r="14" spans="1:34" ht="8.25">
      <c r="A14" s="101"/>
      <c r="B14" s="102" t="s">
        <v>178</v>
      </c>
      <c r="C14" s="103"/>
      <c r="D14" s="103"/>
      <c r="E14" s="103"/>
      <c r="F14" s="104">
        <f>SUM(F215:F216)-SUM(E215:E216)</f>
        <v>0</v>
      </c>
      <c r="G14" s="104">
        <f aca="true" t="shared" si="16" ref="G14:V14">SUM(G215:G216)-SUM(F215:F216)</f>
        <v>0</v>
      </c>
      <c r="H14" s="104">
        <f t="shared" si="16"/>
        <v>0</v>
      </c>
      <c r="I14" s="104">
        <f t="shared" si="16"/>
        <v>0</v>
      </c>
      <c r="J14" s="104">
        <f t="shared" si="16"/>
        <v>0</v>
      </c>
      <c r="K14" s="104">
        <f t="shared" si="16"/>
        <v>0</v>
      </c>
      <c r="L14" s="104">
        <f t="shared" si="16"/>
        <v>0</v>
      </c>
      <c r="M14" s="104">
        <f t="shared" si="16"/>
        <v>0</v>
      </c>
      <c r="N14" s="104">
        <f t="shared" si="16"/>
        <v>0</v>
      </c>
      <c r="O14" s="104">
        <f t="shared" si="16"/>
        <v>0</v>
      </c>
      <c r="P14" s="104">
        <f t="shared" si="16"/>
        <v>0</v>
      </c>
      <c r="Q14" s="104">
        <f t="shared" si="16"/>
        <v>0</v>
      </c>
      <c r="R14" s="130">
        <f>SUM(F14:Q14)</f>
        <v>0</v>
      </c>
      <c r="S14" s="104">
        <f t="shared" si="16"/>
        <v>0</v>
      </c>
      <c r="T14" s="104">
        <f t="shared" si="16"/>
        <v>0</v>
      </c>
      <c r="U14" s="104">
        <f t="shared" si="16"/>
        <v>0</v>
      </c>
      <c r="V14" s="104">
        <f t="shared" si="16"/>
        <v>0</v>
      </c>
      <c r="W14" s="104">
        <f aca="true" t="shared" si="17" ref="W14:AH14">SUM(W215:W216)-SUM(V215:V216)</f>
        <v>0</v>
      </c>
      <c r="X14" s="104">
        <f t="shared" si="17"/>
        <v>0</v>
      </c>
      <c r="Y14" s="104">
        <f t="shared" si="17"/>
        <v>0</v>
      </c>
      <c r="Z14" s="104">
        <f t="shared" si="17"/>
        <v>0</v>
      </c>
      <c r="AA14" s="104">
        <f t="shared" si="17"/>
        <v>0</v>
      </c>
      <c r="AB14" s="104">
        <f t="shared" si="17"/>
        <v>0</v>
      </c>
      <c r="AC14" s="104">
        <f t="shared" si="17"/>
        <v>0</v>
      </c>
      <c r="AD14" s="104">
        <f t="shared" si="17"/>
        <v>0</v>
      </c>
      <c r="AE14" s="130">
        <f>SUM(S14:AD14)</f>
        <v>0</v>
      </c>
      <c r="AF14" s="130">
        <f t="shared" si="17"/>
        <v>0</v>
      </c>
      <c r="AG14" s="130">
        <f t="shared" si="17"/>
        <v>0</v>
      </c>
      <c r="AH14" s="130">
        <f t="shared" si="17"/>
        <v>0</v>
      </c>
    </row>
    <row r="15" spans="1:34" ht="8.25">
      <c r="A15" s="101"/>
      <c r="B15" s="102" t="s">
        <v>179</v>
      </c>
      <c r="C15" s="103"/>
      <c r="D15" s="103"/>
      <c r="E15" s="103"/>
      <c r="F15" s="104">
        <f aca="true" t="shared" si="18" ref="F15:Q15">SUM(F61:F63)</f>
        <v>0</v>
      </c>
      <c r="G15" s="104">
        <f t="shared" si="18"/>
        <v>0</v>
      </c>
      <c r="H15" s="104">
        <f t="shared" si="18"/>
        <v>0</v>
      </c>
      <c r="I15" s="104">
        <f t="shared" si="18"/>
        <v>0</v>
      </c>
      <c r="J15" s="104">
        <f t="shared" si="18"/>
        <v>0</v>
      </c>
      <c r="K15" s="104">
        <f t="shared" si="18"/>
        <v>0</v>
      </c>
      <c r="L15" s="104">
        <f t="shared" si="18"/>
        <v>0</v>
      </c>
      <c r="M15" s="104">
        <f t="shared" si="18"/>
        <v>0</v>
      </c>
      <c r="N15" s="104">
        <f t="shared" si="18"/>
        <v>0</v>
      </c>
      <c r="O15" s="104">
        <f t="shared" si="18"/>
        <v>0</v>
      </c>
      <c r="P15" s="104">
        <f t="shared" si="18"/>
        <v>0</v>
      </c>
      <c r="Q15" s="104">
        <f t="shared" si="18"/>
        <v>0</v>
      </c>
      <c r="R15" s="130">
        <f>SUM(F15:Q15)</f>
        <v>0</v>
      </c>
      <c r="S15" s="104">
        <f aca="true" t="shared" si="19" ref="S15:AD15">SUM(S61:S63)</f>
        <v>0</v>
      </c>
      <c r="T15" s="104">
        <f t="shared" si="19"/>
        <v>0</v>
      </c>
      <c r="U15" s="104">
        <f t="shared" si="19"/>
        <v>0</v>
      </c>
      <c r="V15" s="104">
        <f t="shared" si="19"/>
        <v>0</v>
      </c>
      <c r="W15" s="104">
        <f t="shared" si="19"/>
        <v>0</v>
      </c>
      <c r="X15" s="104">
        <f t="shared" si="19"/>
        <v>0</v>
      </c>
      <c r="Y15" s="104">
        <f t="shared" si="19"/>
        <v>0</v>
      </c>
      <c r="Z15" s="104">
        <f t="shared" si="19"/>
        <v>0</v>
      </c>
      <c r="AA15" s="104">
        <f t="shared" si="19"/>
        <v>0</v>
      </c>
      <c r="AB15" s="104">
        <f t="shared" si="19"/>
        <v>0</v>
      </c>
      <c r="AC15" s="104">
        <f t="shared" si="19"/>
        <v>0</v>
      </c>
      <c r="AD15" s="104">
        <f t="shared" si="19"/>
        <v>0</v>
      </c>
      <c r="AE15" s="130">
        <f>SUM(S15:AD15)</f>
        <v>0</v>
      </c>
      <c r="AF15" s="130">
        <f>SUM(AF61:AF63)</f>
        <v>0</v>
      </c>
      <c r="AG15" s="130">
        <f>SUM(AG61:AG63)</f>
        <v>0</v>
      </c>
      <c r="AH15" s="130">
        <f>SUM(AH61:AH63)</f>
        <v>0</v>
      </c>
    </row>
    <row r="16" spans="1:34" ht="8.25">
      <c r="A16" s="101"/>
      <c r="B16" s="102" t="s">
        <v>180</v>
      </c>
      <c r="C16" s="103"/>
      <c r="D16" s="103"/>
      <c r="E16" s="103"/>
      <c r="F16" s="104">
        <f aca="true" t="shared" si="20" ref="F16:Q16">F154</f>
        <v>0</v>
      </c>
      <c r="G16" s="104">
        <f t="shared" si="20"/>
        <v>0</v>
      </c>
      <c r="H16" s="104">
        <f t="shared" si="20"/>
        <v>0</v>
      </c>
      <c r="I16" s="104">
        <f t="shared" si="20"/>
        <v>0</v>
      </c>
      <c r="J16" s="104">
        <f t="shared" si="20"/>
        <v>0</v>
      </c>
      <c r="K16" s="104">
        <f t="shared" si="20"/>
        <v>0</v>
      </c>
      <c r="L16" s="104">
        <f t="shared" si="20"/>
        <v>0</v>
      </c>
      <c r="M16" s="104">
        <f t="shared" si="20"/>
        <v>0</v>
      </c>
      <c r="N16" s="104">
        <f t="shared" si="20"/>
        <v>0</v>
      </c>
      <c r="O16" s="104">
        <f t="shared" si="20"/>
        <v>0</v>
      </c>
      <c r="P16" s="104">
        <f t="shared" si="20"/>
        <v>0</v>
      </c>
      <c r="Q16" s="104">
        <f t="shared" si="20"/>
        <v>0</v>
      </c>
      <c r="R16" s="130">
        <f>SUM(F16:Q16)</f>
        <v>0</v>
      </c>
      <c r="S16" s="104">
        <f aca="true" t="shared" si="21" ref="S16:AD16">S154</f>
        <v>0</v>
      </c>
      <c r="T16" s="104">
        <f t="shared" si="21"/>
        <v>0</v>
      </c>
      <c r="U16" s="104">
        <f t="shared" si="21"/>
        <v>0</v>
      </c>
      <c r="V16" s="104">
        <f t="shared" si="21"/>
        <v>0</v>
      </c>
      <c r="W16" s="104">
        <f t="shared" si="21"/>
        <v>0</v>
      </c>
      <c r="X16" s="104">
        <f t="shared" si="21"/>
        <v>0</v>
      </c>
      <c r="Y16" s="104">
        <f t="shared" si="21"/>
        <v>0</v>
      </c>
      <c r="Z16" s="104">
        <f t="shared" si="21"/>
        <v>0</v>
      </c>
      <c r="AA16" s="104">
        <f t="shared" si="21"/>
        <v>0</v>
      </c>
      <c r="AB16" s="104">
        <f t="shared" si="21"/>
        <v>0</v>
      </c>
      <c r="AC16" s="104">
        <f t="shared" si="21"/>
        <v>0</v>
      </c>
      <c r="AD16" s="104">
        <f t="shared" si="21"/>
        <v>0</v>
      </c>
      <c r="AE16" s="130">
        <f>SUM(S16:AD16)</f>
        <v>0</v>
      </c>
      <c r="AF16" s="130">
        <f>AF154</f>
        <v>0</v>
      </c>
      <c r="AG16" s="130">
        <f>AG154</f>
        <v>0</v>
      </c>
      <c r="AH16" s="130">
        <f>AH154</f>
        <v>0</v>
      </c>
    </row>
    <row r="17" spans="1:34" ht="8.25">
      <c r="A17" s="91" t="s">
        <v>181</v>
      </c>
      <c r="B17" s="105"/>
      <c r="C17" s="93"/>
      <c r="D17" s="93"/>
      <c r="E17" s="93"/>
      <c r="F17" s="106">
        <f aca="true" t="shared" si="22" ref="F17:Q17">SUM(F13:F16)</f>
        <v>0</v>
      </c>
      <c r="G17" s="106">
        <f t="shared" si="22"/>
        <v>0</v>
      </c>
      <c r="H17" s="106">
        <f t="shared" si="22"/>
        <v>0</v>
      </c>
      <c r="I17" s="106">
        <f t="shared" si="22"/>
        <v>0</v>
      </c>
      <c r="J17" s="106">
        <f t="shared" si="22"/>
        <v>0</v>
      </c>
      <c r="K17" s="106">
        <f t="shared" si="22"/>
        <v>0</v>
      </c>
      <c r="L17" s="106">
        <f t="shared" si="22"/>
        <v>0</v>
      </c>
      <c r="M17" s="106">
        <f t="shared" si="22"/>
        <v>0</v>
      </c>
      <c r="N17" s="106">
        <f t="shared" si="22"/>
        <v>0</v>
      </c>
      <c r="O17" s="106">
        <f t="shared" si="22"/>
        <v>0</v>
      </c>
      <c r="P17" s="106">
        <f t="shared" si="22"/>
        <v>0</v>
      </c>
      <c r="Q17" s="106">
        <f t="shared" si="22"/>
        <v>0</v>
      </c>
      <c r="R17" s="129">
        <f>SUM(F17:Q17)</f>
        <v>0</v>
      </c>
      <c r="S17" s="106">
        <f aca="true" t="shared" si="23" ref="S17:AD17">SUM(S13:S16)</f>
        <v>0</v>
      </c>
      <c r="T17" s="106">
        <f t="shared" si="23"/>
        <v>0</v>
      </c>
      <c r="U17" s="106">
        <f t="shared" si="23"/>
        <v>0</v>
      </c>
      <c r="V17" s="106">
        <f t="shared" si="23"/>
        <v>0</v>
      </c>
      <c r="W17" s="106">
        <f t="shared" si="23"/>
        <v>0</v>
      </c>
      <c r="X17" s="106">
        <f t="shared" si="23"/>
        <v>0</v>
      </c>
      <c r="Y17" s="106">
        <f t="shared" si="23"/>
        <v>0</v>
      </c>
      <c r="Z17" s="106">
        <f t="shared" si="23"/>
        <v>0</v>
      </c>
      <c r="AA17" s="106">
        <f t="shared" si="23"/>
        <v>0</v>
      </c>
      <c r="AB17" s="106">
        <f t="shared" si="23"/>
        <v>0</v>
      </c>
      <c r="AC17" s="106">
        <f t="shared" si="23"/>
        <v>0</v>
      </c>
      <c r="AD17" s="106">
        <f t="shared" si="23"/>
        <v>0</v>
      </c>
      <c r="AE17" s="129">
        <f>SUM(S17:AD17)</f>
        <v>0</v>
      </c>
      <c r="AF17" s="129">
        <f>SUM(AF13:AF16)</f>
        <v>0</v>
      </c>
      <c r="AG17" s="129">
        <f>SUM(AG13:AG16)</f>
        <v>0</v>
      </c>
      <c r="AH17" s="129">
        <f>SUM(AH13:AH16)</f>
        <v>0</v>
      </c>
    </row>
    <row r="18" spans="1:34" ht="8.25">
      <c r="A18" s="101"/>
      <c r="B18" s="102"/>
      <c r="C18" s="103"/>
      <c r="D18" s="103"/>
      <c r="E18" s="103"/>
      <c r="F18" s="104"/>
      <c r="G18" s="104"/>
      <c r="H18" s="104"/>
      <c r="I18" s="104"/>
      <c r="J18" s="104"/>
      <c r="K18" s="104"/>
      <c r="L18" s="104"/>
      <c r="M18" s="104"/>
      <c r="N18" s="104"/>
      <c r="O18" s="104"/>
      <c r="P18" s="104"/>
      <c r="Q18" s="104"/>
      <c r="R18" s="130"/>
      <c r="S18" s="104"/>
      <c r="T18" s="104"/>
      <c r="U18" s="104"/>
      <c r="V18" s="104"/>
      <c r="W18" s="104"/>
      <c r="X18" s="104"/>
      <c r="Y18" s="104"/>
      <c r="Z18" s="104"/>
      <c r="AA18" s="104"/>
      <c r="AB18" s="104"/>
      <c r="AC18" s="104"/>
      <c r="AD18" s="104"/>
      <c r="AE18" s="130"/>
      <c r="AF18" s="130"/>
      <c r="AG18" s="130"/>
      <c r="AH18" s="130"/>
    </row>
    <row r="19" spans="1:34" ht="8.25">
      <c r="A19" s="101" t="s">
        <v>182</v>
      </c>
      <c r="B19" s="102"/>
      <c r="C19" s="103"/>
      <c r="D19" s="103"/>
      <c r="E19" s="103"/>
      <c r="F19" s="104"/>
      <c r="G19" s="104"/>
      <c r="H19" s="104"/>
      <c r="I19" s="104"/>
      <c r="J19" s="104"/>
      <c r="K19" s="104"/>
      <c r="L19" s="104"/>
      <c r="M19" s="104"/>
      <c r="N19" s="104"/>
      <c r="O19" s="104"/>
      <c r="P19" s="104"/>
      <c r="Q19" s="104"/>
      <c r="R19" s="130"/>
      <c r="S19" s="104"/>
      <c r="T19" s="104"/>
      <c r="U19" s="104"/>
      <c r="V19" s="104"/>
      <c r="W19" s="104"/>
      <c r="X19" s="104"/>
      <c r="Y19" s="104"/>
      <c r="Z19" s="104"/>
      <c r="AA19" s="104"/>
      <c r="AB19" s="104"/>
      <c r="AC19" s="104"/>
      <c r="AD19" s="104"/>
      <c r="AE19" s="130"/>
      <c r="AF19" s="130"/>
      <c r="AG19" s="130"/>
      <c r="AH19" s="130"/>
    </row>
    <row r="20" spans="1:34" ht="8.25">
      <c r="A20" s="101"/>
      <c r="B20" s="102" t="s">
        <v>183</v>
      </c>
      <c r="C20" s="103"/>
      <c r="D20" s="103"/>
      <c r="E20" s="103"/>
      <c r="F20" s="104">
        <f aca="true" t="shared" si="24" ref="F20:Q20">F316-F200+E200</f>
        <v>0</v>
      </c>
      <c r="G20" s="104">
        <f t="shared" si="24"/>
        <v>0</v>
      </c>
      <c r="H20" s="104">
        <f t="shared" si="24"/>
        <v>0</v>
      </c>
      <c r="I20" s="104">
        <f t="shared" si="24"/>
        <v>0</v>
      </c>
      <c r="J20" s="104">
        <f t="shared" si="24"/>
        <v>0</v>
      </c>
      <c r="K20" s="104">
        <f t="shared" si="24"/>
        <v>0</v>
      </c>
      <c r="L20" s="104">
        <f t="shared" si="24"/>
        <v>0</v>
      </c>
      <c r="M20" s="104">
        <f t="shared" si="24"/>
        <v>0</v>
      </c>
      <c r="N20" s="104">
        <f t="shared" si="24"/>
        <v>0</v>
      </c>
      <c r="O20" s="104">
        <f t="shared" si="24"/>
        <v>0</v>
      </c>
      <c r="P20" s="104">
        <f t="shared" si="24"/>
        <v>0</v>
      </c>
      <c r="Q20" s="104">
        <f t="shared" si="24"/>
        <v>0</v>
      </c>
      <c r="R20" s="130">
        <f>SUM(F20:Q20)</f>
        <v>0</v>
      </c>
      <c r="S20" s="104">
        <f>S316-S200+Q200</f>
        <v>0</v>
      </c>
      <c r="T20" s="104">
        <f aca="true" t="shared" si="25" ref="T20:AD20">T316-T200+S200</f>
        <v>0</v>
      </c>
      <c r="U20" s="104">
        <f t="shared" si="25"/>
        <v>0</v>
      </c>
      <c r="V20" s="104">
        <f t="shared" si="25"/>
        <v>0</v>
      </c>
      <c r="W20" s="104">
        <f t="shared" si="25"/>
        <v>0</v>
      </c>
      <c r="X20" s="104">
        <f t="shared" si="25"/>
        <v>0</v>
      </c>
      <c r="Y20" s="104">
        <f t="shared" si="25"/>
        <v>0</v>
      </c>
      <c r="Z20" s="104">
        <f t="shared" si="25"/>
        <v>0</v>
      </c>
      <c r="AA20" s="104">
        <f t="shared" si="25"/>
        <v>0</v>
      </c>
      <c r="AB20" s="104">
        <f t="shared" si="25"/>
        <v>0</v>
      </c>
      <c r="AC20" s="104">
        <f t="shared" si="25"/>
        <v>0</v>
      </c>
      <c r="AD20" s="104">
        <f t="shared" si="25"/>
        <v>0</v>
      </c>
      <c r="AE20" s="130">
        <f>SUM(S20:AD20)</f>
        <v>0</v>
      </c>
      <c r="AF20" s="130">
        <f>AF316-AF200+AE200</f>
        <v>0</v>
      </c>
      <c r="AG20" s="130">
        <f>AG316-AG200+AF200</f>
        <v>0</v>
      </c>
      <c r="AH20" s="130">
        <f>AH316-AH200+AG200</f>
        <v>0</v>
      </c>
    </row>
    <row r="21" spans="1:34" ht="8.25">
      <c r="A21" s="101"/>
      <c r="B21" s="102" t="s">
        <v>184</v>
      </c>
      <c r="C21" s="103"/>
      <c r="D21" s="103"/>
      <c r="E21" s="103"/>
      <c r="F21" s="104">
        <f>F97+F110+F133</f>
        <v>0</v>
      </c>
      <c r="G21" s="104">
        <f aca="true" t="shared" si="26" ref="G21:Q21">G97+G110+G133</f>
        <v>0</v>
      </c>
      <c r="H21" s="104">
        <f t="shared" si="26"/>
        <v>0</v>
      </c>
      <c r="I21" s="104">
        <f t="shared" si="26"/>
        <v>0</v>
      </c>
      <c r="J21" s="104">
        <f t="shared" si="26"/>
        <v>0</v>
      </c>
      <c r="K21" s="104">
        <f t="shared" si="26"/>
        <v>0</v>
      </c>
      <c r="L21" s="104">
        <f t="shared" si="26"/>
        <v>0</v>
      </c>
      <c r="M21" s="104">
        <f t="shared" si="26"/>
        <v>0</v>
      </c>
      <c r="N21" s="104">
        <f t="shared" si="26"/>
        <v>0</v>
      </c>
      <c r="O21" s="104">
        <f t="shared" si="26"/>
        <v>0</v>
      </c>
      <c r="P21" s="104">
        <f t="shared" si="26"/>
        <v>0</v>
      </c>
      <c r="Q21" s="104">
        <f t="shared" si="26"/>
        <v>0</v>
      </c>
      <c r="R21" s="130">
        <f>SUM(F21:Q21)</f>
        <v>0</v>
      </c>
      <c r="S21" s="104">
        <f>S97+S110+S133</f>
        <v>0</v>
      </c>
      <c r="T21" s="104">
        <f aca="true" t="shared" si="27" ref="T21:AD21">T97+T110+T133</f>
        <v>0</v>
      </c>
      <c r="U21" s="104">
        <f t="shared" si="27"/>
        <v>0</v>
      </c>
      <c r="V21" s="104">
        <f t="shared" si="27"/>
        <v>0</v>
      </c>
      <c r="W21" s="104">
        <f t="shared" si="27"/>
        <v>0</v>
      </c>
      <c r="X21" s="104">
        <f t="shared" si="27"/>
        <v>0</v>
      </c>
      <c r="Y21" s="104">
        <f t="shared" si="27"/>
        <v>0</v>
      </c>
      <c r="Z21" s="104">
        <f t="shared" si="27"/>
        <v>0</v>
      </c>
      <c r="AA21" s="104">
        <f t="shared" si="27"/>
        <v>0</v>
      </c>
      <c r="AB21" s="104">
        <f t="shared" si="27"/>
        <v>0</v>
      </c>
      <c r="AC21" s="104">
        <f t="shared" si="27"/>
        <v>0</v>
      </c>
      <c r="AD21" s="104">
        <f t="shared" si="27"/>
        <v>0</v>
      </c>
      <c r="AE21" s="130">
        <f>SUM(S21:AD21)</f>
        <v>0</v>
      </c>
      <c r="AF21" s="130">
        <f>AF97+AF110+AF133</f>
        <v>0</v>
      </c>
      <c r="AG21" s="130">
        <f>AG97+AG110+AG133</f>
        <v>0</v>
      </c>
      <c r="AH21" s="130">
        <f>AH97+AH110+AH133</f>
        <v>0</v>
      </c>
    </row>
    <row r="22" spans="1:34" ht="8.25">
      <c r="A22" s="101"/>
      <c r="B22" s="102" t="s">
        <v>185</v>
      </c>
      <c r="C22" s="103"/>
      <c r="D22" s="103"/>
      <c r="E22" s="103"/>
      <c r="F22" s="104">
        <f>F96+F109+F132</f>
        <v>0</v>
      </c>
      <c r="G22" s="104">
        <f aca="true" t="shared" si="28" ref="G22:Q22">G96+G109+G132</f>
        <v>0</v>
      </c>
      <c r="H22" s="104">
        <f t="shared" si="28"/>
        <v>0</v>
      </c>
      <c r="I22" s="104">
        <f t="shared" si="28"/>
        <v>0</v>
      </c>
      <c r="J22" s="104">
        <f t="shared" si="28"/>
        <v>0</v>
      </c>
      <c r="K22" s="104">
        <f t="shared" si="28"/>
        <v>0</v>
      </c>
      <c r="L22" s="104">
        <f t="shared" si="28"/>
        <v>0</v>
      </c>
      <c r="M22" s="104">
        <f t="shared" si="28"/>
        <v>0</v>
      </c>
      <c r="N22" s="104">
        <f t="shared" si="28"/>
        <v>0</v>
      </c>
      <c r="O22" s="104">
        <f t="shared" si="28"/>
        <v>0</v>
      </c>
      <c r="P22" s="104">
        <f t="shared" si="28"/>
        <v>0</v>
      </c>
      <c r="Q22" s="104">
        <f t="shared" si="28"/>
        <v>0</v>
      </c>
      <c r="R22" s="130">
        <f>SUM(F22:Q22)</f>
        <v>0</v>
      </c>
      <c r="S22" s="104">
        <f aca="true" t="shared" si="29" ref="S22:AD22">S96+S109+S132</f>
        <v>0</v>
      </c>
      <c r="T22" s="104">
        <f t="shared" si="29"/>
        <v>0</v>
      </c>
      <c r="U22" s="104">
        <f t="shared" si="29"/>
        <v>0</v>
      </c>
      <c r="V22" s="104">
        <f t="shared" si="29"/>
        <v>0</v>
      </c>
      <c r="W22" s="104">
        <f t="shared" si="29"/>
        <v>0</v>
      </c>
      <c r="X22" s="104">
        <f t="shared" si="29"/>
        <v>0</v>
      </c>
      <c r="Y22" s="104">
        <f t="shared" si="29"/>
        <v>0</v>
      </c>
      <c r="Z22" s="104">
        <f t="shared" si="29"/>
        <v>0</v>
      </c>
      <c r="AA22" s="104">
        <f t="shared" si="29"/>
        <v>0</v>
      </c>
      <c r="AB22" s="104">
        <f t="shared" si="29"/>
        <v>0</v>
      </c>
      <c r="AC22" s="104">
        <f t="shared" si="29"/>
        <v>0</v>
      </c>
      <c r="AD22" s="104">
        <f t="shared" si="29"/>
        <v>0</v>
      </c>
      <c r="AE22" s="130">
        <f>SUM(S22:AD22)</f>
        <v>0</v>
      </c>
      <c r="AF22" s="130">
        <f>AF96+AF109+AF132</f>
        <v>0</v>
      </c>
      <c r="AG22" s="130">
        <f>AG96+AG109+AG132</f>
        <v>0</v>
      </c>
      <c r="AH22" s="130">
        <f>AH96+AH109+AH132</f>
        <v>0</v>
      </c>
    </row>
    <row r="23" spans="1:34" ht="8.25">
      <c r="A23" s="101"/>
      <c r="B23" s="102" t="s">
        <v>186</v>
      </c>
      <c r="C23" s="103"/>
      <c r="D23" s="103"/>
      <c r="E23" s="103"/>
      <c r="F23" s="104">
        <f aca="true" t="shared" si="30" ref="F23:Q23">E123</f>
        <v>0</v>
      </c>
      <c r="G23" s="104">
        <f t="shared" si="30"/>
        <v>0</v>
      </c>
      <c r="H23" s="104">
        <f t="shared" si="30"/>
        <v>0</v>
      </c>
      <c r="I23" s="104">
        <f t="shared" si="30"/>
        <v>0</v>
      </c>
      <c r="J23" s="104">
        <f t="shared" si="30"/>
        <v>0</v>
      </c>
      <c r="K23" s="104">
        <f t="shared" si="30"/>
        <v>0</v>
      </c>
      <c r="L23" s="104">
        <f t="shared" si="30"/>
        <v>0</v>
      </c>
      <c r="M23" s="104">
        <f t="shared" si="30"/>
        <v>0</v>
      </c>
      <c r="N23" s="104">
        <f t="shared" si="30"/>
        <v>0</v>
      </c>
      <c r="O23" s="104">
        <f t="shared" si="30"/>
        <v>0</v>
      </c>
      <c r="P23" s="104">
        <f t="shared" si="30"/>
        <v>0</v>
      </c>
      <c r="Q23" s="104">
        <f t="shared" si="30"/>
        <v>0</v>
      </c>
      <c r="R23" s="130">
        <f aca="true" t="shared" si="31" ref="R23:R40">SUM(F23:Q23)</f>
        <v>0</v>
      </c>
      <c r="S23" s="104">
        <f>Q123</f>
        <v>0</v>
      </c>
      <c r="T23" s="104">
        <f aca="true" t="shared" si="32" ref="T23:AD23">S123</f>
        <v>0</v>
      </c>
      <c r="U23" s="104">
        <f t="shared" si="32"/>
        <v>0</v>
      </c>
      <c r="V23" s="104">
        <f t="shared" si="32"/>
        <v>0</v>
      </c>
      <c r="W23" s="104">
        <f t="shared" si="32"/>
        <v>0</v>
      </c>
      <c r="X23" s="104">
        <f t="shared" si="32"/>
        <v>0</v>
      </c>
      <c r="Y23" s="104">
        <f t="shared" si="32"/>
        <v>0</v>
      </c>
      <c r="Z23" s="104">
        <f t="shared" si="32"/>
        <v>0</v>
      </c>
      <c r="AA23" s="104">
        <f t="shared" si="32"/>
        <v>0</v>
      </c>
      <c r="AB23" s="104">
        <f t="shared" si="32"/>
        <v>0</v>
      </c>
      <c r="AC23" s="104">
        <f t="shared" si="32"/>
        <v>0</v>
      </c>
      <c r="AD23" s="104">
        <f t="shared" si="32"/>
        <v>0</v>
      </c>
      <c r="AE23" s="130">
        <f aca="true" t="shared" si="33" ref="AE23:AE40">SUM(S23:AD23)</f>
        <v>0</v>
      </c>
      <c r="AF23" s="130">
        <f>AD123+AF123*11/12</f>
        <v>0</v>
      </c>
      <c r="AG23" s="130">
        <f>AF123/12+AG123*11/12</f>
        <v>0</v>
      </c>
      <c r="AH23" s="130">
        <f>AG123/12+AH123*11/12</f>
        <v>0</v>
      </c>
    </row>
    <row r="24" spans="1:34" ht="8.25">
      <c r="A24" s="101"/>
      <c r="B24" s="102" t="s">
        <v>187</v>
      </c>
      <c r="C24" s="103"/>
      <c r="D24" s="103"/>
      <c r="E24" s="103"/>
      <c r="F24" s="104">
        <f aca="true" t="shared" si="34" ref="F24:Q24">E125</f>
        <v>0</v>
      </c>
      <c r="G24" s="104">
        <f t="shared" si="34"/>
        <v>0</v>
      </c>
      <c r="H24" s="104">
        <f t="shared" si="34"/>
        <v>0</v>
      </c>
      <c r="I24" s="104">
        <f t="shared" si="34"/>
        <v>0</v>
      </c>
      <c r="J24" s="104">
        <f t="shared" si="34"/>
        <v>0</v>
      </c>
      <c r="K24" s="104">
        <f t="shared" si="34"/>
        <v>0</v>
      </c>
      <c r="L24" s="104">
        <f t="shared" si="34"/>
        <v>0</v>
      </c>
      <c r="M24" s="104">
        <f t="shared" si="34"/>
        <v>0</v>
      </c>
      <c r="N24" s="104">
        <f t="shared" si="34"/>
        <v>0</v>
      </c>
      <c r="O24" s="104">
        <f t="shared" si="34"/>
        <v>0</v>
      </c>
      <c r="P24" s="104">
        <f t="shared" si="34"/>
        <v>0</v>
      </c>
      <c r="Q24" s="104">
        <f t="shared" si="34"/>
        <v>0</v>
      </c>
      <c r="R24" s="130">
        <f t="shared" si="31"/>
        <v>0</v>
      </c>
      <c r="S24" s="104">
        <f>Q125</f>
        <v>0</v>
      </c>
      <c r="T24" s="104">
        <f aca="true" t="shared" si="35" ref="T24:AD24">S125</f>
        <v>0</v>
      </c>
      <c r="U24" s="104">
        <f t="shared" si="35"/>
        <v>0</v>
      </c>
      <c r="V24" s="104">
        <f t="shared" si="35"/>
        <v>0</v>
      </c>
      <c r="W24" s="104">
        <f t="shared" si="35"/>
        <v>0</v>
      </c>
      <c r="X24" s="104">
        <f t="shared" si="35"/>
        <v>0</v>
      </c>
      <c r="Y24" s="104">
        <f t="shared" si="35"/>
        <v>0</v>
      </c>
      <c r="Z24" s="104">
        <f t="shared" si="35"/>
        <v>0</v>
      </c>
      <c r="AA24" s="104">
        <f t="shared" si="35"/>
        <v>0</v>
      </c>
      <c r="AB24" s="104">
        <f t="shared" si="35"/>
        <v>0</v>
      </c>
      <c r="AC24" s="104">
        <f t="shared" si="35"/>
        <v>0</v>
      </c>
      <c r="AD24" s="104">
        <f t="shared" si="35"/>
        <v>0</v>
      </c>
      <c r="AE24" s="130">
        <f t="shared" si="33"/>
        <v>0</v>
      </c>
      <c r="AF24" s="130">
        <f>AD125+AF125*11/12</f>
        <v>0</v>
      </c>
      <c r="AG24" s="130">
        <f>AF125/12+AG125*11/12</f>
        <v>0</v>
      </c>
      <c r="AH24" s="130">
        <f>AG125/12+AH125*11/12</f>
        <v>0</v>
      </c>
    </row>
    <row r="25" spans="1:34" ht="8.25">
      <c r="A25" s="101"/>
      <c r="B25" s="102" t="s">
        <v>188</v>
      </c>
      <c r="C25" s="103"/>
      <c r="D25" s="103"/>
      <c r="E25" s="103"/>
      <c r="F25" s="104">
        <f aca="true" t="shared" si="36" ref="F25:Q25">F124</f>
        <v>0</v>
      </c>
      <c r="G25" s="104">
        <f t="shared" si="36"/>
        <v>0</v>
      </c>
      <c r="H25" s="104">
        <f t="shared" si="36"/>
        <v>0</v>
      </c>
      <c r="I25" s="104">
        <f t="shared" si="36"/>
        <v>0</v>
      </c>
      <c r="J25" s="104">
        <f t="shared" si="36"/>
        <v>0</v>
      </c>
      <c r="K25" s="104">
        <f t="shared" si="36"/>
        <v>0</v>
      </c>
      <c r="L25" s="104">
        <f t="shared" si="36"/>
        <v>0</v>
      </c>
      <c r="M25" s="104">
        <f t="shared" si="36"/>
        <v>0</v>
      </c>
      <c r="N25" s="104">
        <f t="shared" si="36"/>
        <v>0</v>
      </c>
      <c r="O25" s="104">
        <f t="shared" si="36"/>
        <v>0</v>
      </c>
      <c r="P25" s="104">
        <f t="shared" si="36"/>
        <v>0</v>
      </c>
      <c r="Q25" s="104">
        <f t="shared" si="36"/>
        <v>0</v>
      </c>
      <c r="R25" s="130">
        <f t="shared" si="31"/>
        <v>0</v>
      </c>
      <c r="S25" s="104">
        <f aca="true" t="shared" si="37" ref="S25:AD25">S124</f>
        <v>0</v>
      </c>
      <c r="T25" s="104">
        <f t="shared" si="37"/>
        <v>0</v>
      </c>
      <c r="U25" s="104">
        <f t="shared" si="37"/>
        <v>0</v>
      </c>
      <c r="V25" s="104">
        <f t="shared" si="37"/>
        <v>0</v>
      </c>
      <c r="W25" s="104">
        <f t="shared" si="37"/>
        <v>0</v>
      </c>
      <c r="X25" s="104">
        <f t="shared" si="37"/>
        <v>0</v>
      </c>
      <c r="Y25" s="104">
        <f t="shared" si="37"/>
        <v>0</v>
      </c>
      <c r="Z25" s="104">
        <f t="shared" si="37"/>
        <v>0</v>
      </c>
      <c r="AA25" s="104">
        <f t="shared" si="37"/>
        <v>0</v>
      </c>
      <c r="AB25" s="104">
        <f t="shared" si="37"/>
        <v>0</v>
      </c>
      <c r="AC25" s="104">
        <f t="shared" si="37"/>
        <v>0</v>
      </c>
      <c r="AD25" s="104">
        <f t="shared" si="37"/>
        <v>0</v>
      </c>
      <c r="AE25" s="130">
        <f t="shared" si="33"/>
        <v>0</v>
      </c>
      <c r="AF25" s="130">
        <f>AF124</f>
        <v>0</v>
      </c>
      <c r="AG25" s="130">
        <f>AG124</f>
        <v>0</v>
      </c>
      <c r="AH25" s="130">
        <f>AH124</f>
        <v>0</v>
      </c>
    </row>
    <row r="26" spans="1:34" ht="8.25">
      <c r="A26" s="101"/>
      <c r="B26" s="102" t="s">
        <v>189</v>
      </c>
      <c r="C26" s="103"/>
      <c r="D26" s="103"/>
      <c r="E26" s="103"/>
      <c r="F26" s="104">
        <f>E99+E111+E134</f>
        <v>0</v>
      </c>
      <c r="G26" s="104">
        <f aca="true" t="shared" si="38" ref="G26:Q28">F99+F111+F134</f>
        <v>0</v>
      </c>
      <c r="H26" s="104">
        <f t="shared" si="38"/>
        <v>0</v>
      </c>
      <c r="I26" s="104">
        <f t="shared" si="38"/>
        <v>0</v>
      </c>
      <c r="J26" s="104">
        <f t="shared" si="38"/>
        <v>0</v>
      </c>
      <c r="K26" s="104">
        <f t="shared" si="38"/>
        <v>0</v>
      </c>
      <c r="L26" s="104">
        <f t="shared" si="38"/>
        <v>0</v>
      </c>
      <c r="M26" s="104">
        <f t="shared" si="38"/>
        <v>0</v>
      </c>
      <c r="N26" s="104">
        <f t="shared" si="38"/>
        <v>0</v>
      </c>
      <c r="O26" s="104">
        <f t="shared" si="38"/>
        <v>0</v>
      </c>
      <c r="P26" s="104">
        <f t="shared" si="38"/>
        <v>0</v>
      </c>
      <c r="Q26" s="104">
        <f t="shared" si="38"/>
        <v>0</v>
      </c>
      <c r="R26" s="130">
        <f t="shared" si="31"/>
        <v>0</v>
      </c>
      <c r="S26" s="104">
        <f>Q99+Q111+Q134</f>
        <v>0</v>
      </c>
      <c r="T26" s="104">
        <f>S99+S111+S134</f>
        <v>0</v>
      </c>
      <c r="U26" s="104">
        <f aca="true" t="shared" si="39" ref="U26:AD28">T99+T111+T134</f>
        <v>0</v>
      </c>
      <c r="V26" s="104">
        <f t="shared" si="39"/>
        <v>0</v>
      </c>
      <c r="W26" s="104">
        <f t="shared" si="39"/>
        <v>0</v>
      </c>
      <c r="X26" s="104">
        <f t="shared" si="39"/>
        <v>0</v>
      </c>
      <c r="Y26" s="104">
        <f t="shared" si="39"/>
        <v>0</v>
      </c>
      <c r="Z26" s="104">
        <f t="shared" si="39"/>
        <v>0</v>
      </c>
      <c r="AA26" s="104">
        <f t="shared" si="39"/>
        <v>0</v>
      </c>
      <c r="AB26" s="104">
        <f t="shared" si="39"/>
        <v>0</v>
      </c>
      <c r="AC26" s="104">
        <f t="shared" si="39"/>
        <v>0</v>
      </c>
      <c r="AD26" s="104">
        <f t="shared" si="39"/>
        <v>0</v>
      </c>
      <c r="AE26" s="130">
        <f t="shared" si="33"/>
        <v>0</v>
      </c>
      <c r="AF26" s="130">
        <f>(AD99+AD111+AD134)+(AF99+AF111+AF134)*11/12</f>
        <v>0</v>
      </c>
      <c r="AG26" s="130">
        <f aca="true" t="shared" si="40" ref="AG26:AH28">(AF99+AF111+AF134)/12+(AG99+AG111+AG134)*11/12</f>
        <v>0</v>
      </c>
      <c r="AH26" s="130">
        <f t="shared" si="40"/>
        <v>0</v>
      </c>
    </row>
    <row r="27" spans="1:34" ht="8.25">
      <c r="A27" s="101"/>
      <c r="B27" s="102" t="s">
        <v>93</v>
      </c>
      <c r="C27" s="103"/>
      <c r="D27" s="103"/>
      <c r="E27" s="103"/>
      <c r="F27" s="104">
        <f>E100+E112+E135</f>
        <v>0</v>
      </c>
      <c r="G27" s="104">
        <f t="shared" si="38"/>
        <v>0</v>
      </c>
      <c r="H27" s="104">
        <f t="shared" si="38"/>
        <v>0</v>
      </c>
      <c r="I27" s="104">
        <f t="shared" si="38"/>
        <v>0</v>
      </c>
      <c r="J27" s="104">
        <f t="shared" si="38"/>
        <v>0</v>
      </c>
      <c r="K27" s="104">
        <f t="shared" si="38"/>
        <v>0</v>
      </c>
      <c r="L27" s="104">
        <f t="shared" si="38"/>
        <v>0</v>
      </c>
      <c r="M27" s="104">
        <f t="shared" si="38"/>
        <v>0</v>
      </c>
      <c r="N27" s="104">
        <f t="shared" si="38"/>
        <v>0</v>
      </c>
      <c r="O27" s="104">
        <f t="shared" si="38"/>
        <v>0</v>
      </c>
      <c r="P27" s="104">
        <f t="shared" si="38"/>
        <v>0</v>
      </c>
      <c r="Q27" s="104">
        <f t="shared" si="38"/>
        <v>0</v>
      </c>
      <c r="R27" s="130">
        <f t="shared" si="31"/>
        <v>0</v>
      </c>
      <c r="S27" s="104">
        <f>Q100+Q112+Q135</f>
        <v>0</v>
      </c>
      <c r="T27" s="104">
        <f>S100+S112+S135</f>
        <v>0</v>
      </c>
      <c r="U27" s="104">
        <f t="shared" si="39"/>
        <v>0</v>
      </c>
      <c r="V27" s="104">
        <f t="shared" si="39"/>
        <v>0</v>
      </c>
      <c r="W27" s="104">
        <f t="shared" si="39"/>
        <v>0</v>
      </c>
      <c r="X27" s="104">
        <f t="shared" si="39"/>
        <v>0</v>
      </c>
      <c r="Y27" s="104">
        <f t="shared" si="39"/>
        <v>0</v>
      </c>
      <c r="Z27" s="104">
        <f t="shared" si="39"/>
        <v>0</v>
      </c>
      <c r="AA27" s="104">
        <f t="shared" si="39"/>
        <v>0</v>
      </c>
      <c r="AB27" s="104">
        <f t="shared" si="39"/>
        <v>0</v>
      </c>
      <c r="AC27" s="104">
        <f t="shared" si="39"/>
        <v>0</v>
      </c>
      <c r="AD27" s="104">
        <f t="shared" si="39"/>
        <v>0</v>
      </c>
      <c r="AE27" s="130">
        <f t="shared" si="33"/>
        <v>0</v>
      </c>
      <c r="AF27" s="130">
        <f>(AD100+AD112+AD135)+(AF100+AF112+AF135)*11/12</f>
        <v>0</v>
      </c>
      <c r="AG27" s="130">
        <f t="shared" si="40"/>
        <v>0</v>
      </c>
      <c r="AH27" s="130">
        <f t="shared" si="40"/>
        <v>0</v>
      </c>
    </row>
    <row r="28" spans="1:34" ht="8.25">
      <c r="A28" s="101"/>
      <c r="B28" s="102" t="s">
        <v>190</v>
      </c>
      <c r="C28" s="103"/>
      <c r="D28" s="103"/>
      <c r="E28" s="103"/>
      <c r="F28" s="104">
        <f>E101+E113+E136</f>
        <v>0</v>
      </c>
      <c r="G28" s="104">
        <f t="shared" si="38"/>
        <v>0</v>
      </c>
      <c r="H28" s="104">
        <f t="shared" si="38"/>
        <v>0</v>
      </c>
      <c r="I28" s="104">
        <f t="shared" si="38"/>
        <v>0</v>
      </c>
      <c r="J28" s="104">
        <f t="shared" si="38"/>
        <v>0</v>
      </c>
      <c r="K28" s="104">
        <f t="shared" si="38"/>
        <v>0</v>
      </c>
      <c r="L28" s="104">
        <f t="shared" si="38"/>
        <v>0</v>
      </c>
      <c r="M28" s="104">
        <f t="shared" si="38"/>
        <v>0</v>
      </c>
      <c r="N28" s="104">
        <f t="shared" si="38"/>
        <v>0</v>
      </c>
      <c r="O28" s="104">
        <f t="shared" si="38"/>
        <v>0</v>
      </c>
      <c r="P28" s="104">
        <f t="shared" si="38"/>
        <v>0</v>
      </c>
      <c r="Q28" s="104">
        <f t="shared" si="38"/>
        <v>0</v>
      </c>
      <c r="R28" s="130">
        <f t="shared" si="31"/>
        <v>0</v>
      </c>
      <c r="S28" s="104">
        <f>Q101+Q113+Q136</f>
        <v>0</v>
      </c>
      <c r="T28" s="104">
        <f>S101+S113+S136</f>
        <v>0</v>
      </c>
      <c r="U28" s="104">
        <f t="shared" si="39"/>
        <v>0</v>
      </c>
      <c r="V28" s="104">
        <f t="shared" si="39"/>
        <v>0</v>
      </c>
      <c r="W28" s="104">
        <f t="shared" si="39"/>
        <v>0</v>
      </c>
      <c r="X28" s="104">
        <f t="shared" si="39"/>
        <v>0</v>
      </c>
      <c r="Y28" s="104">
        <f t="shared" si="39"/>
        <v>0</v>
      </c>
      <c r="Z28" s="104">
        <f t="shared" si="39"/>
        <v>0</v>
      </c>
      <c r="AA28" s="104">
        <f t="shared" si="39"/>
        <v>0</v>
      </c>
      <c r="AB28" s="104">
        <f t="shared" si="39"/>
        <v>0</v>
      </c>
      <c r="AC28" s="104">
        <f t="shared" si="39"/>
        <v>0</v>
      </c>
      <c r="AD28" s="104">
        <f t="shared" si="39"/>
        <v>0</v>
      </c>
      <c r="AE28" s="130">
        <f t="shared" si="33"/>
        <v>0</v>
      </c>
      <c r="AF28" s="130">
        <f>(AD101+AD113+AD136)+(AF101+AF113+AF136)*11/12</f>
        <v>0</v>
      </c>
      <c r="AG28" s="130">
        <f t="shared" si="40"/>
        <v>0</v>
      </c>
      <c r="AH28" s="130">
        <f t="shared" si="40"/>
        <v>0</v>
      </c>
    </row>
    <row r="29" spans="1:34" ht="8.25">
      <c r="A29" s="101"/>
      <c r="B29" s="102" t="s">
        <v>191</v>
      </c>
      <c r="C29" s="103"/>
      <c r="D29" s="103"/>
      <c r="E29" s="103"/>
      <c r="F29" s="104">
        <f aca="true" t="shared" si="41" ref="F29:Q29">E142</f>
        <v>0</v>
      </c>
      <c r="G29" s="104">
        <f t="shared" si="41"/>
        <v>0</v>
      </c>
      <c r="H29" s="104">
        <f t="shared" si="41"/>
        <v>0</v>
      </c>
      <c r="I29" s="104">
        <f t="shared" si="41"/>
        <v>0</v>
      </c>
      <c r="J29" s="104">
        <f t="shared" si="41"/>
        <v>0</v>
      </c>
      <c r="K29" s="104">
        <f t="shared" si="41"/>
        <v>0</v>
      </c>
      <c r="L29" s="104">
        <f t="shared" si="41"/>
        <v>0</v>
      </c>
      <c r="M29" s="104">
        <f t="shared" si="41"/>
        <v>0</v>
      </c>
      <c r="N29" s="104">
        <f t="shared" si="41"/>
        <v>0</v>
      </c>
      <c r="O29" s="104">
        <f t="shared" si="41"/>
        <v>0</v>
      </c>
      <c r="P29" s="104">
        <f t="shared" si="41"/>
        <v>0</v>
      </c>
      <c r="Q29" s="104">
        <f t="shared" si="41"/>
        <v>0</v>
      </c>
      <c r="R29" s="130">
        <f t="shared" si="31"/>
        <v>0</v>
      </c>
      <c r="S29" s="104">
        <f>Q142</f>
        <v>0</v>
      </c>
      <c r="T29" s="104">
        <f aca="true" t="shared" si="42" ref="T29:AD29">S142</f>
        <v>0</v>
      </c>
      <c r="U29" s="104">
        <f t="shared" si="42"/>
        <v>0</v>
      </c>
      <c r="V29" s="104">
        <f t="shared" si="42"/>
        <v>0</v>
      </c>
      <c r="W29" s="104">
        <f t="shared" si="42"/>
        <v>0</v>
      </c>
      <c r="X29" s="104">
        <f t="shared" si="42"/>
        <v>0</v>
      </c>
      <c r="Y29" s="104">
        <f t="shared" si="42"/>
        <v>0</v>
      </c>
      <c r="Z29" s="104">
        <f t="shared" si="42"/>
        <v>0</v>
      </c>
      <c r="AA29" s="104">
        <f t="shared" si="42"/>
        <v>0</v>
      </c>
      <c r="AB29" s="104">
        <f t="shared" si="42"/>
        <v>0</v>
      </c>
      <c r="AC29" s="104">
        <f t="shared" si="42"/>
        <v>0</v>
      </c>
      <c r="AD29" s="104">
        <f t="shared" si="42"/>
        <v>0</v>
      </c>
      <c r="AE29" s="130">
        <f t="shared" si="33"/>
        <v>0</v>
      </c>
      <c r="AF29" s="130">
        <f>AD142+AF142*11/12</f>
        <v>0</v>
      </c>
      <c r="AG29" s="130">
        <f>AF142/12+AG142*11/12</f>
        <v>0</v>
      </c>
      <c r="AH29" s="130">
        <f>AG142/12+AH142*11/12</f>
        <v>0</v>
      </c>
    </row>
    <row r="30" spans="1:34" ht="8.25">
      <c r="A30" s="101"/>
      <c r="B30" s="102" t="s">
        <v>192</v>
      </c>
      <c r="C30" s="103"/>
      <c r="D30" s="103"/>
      <c r="E30" s="103"/>
      <c r="F30" s="104">
        <f aca="true" t="shared" si="43" ref="F30:Q30">F383</f>
        <v>0</v>
      </c>
      <c r="G30" s="104">
        <f t="shared" si="43"/>
        <v>0</v>
      </c>
      <c r="H30" s="104">
        <f t="shared" si="43"/>
        <v>0</v>
      </c>
      <c r="I30" s="104">
        <f t="shared" si="43"/>
        <v>0</v>
      </c>
      <c r="J30" s="104">
        <f t="shared" si="43"/>
        <v>0</v>
      </c>
      <c r="K30" s="104">
        <f t="shared" si="43"/>
        <v>0</v>
      </c>
      <c r="L30" s="104">
        <f t="shared" si="43"/>
        <v>0</v>
      </c>
      <c r="M30" s="104">
        <f t="shared" si="43"/>
        <v>0</v>
      </c>
      <c r="N30" s="104">
        <f t="shared" si="43"/>
        <v>0</v>
      </c>
      <c r="O30" s="104">
        <f t="shared" si="43"/>
        <v>0</v>
      </c>
      <c r="P30" s="104">
        <f t="shared" si="43"/>
        <v>0</v>
      </c>
      <c r="Q30" s="104">
        <f t="shared" si="43"/>
        <v>0</v>
      </c>
      <c r="R30" s="130">
        <f t="shared" si="31"/>
        <v>0</v>
      </c>
      <c r="S30" s="104">
        <f aca="true" t="shared" si="44" ref="S30:AD30">S383</f>
        <v>0</v>
      </c>
      <c r="T30" s="104">
        <f t="shared" si="44"/>
        <v>0</v>
      </c>
      <c r="U30" s="104">
        <f t="shared" si="44"/>
        <v>0</v>
      </c>
      <c r="V30" s="104">
        <f t="shared" si="44"/>
        <v>0</v>
      </c>
      <c r="W30" s="104">
        <f t="shared" si="44"/>
        <v>0</v>
      </c>
      <c r="X30" s="104">
        <f t="shared" si="44"/>
        <v>0</v>
      </c>
      <c r="Y30" s="104">
        <f t="shared" si="44"/>
        <v>0</v>
      </c>
      <c r="Z30" s="104">
        <f t="shared" si="44"/>
        <v>0</v>
      </c>
      <c r="AA30" s="104">
        <f t="shared" si="44"/>
        <v>0</v>
      </c>
      <c r="AB30" s="104">
        <f t="shared" si="44"/>
        <v>0</v>
      </c>
      <c r="AC30" s="104">
        <f t="shared" si="44"/>
        <v>0</v>
      </c>
      <c r="AD30" s="104">
        <f t="shared" si="44"/>
        <v>0</v>
      </c>
      <c r="AE30" s="130">
        <f t="shared" si="33"/>
        <v>0</v>
      </c>
      <c r="AF30" s="130">
        <f>AF383</f>
        <v>0</v>
      </c>
      <c r="AG30" s="130">
        <f>AG383</f>
        <v>0</v>
      </c>
      <c r="AH30" s="130">
        <f>AH383</f>
        <v>0</v>
      </c>
    </row>
    <row r="31" spans="1:34" ht="8.25">
      <c r="A31" s="101"/>
      <c r="B31" s="102" t="s">
        <v>193</v>
      </c>
      <c r="C31" s="103"/>
      <c r="D31" s="103"/>
      <c r="E31" s="103"/>
      <c r="F31" s="104">
        <f aca="true" t="shared" si="45" ref="F31:Q31">E141</f>
        <v>0</v>
      </c>
      <c r="G31" s="104">
        <f t="shared" si="45"/>
        <v>0</v>
      </c>
      <c r="H31" s="104">
        <f t="shared" si="45"/>
        <v>0</v>
      </c>
      <c r="I31" s="104">
        <f t="shared" si="45"/>
        <v>0</v>
      </c>
      <c r="J31" s="104">
        <f t="shared" si="45"/>
        <v>0</v>
      </c>
      <c r="K31" s="104">
        <f t="shared" si="45"/>
        <v>0</v>
      </c>
      <c r="L31" s="104">
        <f t="shared" si="45"/>
        <v>0</v>
      </c>
      <c r="M31" s="104">
        <f t="shared" si="45"/>
        <v>0</v>
      </c>
      <c r="N31" s="104">
        <f t="shared" si="45"/>
        <v>0</v>
      </c>
      <c r="O31" s="104">
        <f t="shared" si="45"/>
        <v>0</v>
      </c>
      <c r="P31" s="104">
        <f t="shared" si="45"/>
        <v>0</v>
      </c>
      <c r="Q31" s="104">
        <f t="shared" si="45"/>
        <v>0</v>
      </c>
      <c r="R31" s="130">
        <f t="shared" si="31"/>
        <v>0</v>
      </c>
      <c r="S31" s="104">
        <f>Q141</f>
        <v>0</v>
      </c>
      <c r="T31" s="104">
        <f aca="true" t="shared" si="46" ref="T31:AD31">S141</f>
        <v>0</v>
      </c>
      <c r="U31" s="104">
        <f t="shared" si="46"/>
        <v>0</v>
      </c>
      <c r="V31" s="104">
        <f t="shared" si="46"/>
        <v>0</v>
      </c>
      <c r="W31" s="104">
        <f t="shared" si="46"/>
        <v>0</v>
      </c>
      <c r="X31" s="104">
        <f t="shared" si="46"/>
        <v>0</v>
      </c>
      <c r="Y31" s="104">
        <f t="shared" si="46"/>
        <v>0</v>
      </c>
      <c r="Z31" s="104">
        <f t="shared" si="46"/>
        <v>0</v>
      </c>
      <c r="AA31" s="104">
        <f t="shared" si="46"/>
        <v>0</v>
      </c>
      <c r="AB31" s="104">
        <f t="shared" si="46"/>
        <v>0</v>
      </c>
      <c r="AC31" s="104">
        <f t="shared" si="46"/>
        <v>0</v>
      </c>
      <c r="AD31" s="104">
        <f t="shared" si="46"/>
        <v>0</v>
      </c>
      <c r="AE31" s="130">
        <f t="shared" si="33"/>
        <v>0</v>
      </c>
      <c r="AF31" s="130">
        <f>AD141+AF141*11/12</f>
        <v>0</v>
      </c>
      <c r="AG31" s="130">
        <f>AF141/12+AG141*11/12</f>
        <v>0</v>
      </c>
      <c r="AH31" s="130">
        <f>AG141/12+AH141*11/12</f>
        <v>0</v>
      </c>
    </row>
    <row r="32" spans="1:34" ht="8.25">
      <c r="A32" s="101"/>
      <c r="B32" s="102" t="s">
        <v>194</v>
      </c>
      <c r="C32" s="103"/>
      <c r="D32" s="103"/>
      <c r="E32" s="103"/>
      <c r="F32" s="104">
        <f aca="true" t="shared" si="47" ref="F32:Q32">F137</f>
        <v>0</v>
      </c>
      <c r="G32" s="104">
        <f t="shared" si="47"/>
        <v>0</v>
      </c>
      <c r="H32" s="104">
        <f t="shared" si="47"/>
        <v>0</v>
      </c>
      <c r="I32" s="104">
        <f t="shared" si="47"/>
        <v>0</v>
      </c>
      <c r="J32" s="104">
        <f t="shared" si="47"/>
        <v>0</v>
      </c>
      <c r="K32" s="104">
        <f t="shared" si="47"/>
        <v>0</v>
      </c>
      <c r="L32" s="104">
        <f t="shared" si="47"/>
        <v>0</v>
      </c>
      <c r="M32" s="104">
        <f t="shared" si="47"/>
        <v>0</v>
      </c>
      <c r="N32" s="104">
        <f t="shared" si="47"/>
        <v>0</v>
      </c>
      <c r="O32" s="104">
        <f t="shared" si="47"/>
        <v>0</v>
      </c>
      <c r="P32" s="104">
        <f t="shared" si="47"/>
        <v>0</v>
      </c>
      <c r="Q32" s="104">
        <f t="shared" si="47"/>
        <v>0</v>
      </c>
      <c r="R32" s="130">
        <f t="shared" si="31"/>
        <v>0</v>
      </c>
      <c r="S32" s="104">
        <f aca="true" t="shared" si="48" ref="S32:AD32">S137</f>
        <v>0</v>
      </c>
      <c r="T32" s="104">
        <f t="shared" si="48"/>
        <v>0</v>
      </c>
      <c r="U32" s="104">
        <f t="shared" si="48"/>
        <v>0</v>
      </c>
      <c r="V32" s="104">
        <f t="shared" si="48"/>
        <v>0</v>
      </c>
      <c r="W32" s="104">
        <f t="shared" si="48"/>
        <v>0</v>
      </c>
      <c r="X32" s="104">
        <f t="shared" si="48"/>
        <v>0</v>
      </c>
      <c r="Y32" s="104">
        <f t="shared" si="48"/>
        <v>0</v>
      </c>
      <c r="Z32" s="104">
        <f t="shared" si="48"/>
        <v>0</v>
      </c>
      <c r="AA32" s="104">
        <f t="shared" si="48"/>
        <v>0</v>
      </c>
      <c r="AB32" s="104">
        <f t="shared" si="48"/>
        <v>0</v>
      </c>
      <c r="AC32" s="104">
        <f t="shared" si="48"/>
        <v>0</v>
      </c>
      <c r="AD32" s="104">
        <f t="shared" si="48"/>
        <v>0</v>
      </c>
      <c r="AE32" s="130">
        <f t="shared" si="33"/>
        <v>0</v>
      </c>
      <c r="AF32" s="130">
        <f>AF137</f>
        <v>0</v>
      </c>
      <c r="AG32" s="130">
        <f>AG137</f>
        <v>0</v>
      </c>
      <c r="AH32" s="130">
        <f>AH137</f>
        <v>0</v>
      </c>
    </row>
    <row r="33" spans="1:34" ht="8.25">
      <c r="A33" s="101"/>
      <c r="B33" s="102" t="s">
        <v>195</v>
      </c>
      <c r="C33" s="103"/>
      <c r="D33" s="103"/>
      <c r="E33" s="103"/>
      <c r="F33" s="104">
        <f aca="true" t="shared" si="49" ref="F33:Q33">E98</f>
        <v>0</v>
      </c>
      <c r="G33" s="104">
        <f t="shared" si="49"/>
        <v>0</v>
      </c>
      <c r="H33" s="104">
        <f t="shared" si="49"/>
        <v>0</v>
      </c>
      <c r="I33" s="104">
        <f t="shared" si="49"/>
        <v>0</v>
      </c>
      <c r="J33" s="104">
        <f t="shared" si="49"/>
        <v>0</v>
      </c>
      <c r="K33" s="104">
        <f t="shared" si="49"/>
        <v>0</v>
      </c>
      <c r="L33" s="104">
        <f t="shared" si="49"/>
        <v>0</v>
      </c>
      <c r="M33" s="104">
        <f t="shared" si="49"/>
        <v>0</v>
      </c>
      <c r="N33" s="104">
        <f t="shared" si="49"/>
        <v>0</v>
      </c>
      <c r="O33" s="104">
        <f t="shared" si="49"/>
        <v>0</v>
      </c>
      <c r="P33" s="104">
        <f t="shared" si="49"/>
        <v>0</v>
      </c>
      <c r="Q33" s="104">
        <f t="shared" si="49"/>
        <v>0</v>
      </c>
      <c r="R33" s="130">
        <f t="shared" si="31"/>
        <v>0</v>
      </c>
      <c r="S33" s="104">
        <f>Q98</f>
        <v>0</v>
      </c>
      <c r="T33" s="104">
        <f aca="true" t="shared" si="50" ref="T33:AD33">S98</f>
        <v>0</v>
      </c>
      <c r="U33" s="104">
        <f t="shared" si="50"/>
        <v>0</v>
      </c>
      <c r="V33" s="104">
        <f t="shared" si="50"/>
        <v>0</v>
      </c>
      <c r="W33" s="104">
        <f t="shared" si="50"/>
        <v>0</v>
      </c>
      <c r="X33" s="104">
        <f t="shared" si="50"/>
        <v>0</v>
      </c>
      <c r="Y33" s="104">
        <f t="shared" si="50"/>
        <v>0</v>
      </c>
      <c r="Z33" s="104">
        <f t="shared" si="50"/>
        <v>0</v>
      </c>
      <c r="AA33" s="104">
        <f t="shared" si="50"/>
        <v>0</v>
      </c>
      <c r="AB33" s="104">
        <f t="shared" si="50"/>
        <v>0</v>
      </c>
      <c r="AC33" s="104">
        <f t="shared" si="50"/>
        <v>0</v>
      </c>
      <c r="AD33" s="104">
        <f t="shared" si="50"/>
        <v>0</v>
      </c>
      <c r="AE33" s="130">
        <f t="shared" si="33"/>
        <v>0</v>
      </c>
      <c r="AF33" s="130">
        <f>AD98+AF98*11/12</f>
        <v>0</v>
      </c>
      <c r="AG33" s="130">
        <f>AF98/12+AG98*11/12</f>
        <v>0</v>
      </c>
      <c r="AH33" s="130">
        <f>AG98/12+AH98*11/12</f>
        <v>0</v>
      </c>
    </row>
    <row r="34" spans="1:34" ht="8.25">
      <c r="A34" s="101"/>
      <c r="B34" s="102" t="s">
        <v>196</v>
      </c>
      <c r="C34" s="103"/>
      <c r="D34" s="103"/>
      <c r="E34" s="103"/>
      <c r="F34" s="104">
        <f aca="true" t="shared" si="51" ref="F34:Q34">E138</f>
        <v>0</v>
      </c>
      <c r="G34" s="104">
        <f t="shared" si="51"/>
        <v>0</v>
      </c>
      <c r="H34" s="104">
        <f t="shared" si="51"/>
        <v>0</v>
      </c>
      <c r="I34" s="104">
        <f t="shared" si="51"/>
        <v>0</v>
      </c>
      <c r="J34" s="104">
        <f t="shared" si="51"/>
        <v>0</v>
      </c>
      <c r="K34" s="104">
        <f t="shared" si="51"/>
        <v>0</v>
      </c>
      <c r="L34" s="104">
        <f t="shared" si="51"/>
        <v>0</v>
      </c>
      <c r="M34" s="104">
        <f t="shared" si="51"/>
        <v>0</v>
      </c>
      <c r="N34" s="104">
        <f t="shared" si="51"/>
        <v>0</v>
      </c>
      <c r="O34" s="104">
        <f t="shared" si="51"/>
        <v>0</v>
      </c>
      <c r="P34" s="104">
        <f t="shared" si="51"/>
        <v>0</v>
      </c>
      <c r="Q34" s="104">
        <f t="shared" si="51"/>
        <v>0</v>
      </c>
      <c r="R34" s="130">
        <f t="shared" si="31"/>
        <v>0</v>
      </c>
      <c r="S34" s="104">
        <f>Q138</f>
        <v>0</v>
      </c>
      <c r="T34" s="104">
        <f aca="true" t="shared" si="52" ref="T34:AD34">S138</f>
        <v>0</v>
      </c>
      <c r="U34" s="104">
        <f t="shared" si="52"/>
        <v>0</v>
      </c>
      <c r="V34" s="104">
        <f t="shared" si="52"/>
        <v>0</v>
      </c>
      <c r="W34" s="104">
        <f t="shared" si="52"/>
        <v>0</v>
      </c>
      <c r="X34" s="104">
        <f t="shared" si="52"/>
        <v>0</v>
      </c>
      <c r="Y34" s="104">
        <f t="shared" si="52"/>
        <v>0</v>
      </c>
      <c r="Z34" s="104">
        <f t="shared" si="52"/>
        <v>0</v>
      </c>
      <c r="AA34" s="104">
        <f t="shared" si="52"/>
        <v>0</v>
      </c>
      <c r="AB34" s="104">
        <f t="shared" si="52"/>
        <v>0</v>
      </c>
      <c r="AC34" s="104">
        <f t="shared" si="52"/>
        <v>0</v>
      </c>
      <c r="AD34" s="104">
        <f t="shared" si="52"/>
        <v>0</v>
      </c>
      <c r="AE34" s="130">
        <f t="shared" si="33"/>
        <v>0</v>
      </c>
      <c r="AF34" s="130">
        <f>AD138+AF138*11/12</f>
        <v>0</v>
      </c>
      <c r="AG34" s="130">
        <f>AF138/12+AG138*11/12</f>
        <v>0</v>
      </c>
      <c r="AH34" s="130">
        <f>AG138/12+AH138*11/12</f>
        <v>0</v>
      </c>
    </row>
    <row r="35" spans="1:34" ht="8.25">
      <c r="A35" s="101"/>
      <c r="B35" s="102" t="s">
        <v>197</v>
      </c>
      <c r="C35" s="103"/>
      <c r="D35" s="103"/>
      <c r="E35" s="103"/>
      <c r="F35" s="104">
        <f aca="true" t="shared" si="53" ref="F35:Q35">-F201+E201+F161</f>
        <v>0</v>
      </c>
      <c r="G35" s="104">
        <f t="shared" si="53"/>
        <v>0</v>
      </c>
      <c r="H35" s="104">
        <f t="shared" si="53"/>
        <v>0</v>
      </c>
      <c r="I35" s="104">
        <f t="shared" si="53"/>
        <v>0</v>
      </c>
      <c r="J35" s="104">
        <f t="shared" si="53"/>
        <v>0</v>
      </c>
      <c r="K35" s="104">
        <f t="shared" si="53"/>
        <v>0</v>
      </c>
      <c r="L35" s="104">
        <f t="shared" si="53"/>
        <v>0</v>
      </c>
      <c r="M35" s="104">
        <f t="shared" si="53"/>
        <v>0</v>
      </c>
      <c r="N35" s="104">
        <f t="shared" si="53"/>
        <v>0</v>
      </c>
      <c r="O35" s="104">
        <f t="shared" si="53"/>
        <v>0</v>
      </c>
      <c r="P35" s="104">
        <f t="shared" si="53"/>
        <v>0</v>
      </c>
      <c r="Q35" s="104">
        <f t="shared" si="53"/>
        <v>0</v>
      </c>
      <c r="R35" s="130">
        <f t="shared" si="31"/>
        <v>0</v>
      </c>
      <c r="S35" s="104">
        <f aca="true" t="shared" si="54" ref="S35:AD35">-S201+R201+S161</f>
        <v>0</v>
      </c>
      <c r="T35" s="104">
        <f t="shared" si="54"/>
        <v>0</v>
      </c>
      <c r="U35" s="104">
        <f t="shared" si="54"/>
        <v>0</v>
      </c>
      <c r="V35" s="104">
        <f t="shared" si="54"/>
        <v>0</v>
      </c>
      <c r="W35" s="104">
        <f t="shared" si="54"/>
        <v>0</v>
      </c>
      <c r="X35" s="104">
        <f t="shared" si="54"/>
        <v>0</v>
      </c>
      <c r="Y35" s="104">
        <f t="shared" si="54"/>
        <v>0</v>
      </c>
      <c r="Z35" s="104">
        <f t="shared" si="54"/>
        <v>0</v>
      </c>
      <c r="AA35" s="104">
        <f t="shared" si="54"/>
        <v>0</v>
      </c>
      <c r="AB35" s="104">
        <f t="shared" si="54"/>
        <v>0</v>
      </c>
      <c r="AC35" s="104">
        <f t="shared" si="54"/>
        <v>0</v>
      </c>
      <c r="AD35" s="104">
        <f t="shared" si="54"/>
        <v>0</v>
      </c>
      <c r="AE35" s="130">
        <f t="shared" si="33"/>
        <v>0</v>
      </c>
      <c r="AF35" s="130">
        <f>-AF201+AE201+AF161</f>
        <v>0</v>
      </c>
      <c r="AG35" s="130">
        <f>-AG201+AF201+AG161</f>
        <v>0</v>
      </c>
      <c r="AH35" s="130">
        <f>-AH201+AG201+AH161</f>
        <v>0</v>
      </c>
    </row>
    <row r="36" spans="1:34" ht="8.25">
      <c r="A36" s="101"/>
      <c r="B36" s="102" t="s">
        <v>198</v>
      </c>
      <c r="C36" s="103"/>
      <c r="D36" s="103"/>
      <c r="E36" s="103"/>
      <c r="F36" s="104">
        <f aca="true" t="shared" si="55" ref="F36:Q36">F184-E184</f>
        <v>0</v>
      </c>
      <c r="G36" s="104">
        <f t="shared" si="55"/>
        <v>0</v>
      </c>
      <c r="H36" s="104">
        <f t="shared" si="55"/>
        <v>0</v>
      </c>
      <c r="I36" s="104">
        <f t="shared" si="55"/>
        <v>0</v>
      </c>
      <c r="J36" s="104">
        <f t="shared" si="55"/>
        <v>0</v>
      </c>
      <c r="K36" s="104">
        <f t="shared" si="55"/>
        <v>0</v>
      </c>
      <c r="L36" s="104">
        <f t="shared" si="55"/>
        <v>0</v>
      </c>
      <c r="M36" s="104">
        <f t="shared" si="55"/>
        <v>0</v>
      </c>
      <c r="N36" s="104">
        <f t="shared" si="55"/>
        <v>0</v>
      </c>
      <c r="O36" s="104">
        <f t="shared" si="55"/>
        <v>0</v>
      </c>
      <c r="P36" s="104">
        <f t="shared" si="55"/>
        <v>0</v>
      </c>
      <c r="Q36" s="104">
        <f t="shared" si="55"/>
        <v>0</v>
      </c>
      <c r="R36" s="130">
        <f t="shared" si="31"/>
        <v>0</v>
      </c>
      <c r="S36" s="104">
        <f>S184-Q184</f>
        <v>0</v>
      </c>
      <c r="T36" s="104">
        <f aca="true" t="shared" si="56" ref="T36:AD36">T184-S184</f>
        <v>0</v>
      </c>
      <c r="U36" s="104">
        <f t="shared" si="56"/>
        <v>0</v>
      </c>
      <c r="V36" s="104">
        <f t="shared" si="56"/>
        <v>0</v>
      </c>
      <c r="W36" s="104">
        <f t="shared" si="56"/>
        <v>0</v>
      </c>
      <c r="X36" s="104">
        <f t="shared" si="56"/>
        <v>0</v>
      </c>
      <c r="Y36" s="104">
        <f t="shared" si="56"/>
        <v>0</v>
      </c>
      <c r="Z36" s="104">
        <f t="shared" si="56"/>
        <v>0</v>
      </c>
      <c r="AA36" s="104">
        <f t="shared" si="56"/>
        <v>0</v>
      </c>
      <c r="AB36" s="104">
        <f t="shared" si="56"/>
        <v>0</v>
      </c>
      <c r="AC36" s="104">
        <f t="shared" si="56"/>
        <v>0</v>
      </c>
      <c r="AD36" s="104">
        <f t="shared" si="56"/>
        <v>0</v>
      </c>
      <c r="AE36" s="130">
        <f t="shared" si="33"/>
        <v>0</v>
      </c>
      <c r="AF36" s="130">
        <f>AF184-AE184</f>
        <v>0</v>
      </c>
      <c r="AG36" s="130">
        <f>AG184-AF184</f>
        <v>0</v>
      </c>
      <c r="AH36" s="130">
        <f>AH184-AG184</f>
        <v>0</v>
      </c>
    </row>
    <row r="37" spans="1:34" ht="8.25">
      <c r="A37" s="101"/>
      <c r="B37" s="102" t="s">
        <v>199</v>
      </c>
      <c r="C37" s="103"/>
      <c r="D37" s="103"/>
      <c r="E37" s="103"/>
      <c r="F37" s="104">
        <f aca="true" t="shared" si="57" ref="F37:Q37">SUM(F72:F74)</f>
        <v>0</v>
      </c>
      <c r="G37" s="104">
        <f t="shared" si="57"/>
        <v>0</v>
      </c>
      <c r="H37" s="104">
        <f t="shared" si="57"/>
        <v>0</v>
      </c>
      <c r="I37" s="104">
        <f t="shared" si="57"/>
        <v>0</v>
      </c>
      <c r="J37" s="104">
        <f t="shared" si="57"/>
        <v>0</v>
      </c>
      <c r="K37" s="104">
        <f t="shared" si="57"/>
        <v>0</v>
      </c>
      <c r="L37" s="104">
        <f t="shared" si="57"/>
        <v>0</v>
      </c>
      <c r="M37" s="104">
        <f t="shared" si="57"/>
        <v>0</v>
      </c>
      <c r="N37" s="104">
        <f t="shared" si="57"/>
        <v>0</v>
      </c>
      <c r="O37" s="104">
        <f t="shared" si="57"/>
        <v>0</v>
      </c>
      <c r="P37" s="104">
        <f t="shared" si="57"/>
        <v>0</v>
      </c>
      <c r="Q37" s="104">
        <f t="shared" si="57"/>
        <v>0</v>
      </c>
      <c r="R37" s="130">
        <f t="shared" si="31"/>
        <v>0</v>
      </c>
      <c r="S37" s="104">
        <f aca="true" t="shared" si="58" ref="S37:AD37">SUM(S72:S74)</f>
        <v>0</v>
      </c>
      <c r="T37" s="104">
        <f t="shared" si="58"/>
        <v>0</v>
      </c>
      <c r="U37" s="104">
        <f t="shared" si="58"/>
        <v>0</v>
      </c>
      <c r="V37" s="104">
        <f t="shared" si="58"/>
        <v>0</v>
      </c>
      <c r="W37" s="104">
        <f t="shared" si="58"/>
        <v>0</v>
      </c>
      <c r="X37" s="104">
        <f t="shared" si="58"/>
        <v>0</v>
      </c>
      <c r="Y37" s="104">
        <f t="shared" si="58"/>
        <v>0</v>
      </c>
      <c r="Z37" s="104">
        <f t="shared" si="58"/>
        <v>0</v>
      </c>
      <c r="AA37" s="104">
        <f t="shared" si="58"/>
        <v>0</v>
      </c>
      <c r="AB37" s="104">
        <f t="shared" si="58"/>
        <v>0</v>
      </c>
      <c r="AC37" s="104">
        <f t="shared" si="58"/>
        <v>0</v>
      </c>
      <c r="AD37" s="104">
        <f t="shared" si="58"/>
        <v>0</v>
      </c>
      <c r="AE37" s="130">
        <f t="shared" si="33"/>
        <v>0</v>
      </c>
      <c r="AF37" s="130">
        <f>SUM(AF72:AF74)</f>
        <v>0</v>
      </c>
      <c r="AG37" s="130">
        <f>SUM(AG72:AG74)</f>
        <v>0</v>
      </c>
      <c r="AH37" s="130">
        <f>SUM(AH72:AH74)</f>
        <v>0</v>
      </c>
    </row>
    <row r="38" spans="1:34" ht="8.25">
      <c r="A38" s="101"/>
      <c r="B38" s="102" t="s">
        <v>200</v>
      </c>
      <c r="C38" s="103"/>
      <c r="D38" s="103"/>
      <c r="E38" s="103"/>
      <c r="F38" s="104">
        <f>SUM(F155:F157)</f>
        <v>0</v>
      </c>
      <c r="G38" s="104">
        <f aca="true" t="shared" si="59" ref="G38:Q38">SUM(G155:G157)</f>
        <v>0</v>
      </c>
      <c r="H38" s="104">
        <f t="shared" si="59"/>
        <v>0</v>
      </c>
      <c r="I38" s="104">
        <f t="shared" si="59"/>
        <v>0</v>
      </c>
      <c r="J38" s="104">
        <f t="shared" si="59"/>
        <v>0</v>
      </c>
      <c r="K38" s="104">
        <f t="shared" si="59"/>
        <v>0</v>
      </c>
      <c r="L38" s="104">
        <f t="shared" si="59"/>
        <v>0</v>
      </c>
      <c r="M38" s="104">
        <f t="shared" si="59"/>
        <v>0</v>
      </c>
      <c r="N38" s="104">
        <f t="shared" si="59"/>
        <v>0</v>
      </c>
      <c r="O38" s="104">
        <f t="shared" si="59"/>
        <v>0</v>
      </c>
      <c r="P38" s="104">
        <f t="shared" si="59"/>
        <v>0</v>
      </c>
      <c r="Q38" s="104">
        <f t="shared" si="59"/>
        <v>0</v>
      </c>
      <c r="R38" s="130">
        <f t="shared" si="31"/>
        <v>0</v>
      </c>
      <c r="S38" s="104">
        <f>SUM(S155:S157)</f>
        <v>0</v>
      </c>
      <c r="T38" s="104">
        <f aca="true" t="shared" si="60" ref="T38:AH38">SUM(T155:T157)</f>
        <v>0</v>
      </c>
      <c r="U38" s="104">
        <f t="shared" si="60"/>
        <v>0</v>
      </c>
      <c r="V38" s="104">
        <f t="shared" si="60"/>
        <v>0</v>
      </c>
      <c r="W38" s="104">
        <f t="shared" si="60"/>
        <v>0</v>
      </c>
      <c r="X38" s="104">
        <f t="shared" si="60"/>
        <v>0</v>
      </c>
      <c r="Y38" s="104">
        <f t="shared" si="60"/>
        <v>0</v>
      </c>
      <c r="Z38" s="104">
        <f t="shared" si="60"/>
        <v>0</v>
      </c>
      <c r="AA38" s="104">
        <f t="shared" si="60"/>
        <v>0</v>
      </c>
      <c r="AB38" s="104">
        <f t="shared" si="60"/>
        <v>0</v>
      </c>
      <c r="AC38" s="104">
        <f t="shared" si="60"/>
        <v>0</v>
      </c>
      <c r="AD38" s="104">
        <f t="shared" si="60"/>
        <v>0</v>
      </c>
      <c r="AE38" s="130">
        <f t="shared" si="33"/>
        <v>0</v>
      </c>
      <c r="AF38" s="130">
        <f t="shared" si="60"/>
        <v>0</v>
      </c>
      <c r="AG38" s="130">
        <f t="shared" si="60"/>
        <v>0</v>
      </c>
      <c r="AH38" s="130">
        <f t="shared" si="60"/>
        <v>0</v>
      </c>
    </row>
    <row r="39" spans="1:34" ht="8.25">
      <c r="A39" s="101"/>
      <c r="B39" s="102" t="s">
        <v>201</v>
      </c>
      <c r="C39" s="103"/>
      <c r="D39" s="103"/>
      <c r="E39" s="103"/>
      <c r="F39" s="104">
        <f>E199</f>
        <v>0</v>
      </c>
      <c r="G39" s="104">
        <v>0</v>
      </c>
      <c r="H39" s="104">
        <v>0</v>
      </c>
      <c r="I39" s="104">
        <v>0</v>
      </c>
      <c r="J39" s="104">
        <v>0</v>
      </c>
      <c r="K39" s="104">
        <v>0</v>
      </c>
      <c r="L39" s="104">
        <v>0</v>
      </c>
      <c r="M39" s="104">
        <v>0</v>
      </c>
      <c r="N39" s="104">
        <v>0</v>
      </c>
      <c r="O39" s="104">
        <v>0</v>
      </c>
      <c r="P39" s="104">
        <v>0</v>
      </c>
      <c r="Q39" s="104">
        <v>0</v>
      </c>
      <c r="R39" s="130">
        <f t="shared" si="31"/>
        <v>0</v>
      </c>
      <c r="S39" s="104">
        <v>0</v>
      </c>
      <c r="T39" s="104">
        <v>0</v>
      </c>
      <c r="U39" s="104">
        <v>0</v>
      </c>
      <c r="V39" s="104">
        <v>0</v>
      </c>
      <c r="W39" s="104">
        <v>0</v>
      </c>
      <c r="X39" s="104">
        <v>0</v>
      </c>
      <c r="Y39" s="104">
        <v>0</v>
      </c>
      <c r="Z39" s="104">
        <v>0</v>
      </c>
      <c r="AA39" s="104">
        <v>0</v>
      </c>
      <c r="AB39" s="104">
        <v>0</v>
      </c>
      <c r="AC39" s="104">
        <v>0</v>
      </c>
      <c r="AD39" s="104">
        <v>0</v>
      </c>
      <c r="AE39" s="130">
        <f t="shared" si="33"/>
        <v>0</v>
      </c>
      <c r="AF39" s="130">
        <v>0</v>
      </c>
      <c r="AG39" s="130">
        <v>0</v>
      </c>
      <c r="AH39" s="130">
        <v>0</v>
      </c>
    </row>
    <row r="40" spans="1:34" ht="8.25">
      <c r="A40" s="91" t="s">
        <v>202</v>
      </c>
      <c r="B40" s="105"/>
      <c r="C40" s="93"/>
      <c r="D40" s="93"/>
      <c r="E40" s="93"/>
      <c r="F40" s="106">
        <f aca="true" t="shared" si="61" ref="F40:Q40">SUM(F20:F39)</f>
        <v>0</v>
      </c>
      <c r="G40" s="106">
        <f t="shared" si="61"/>
        <v>0</v>
      </c>
      <c r="H40" s="106">
        <f t="shared" si="61"/>
        <v>0</v>
      </c>
      <c r="I40" s="106">
        <f t="shared" si="61"/>
        <v>0</v>
      </c>
      <c r="J40" s="106">
        <f t="shared" si="61"/>
        <v>0</v>
      </c>
      <c r="K40" s="106">
        <f t="shared" si="61"/>
        <v>0</v>
      </c>
      <c r="L40" s="106">
        <f t="shared" si="61"/>
        <v>0</v>
      </c>
      <c r="M40" s="106">
        <f t="shared" si="61"/>
        <v>0</v>
      </c>
      <c r="N40" s="106">
        <f t="shared" si="61"/>
        <v>0</v>
      </c>
      <c r="O40" s="106">
        <f t="shared" si="61"/>
        <v>0</v>
      </c>
      <c r="P40" s="106">
        <f t="shared" si="61"/>
        <v>0</v>
      </c>
      <c r="Q40" s="106">
        <f t="shared" si="61"/>
        <v>0</v>
      </c>
      <c r="R40" s="129">
        <f t="shared" si="31"/>
        <v>0</v>
      </c>
      <c r="S40" s="106">
        <f aca="true" t="shared" si="62" ref="S40:AD40">SUM(S20:S39)</f>
        <v>0</v>
      </c>
      <c r="T40" s="106">
        <f t="shared" si="62"/>
        <v>0</v>
      </c>
      <c r="U40" s="106">
        <f t="shared" si="62"/>
        <v>0</v>
      </c>
      <c r="V40" s="106">
        <f t="shared" si="62"/>
        <v>0</v>
      </c>
      <c r="W40" s="106">
        <f t="shared" si="62"/>
        <v>0</v>
      </c>
      <c r="X40" s="106">
        <f t="shared" si="62"/>
        <v>0</v>
      </c>
      <c r="Y40" s="106">
        <f t="shared" si="62"/>
        <v>0</v>
      </c>
      <c r="Z40" s="106">
        <f t="shared" si="62"/>
        <v>0</v>
      </c>
      <c r="AA40" s="106">
        <f t="shared" si="62"/>
        <v>0</v>
      </c>
      <c r="AB40" s="106">
        <f t="shared" si="62"/>
        <v>0</v>
      </c>
      <c r="AC40" s="106">
        <f t="shared" si="62"/>
        <v>0</v>
      </c>
      <c r="AD40" s="106">
        <f t="shared" si="62"/>
        <v>0</v>
      </c>
      <c r="AE40" s="129">
        <f t="shared" si="33"/>
        <v>0</v>
      </c>
      <c r="AF40" s="129">
        <f>SUM(AF20:AF39)</f>
        <v>0</v>
      </c>
      <c r="AG40" s="129">
        <f>SUM(AG20:AG39)</f>
        <v>0</v>
      </c>
      <c r="AH40" s="129">
        <f>SUM(AH20:AH39)</f>
        <v>0</v>
      </c>
    </row>
    <row r="41" spans="1:34" ht="8.25">
      <c r="A41" s="101"/>
      <c r="B41" s="102"/>
      <c r="C41" s="103"/>
      <c r="D41" s="103"/>
      <c r="E41" s="103"/>
      <c r="F41" s="104"/>
      <c r="G41" s="104"/>
      <c r="H41" s="104"/>
      <c r="I41" s="104"/>
      <c r="J41" s="104"/>
      <c r="K41" s="104"/>
      <c r="L41" s="104"/>
      <c r="M41" s="104"/>
      <c r="N41" s="104"/>
      <c r="O41" s="104"/>
      <c r="P41" s="104"/>
      <c r="Q41" s="104"/>
      <c r="R41" s="130"/>
      <c r="S41" s="104"/>
      <c r="T41" s="104"/>
      <c r="U41" s="104"/>
      <c r="V41" s="104"/>
      <c r="W41" s="104"/>
      <c r="X41" s="104"/>
      <c r="Y41" s="104"/>
      <c r="Z41" s="104"/>
      <c r="AA41" s="104"/>
      <c r="AB41" s="104"/>
      <c r="AC41" s="104"/>
      <c r="AD41" s="104"/>
      <c r="AE41" s="130"/>
      <c r="AF41" s="130"/>
      <c r="AG41" s="130"/>
      <c r="AH41" s="130"/>
    </row>
    <row r="42" spans="1:34" ht="8.25">
      <c r="A42" s="101" t="s">
        <v>203</v>
      </c>
      <c r="B42" s="102"/>
      <c r="C42" s="103"/>
      <c r="D42" s="103"/>
      <c r="E42" s="103"/>
      <c r="F42" s="104">
        <f aca="true" t="shared" si="63" ref="F42:O42">F17-F40</f>
        <v>0</v>
      </c>
      <c r="G42" s="104">
        <f t="shared" si="63"/>
        <v>0</v>
      </c>
      <c r="H42" s="104">
        <f t="shared" si="63"/>
        <v>0</v>
      </c>
      <c r="I42" s="104">
        <f t="shared" si="63"/>
        <v>0</v>
      </c>
      <c r="J42" s="104">
        <f t="shared" si="63"/>
        <v>0</v>
      </c>
      <c r="K42" s="104">
        <f t="shared" si="63"/>
        <v>0</v>
      </c>
      <c r="L42" s="104">
        <f t="shared" si="63"/>
        <v>0</v>
      </c>
      <c r="M42" s="104">
        <f t="shared" si="63"/>
        <v>0</v>
      </c>
      <c r="N42" s="104">
        <f t="shared" si="63"/>
        <v>0</v>
      </c>
      <c r="O42" s="104">
        <f t="shared" si="63"/>
        <v>0</v>
      </c>
      <c r="P42" s="104">
        <f aca="true" t="shared" si="64" ref="P42:Y42">P17-P40</f>
        <v>0</v>
      </c>
      <c r="Q42" s="104">
        <f t="shared" si="64"/>
        <v>0</v>
      </c>
      <c r="R42" s="130">
        <f t="shared" si="64"/>
        <v>0</v>
      </c>
      <c r="S42" s="104">
        <f t="shared" si="64"/>
        <v>0</v>
      </c>
      <c r="T42" s="104">
        <f t="shared" si="64"/>
        <v>0</v>
      </c>
      <c r="U42" s="104">
        <f t="shared" si="64"/>
        <v>0</v>
      </c>
      <c r="V42" s="104">
        <f t="shared" si="64"/>
        <v>0</v>
      </c>
      <c r="W42" s="104">
        <f t="shared" si="64"/>
        <v>0</v>
      </c>
      <c r="X42" s="104">
        <f t="shared" si="64"/>
        <v>0</v>
      </c>
      <c r="Y42" s="104">
        <f t="shared" si="64"/>
        <v>0</v>
      </c>
      <c r="Z42" s="104">
        <f aca="true" t="shared" si="65" ref="Z42:AE42">Z17-Z40</f>
        <v>0</v>
      </c>
      <c r="AA42" s="104">
        <f t="shared" si="65"/>
        <v>0</v>
      </c>
      <c r="AB42" s="104">
        <f t="shared" si="65"/>
        <v>0</v>
      </c>
      <c r="AC42" s="104">
        <f t="shared" si="65"/>
        <v>0</v>
      </c>
      <c r="AD42" s="104">
        <f t="shared" si="65"/>
        <v>0</v>
      </c>
      <c r="AE42" s="130">
        <f t="shared" si="65"/>
        <v>0</v>
      </c>
      <c r="AF42" s="130">
        <f>AF17-AF40</f>
        <v>0</v>
      </c>
      <c r="AG42" s="130">
        <f>AG17-AG40</f>
        <v>0</v>
      </c>
      <c r="AH42" s="130">
        <f>AH17-AH40</f>
        <v>0</v>
      </c>
    </row>
    <row r="43" spans="1:34" ht="8.25">
      <c r="A43" s="101"/>
      <c r="B43" s="102"/>
      <c r="C43" s="103"/>
      <c r="D43" s="103"/>
      <c r="E43" s="103"/>
      <c r="F43" s="104"/>
      <c r="G43" s="104"/>
      <c r="H43" s="104"/>
      <c r="I43" s="104"/>
      <c r="J43" s="104"/>
      <c r="K43" s="104"/>
      <c r="L43" s="104"/>
      <c r="M43" s="104"/>
      <c r="N43" s="104"/>
      <c r="O43" s="104"/>
      <c r="P43" s="104"/>
      <c r="Q43" s="104"/>
      <c r="R43" s="130"/>
      <c r="S43" s="104"/>
      <c r="T43" s="104"/>
      <c r="U43" s="104"/>
      <c r="V43" s="104"/>
      <c r="W43" s="104"/>
      <c r="X43" s="104"/>
      <c r="Y43" s="104"/>
      <c r="Z43" s="104"/>
      <c r="AA43" s="104"/>
      <c r="AB43" s="104"/>
      <c r="AC43" s="104"/>
      <c r="AD43" s="104"/>
      <c r="AE43" s="130"/>
      <c r="AF43" s="130"/>
      <c r="AG43" s="130"/>
      <c r="AH43" s="130"/>
    </row>
    <row r="44" spans="1:34" ht="9" thickBot="1">
      <c r="A44" s="101" t="s">
        <v>204</v>
      </c>
      <c r="B44" s="102"/>
      <c r="C44" s="76"/>
      <c r="D44" s="76"/>
      <c r="E44" s="76"/>
      <c r="F44" s="104">
        <f aca="true" t="shared" si="66" ref="F44:Q44">F10+F42</f>
        <v>0</v>
      </c>
      <c r="G44" s="104">
        <f t="shared" si="66"/>
        <v>0</v>
      </c>
      <c r="H44" s="104">
        <f t="shared" si="66"/>
        <v>0</v>
      </c>
      <c r="I44" s="104">
        <f t="shared" si="66"/>
        <v>0</v>
      </c>
      <c r="J44" s="104">
        <f t="shared" si="66"/>
        <v>0</v>
      </c>
      <c r="K44" s="104">
        <f t="shared" si="66"/>
        <v>0</v>
      </c>
      <c r="L44" s="104">
        <f t="shared" si="66"/>
        <v>0</v>
      </c>
      <c r="M44" s="104">
        <f t="shared" si="66"/>
        <v>0</v>
      </c>
      <c r="N44" s="104">
        <f t="shared" si="66"/>
        <v>0</v>
      </c>
      <c r="O44" s="104">
        <f t="shared" si="66"/>
        <v>0</v>
      </c>
      <c r="P44" s="104">
        <f t="shared" si="66"/>
        <v>0</v>
      </c>
      <c r="Q44" s="104">
        <f t="shared" si="66"/>
        <v>0</v>
      </c>
      <c r="R44" s="130">
        <f>Q44</f>
        <v>0</v>
      </c>
      <c r="S44" s="104">
        <f aca="true" t="shared" si="67" ref="S44:AD44">S10+S42</f>
        <v>0</v>
      </c>
      <c r="T44" s="104">
        <f t="shared" si="67"/>
        <v>0</v>
      </c>
      <c r="U44" s="104">
        <f t="shared" si="67"/>
        <v>0</v>
      </c>
      <c r="V44" s="104">
        <f t="shared" si="67"/>
        <v>0</v>
      </c>
      <c r="W44" s="104">
        <f t="shared" si="67"/>
        <v>0</v>
      </c>
      <c r="X44" s="104">
        <f t="shared" si="67"/>
        <v>0</v>
      </c>
      <c r="Y44" s="104">
        <f t="shared" si="67"/>
        <v>0</v>
      </c>
      <c r="Z44" s="104">
        <f t="shared" si="67"/>
        <v>0</v>
      </c>
      <c r="AA44" s="104">
        <f t="shared" si="67"/>
        <v>0</v>
      </c>
      <c r="AB44" s="104">
        <f t="shared" si="67"/>
        <v>0</v>
      </c>
      <c r="AC44" s="104">
        <f t="shared" si="67"/>
        <v>0</v>
      </c>
      <c r="AD44" s="104">
        <f t="shared" si="67"/>
        <v>0</v>
      </c>
      <c r="AE44" s="130">
        <f>AD44</f>
        <v>0</v>
      </c>
      <c r="AF44" s="130">
        <f>AF10+AF42</f>
        <v>0</v>
      </c>
      <c r="AG44" s="130">
        <f>AG10+AG42</f>
        <v>0</v>
      </c>
      <c r="AH44" s="130">
        <f>AH10+AH42</f>
        <v>0</v>
      </c>
    </row>
    <row r="45" spans="1:34" s="72" customFormat="1" ht="9" thickTop="1">
      <c r="A45" s="85" t="s">
        <v>205</v>
      </c>
      <c r="B45" s="80"/>
      <c r="C45" s="86"/>
      <c r="D45" s="86"/>
      <c r="E45" s="86"/>
      <c r="F45" s="107"/>
      <c r="G45" s="107"/>
      <c r="H45" s="107"/>
      <c r="I45" s="107"/>
      <c r="J45" s="107"/>
      <c r="K45" s="107"/>
      <c r="L45" s="107"/>
      <c r="M45" s="107"/>
      <c r="N45" s="107"/>
      <c r="O45" s="107"/>
      <c r="P45" s="107"/>
      <c r="Q45" s="107"/>
      <c r="R45" s="149"/>
      <c r="S45" s="107"/>
      <c r="T45" s="107"/>
      <c r="U45" s="107"/>
      <c r="V45" s="107"/>
      <c r="W45" s="107"/>
      <c r="X45" s="107"/>
      <c r="Y45" s="107"/>
      <c r="Z45" s="107"/>
      <c r="AA45" s="107"/>
      <c r="AB45" s="107"/>
      <c r="AC45" s="107"/>
      <c r="AD45" s="107"/>
      <c r="AE45" s="149"/>
      <c r="AF45" s="149"/>
      <c r="AG45" s="149"/>
      <c r="AH45" s="149"/>
    </row>
    <row r="46" spans="1:34" s="72" customFormat="1" ht="9" thickBot="1">
      <c r="A46" s="88">
        <f>$A$1</f>
        <v>0</v>
      </c>
      <c r="B46" s="81"/>
      <c r="C46" s="89"/>
      <c r="D46" s="89"/>
      <c r="E46" s="89"/>
      <c r="F46" s="108"/>
      <c r="G46" s="108"/>
      <c r="H46" s="108"/>
      <c r="I46" s="108"/>
      <c r="J46" s="108"/>
      <c r="K46" s="108"/>
      <c r="L46" s="108"/>
      <c r="M46" s="108"/>
      <c r="N46" s="108"/>
      <c r="O46" s="108"/>
      <c r="P46" s="108"/>
      <c r="Q46" s="108"/>
      <c r="R46" s="150"/>
      <c r="S46" s="108"/>
      <c r="T46" s="108"/>
      <c r="U46" s="108"/>
      <c r="V46" s="108"/>
      <c r="W46" s="108"/>
      <c r="X46" s="108"/>
      <c r="Y46" s="108"/>
      <c r="Z46" s="108"/>
      <c r="AA46" s="108"/>
      <c r="AB46" s="108"/>
      <c r="AC46" s="108"/>
      <c r="AD46" s="108"/>
      <c r="AE46" s="150"/>
      <c r="AF46" s="150"/>
      <c r="AG46" s="150"/>
      <c r="AH46" s="150"/>
    </row>
    <row r="47" spans="1:34" ht="9" thickTop="1">
      <c r="A47" s="91"/>
      <c r="B47" s="92">
        <f ca="1">NOW()</f>
        <v>37292.65933275463</v>
      </c>
      <c r="C47" s="93"/>
      <c r="D47" s="93"/>
      <c r="E47" s="93"/>
      <c r="F47" s="94" t="str">
        <f aca="true" t="shared" si="68" ref="F47:Q47">F$7</f>
        <v>Month 1</v>
      </c>
      <c r="G47" s="94" t="str">
        <f t="shared" si="68"/>
        <v>Month 2</v>
      </c>
      <c r="H47" s="94" t="str">
        <f t="shared" si="68"/>
        <v>Month 3</v>
      </c>
      <c r="I47" s="94" t="str">
        <f t="shared" si="68"/>
        <v>Month 4</v>
      </c>
      <c r="J47" s="94" t="str">
        <f t="shared" si="68"/>
        <v>Month 5</v>
      </c>
      <c r="K47" s="94" t="str">
        <f t="shared" si="68"/>
        <v>Month 6</v>
      </c>
      <c r="L47" s="94" t="str">
        <f t="shared" si="68"/>
        <v>Month 7</v>
      </c>
      <c r="M47" s="94" t="str">
        <f t="shared" si="68"/>
        <v>Month 8</v>
      </c>
      <c r="N47" s="94" t="str">
        <f t="shared" si="68"/>
        <v>Month 9</v>
      </c>
      <c r="O47" s="94" t="str">
        <f t="shared" si="68"/>
        <v>Month 10</v>
      </c>
      <c r="P47" s="94" t="str">
        <f t="shared" si="68"/>
        <v>Month 11</v>
      </c>
      <c r="Q47" s="94" t="str">
        <f t="shared" si="68"/>
        <v>Month 12</v>
      </c>
      <c r="R47" s="146" t="s">
        <v>162</v>
      </c>
      <c r="S47" s="94" t="str">
        <f aca="true" t="shared" si="69" ref="S47:AD47">S$7</f>
        <v>Month 13</v>
      </c>
      <c r="T47" s="94" t="str">
        <f t="shared" si="69"/>
        <v>Month 14</v>
      </c>
      <c r="U47" s="94" t="str">
        <f t="shared" si="69"/>
        <v>Month 15</v>
      </c>
      <c r="V47" s="94" t="str">
        <f t="shared" si="69"/>
        <v>Month 16</v>
      </c>
      <c r="W47" s="94" t="str">
        <f t="shared" si="69"/>
        <v>Month 17</v>
      </c>
      <c r="X47" s="94" t="str">
        <f t="shared" si="69"/>
        <v>Month 18</v>
      </c>
      <c r="Y47" s="94" t="str">
        <f t="shared" si="69"/>
        <v>Month 19</v>
      </c>
      <c r="Z47" s="94" t="str">
        <f t="shared" si="69"/>
        <v>Month 20</v>
      </c>
      <c r="AA47" s="94" t="str">
        <f t="shared" si="69"/>
        <v>Month 21</v>
      </c>
      <c r="AB47" s="94" t="str">
        <f t="shared" si="69"/>
        <v>Month 22</v>
      </c>
      <c r="AC47" s="94" t="str">
        <f t="shared" si="69"/>
        <v>Month 23</v>
      </c>
      <c r="AD47" s="94" t="str">
        <f t="shared" si="69"/>
        <v>Month 24</v>
      </c>
      <c r="AE47" s="146" t="s">
        <v>162</v>
      </c>
      <c r="AF47" s="146" t="str">
        <f>AF$7</f>
        <v>Total</v>
      </c>
      <c r="AG47" s="146" t="str">
        <f>AG$7</f>
        <v>Total</v>
      </c>
      <c r="AH47" s="146" t="str">
        <f>AH$7</f>
        <v>Total</v>
      </c>
    </row>
    <row r="48" spans="1:34" ht="8.25">
      <c r="A48" s="95"/>
      <c r="B48" s="96">
        <f ca="1">NOW()</f>
        <v>37292.65933275463</v>
      </c>
      <c r="C48" s="97"/>
      <c r="D48" s="97"/>
      <c r="E48" s="97"/>
      <c r="F48" s="98">
        <f aca="true" t="shared" si="70" ref="F48:AH48">F$1</f>
        <v>36526</v>
      </c>
      <c r="G48" s="98">
        <f t="shared" si="70"/>
        <v>36557</v>
      </c>
      <c r="H48" s="98">
        <f t="shared" si="70"/>
        <v>36588</v>
      </c>
      <c r="I48" s="98">
        <f t="shared" si="70"/>
        <v>36619</v>
      </c>
      <c r="J48" s="98">
        <f t="shared" si="70"/>
        <v>36650</v>
      </c>
      <c r="K48" s="98">
        <f t="shared" si="70"/>
        <v>36681</v>
      </c>
      <c r="L48" s="98">
        <f t="shared" si="70"/>
        <v>36712</v>
      </c>
      <c r="M48" s="98">
        <f t="shared" si="70"/>
        <v>36743</v>
      </c>
      <c r="N48" s="98">
        <f t="shared" si="70"/>
        <v>36774</v>
      </c>
      <c r="O48" s="98">
        <f t="shared" si="70"/>
        <v>36805</v>
      </c>
      <c r="P48" s="98">
        <f t="shared" si="70"/>
        <v>36836</v>
      </c>
      <c r="Q48" s="98">
        <f t="shared" si="70"/>
        <v>36867</v>
      </c>
      <c r="R48" s="147">
        <f t="shared" si="70"/>
        <v>36867</v>
      </c>
      <c r="S48" s="98">
        <f t="shared" si="70"/>
        <v>36898</v>
      </c>
      <c r="T48" s="98">
        <f t="shared" si="70"/>
        <v>36929</v>
      </c>
      <c r="U48" s="98">
        <f t="shared" si="70"/>
        <v>36960</v>
      </c>
      <c r="V48" s="98">
        <f t="shared" si="70"/>
        <v>36991</v>
      </c>
      <c r="W48" s="98">
        <f t="shared" si="70"/>
        <v>37022</v>
      </c>
      <c r="X48" s="98">
        <f t="shared" si="70"/>
        <v>37053</v>
      </c>
      <c r="Y48" s="98">
        <f t="shared" si="70"/>
        <v>37084</v>
      </c>
      <c r="Z48" s="98">
        <f t="shared" si="70"/>
        <v>37115</v>
      </c>
      <c r="AA48" s="98">
        <f t="shared" si="70"/>
        <v>37146</v>
      </c>
      <c r="AB48" s="98">
        <f t="shared" si="70"/>
        <v>37177</v>
      </c>
      <c r="AC48" s="98">
        <f t="shared" si="70"/>
        <v>37208</v>
      </c>
      <c r="AD48" s="98">
        <f t="shared" si="70"/>
        <v>37239</v>
      </c>
      <c r="AE48" s="147">
        <f t="shared" si="70"/>
        <v>37239</v>
      </c>
      <c r="AF48" s="147">
        <f t="shared" si="70"/>
        <v>37604</v>
      </c>
      <c r="AG48" s="147">
        <f t="shared" si="70"/>
        <v>37969</v>
      </c>
      <c r="AH48" s="147">
        <f t="shared" si="70"/>
        <v>38334</v>
      </c>
    </row>
    <row r="49" spans="1:34" ht="8.25">
      <c r="A49" s="101"/>
      <c r="B49" s="102"/>
      <c r="C49" s="103"/>
      <c r="D49" s="103"/>
      <c r="E49" s="103"/>
      <c r="F49" s="102"/>
      <c r="G49" s="102"/>
      <c r="H49" s="102"/>
      <c r="I49" s="102"/>
      <c r="J49" s="102"/>
      <c r="K49" s="102"/>
      <c r="L49" s="102"/>
      <c r="M49" s="102"/>
      <c r="N49" s="102"/>
      <c r="O49" s="102"/>
      <c r="P49" s="102"/>
      <c r="Q49" s="102"/>
      <c r="R49" s="151"/>
      <c r="S49" s="102"/>
      <c r="T49" s="102"/>
      <c r="U49" s="102"/>
      <c r="V49" s="102"/>
      <c r="W49" s="102"/>
      <c r="X49" s="102"/>
      <c r="Y49" s="102"/>
      <c r="Z49" s="102"/>
      <c r="AA49" s="102"/>
      <c r="AB49" s="102"/>
      <c r="AC49" s="102"/>
      <c r="AD49" s="102"/>
      <c r="AE49" s="151"/>
      <c r="AF49" s="130"/>
      <c r="AG49" s="130"/>
      <c r="AH49" s="130"/>
    </row>
    <row r="50" spans="1:34" ht="8.25">
      <c r="A50" s="101" t="s">
        <v>175</v>
      </c>
      <c r="B50" s="102"/>
      <c r="C50" s="103"/>
      <c r="D50" s="103"/>
      <c r="E50" s="103"/>
      <c r="F50" s="104">
        <f>E174</f>
        <v>0</v>
      </c>
      <c r="G50" s="104">
        <f aca="true" t="shared" si="71" ref="G50:Q50">F79</f>
        <v>0</v>
      </c>
      <c r="H50" s="104">
        <f t="shared" si="71"/>
        <v>0</v>
      </c>
      <c r="I50" s="104">
        <f t="shared" si="71"/>
        <v>0</v>
      </c>
      <c r="J50" s="104">
        <f t="shared" si="71"/>
        <v>0</v>
      </c>
      <c r="K50" s="104">
        <f t="shared" si="71"/>
        <v>0</v>
      </c>
      <c r="L50" s="104">
        <f t="shared" si="71"/>
        <v>0</v>
      </c>
      <c r="M50" s="104">
        <f t="shared" si="71"/>
        <v>0</v>
      </c>
      <c r="N50" s="104">
        <f t="shared" si="71"/>
        <v>0</v>
      </c>
      <c r="O50" s="104">
        <f t="shared" si="71"/>
        <v>0</v>
      </c>
      <c r="P50" s="104">
        <f t="shared" si="71"/>
        <v>0</v>
      </c>
      <c r="Q50" s="104">
        <f t="shared" si="71"/>
        <v>0</v>
      </c>
      <c r="R50" s="130">
        <f>F50</f>
        <v>0</v>
      </c>
      <c r="S50" s="104">
        <f>Q79</f>
        <v>0</v>
      </c>
      <c r="T50" s="104">
        <f aca="true" t="shared" si="72" ref="T50:AD50">S79</f>
        <v>0</v>
      </c>
      <c r="U50" s="104">
        <f t="shared" si="72"/>
        <v>0</v>
      </c>
      <c r="V50" s="104">
        <f t="shared" si="72"/>
        <v>0</v>
      </c>
      <c r="W50" s="104">
        <f t="shared" si="72"/>
        <v>0</v>
      </c>
      <c r="X50" s="104">
        <f t="shared" si="72"/>
        <v>0</v>
      </c>
      <c r="Y50" s="104">
        <f t="shared" si="72"/>
        <v>0</v>
      </c>
      <c r="Z50" s="104">
        <f t="shared" si="72"/>
        <v>0</v>
      </c>
      <c r="AA50" s="104">
        <f t="shared" si="72"/>
        <v>0</v>
      </c>
      <c r="AB50" s="104">
        <f t="shared" si="72"/>
        <v>0</v>
      </c>
      <c r="AC50" s="104">
        <f t="shared" si="72"/>
        <v>0</v>
      </c>
      <c r="AD50" s="104">
        <f t="shared" si="72"/>
        <v>0</v>
      </c>
      <c r="AE50" s="130">
        <f>S50</f>
        <v>0</v>
      </c>
      <c r="AF50" s="130">
        <f>AE79</f>
        <v>0</v>
      </c>
      <c r="AG50" s="130">
        <f>AF79</f>
        <v>0</v>
      </c>
      <c r="AH50" s="130">
        <f>AG79</f>
        <v>0</v>
      </c>
    </row>
    <row r="51" spans="1:34" ht="8.25">
      <c r="A51" s="101"/>
      <c r="B51" s="102"/>
      <c r="C51" s="103"/>
      <c r="D51" s="103"/>
      <c r="E51" s="103"/>
      <c r="F51" s="104"/>
      <c r="G51" s="104"/>
      <c r="H51" s="104"/>
      <c r="I51" s="104"/>
      <c r="J51" s="104"/>
      <c r="K51" s="104"/>
      <c r="L51" s="104"/>
      <c r="M51" s="104"/>
      <c r="N51" s="104"/>
      <c r="O51" s="104"/>
      <c r="P51" s="104"/>
      <c r="Q51" s="104"/>
      <c r="R51" s="130"/>
      <c r="S51" s="104"/>
      <c r="T51" s="104"/>
      <c r="U51" s="104"/>
      <c r="V51" s="104"/>
      <c r="W51" s="104"/>
      <c r="X51" s="104"/>
      <c r="Y51" s="104"/>
      <c r="Z51" s="104"/>
      <c r="AA51" s="104"/>
      <c r="AB51" s="104"/>
      <c r="AC51" s="104"/>
      <c r="AD51" s="104"/>
      <c r="AE51" s="130"/>
      <c r="AF51" s="130"/>
      <c r="AG51" s="130"/>
      <c r="AH51" s="130"/>
    </row>
    <row r="52" spans="1:34" ht="8.25">
      <c r="A52" s="101" t="s">
        <v>206</v>
      </c>
      <c r="B52" s="102"/>
      <c r="C52" s="103"/>
      <c r="D52" s="103"/>
      <c r="E52" s="103"/>
      <c r="F52" s="104"/>
      <c r="G52" s="104"/>
      <c r="H52" s="104"/>
      <c r="I52" s="104"/>
      <c r="J52" s="104"/>
      <c r="K52" s="104"/>
      <c r="L52" s="104"/>
      <c r="M52" s="104"/>
      <c r="N52" s="104"/>
      <c r="O52" s="104"/>
      <c r="P52" s="104"/>
      <c r="Q52" s="104"/>
      <c r="R52" s="130"/>
      <c r="S52" s="104"/>
      <c r="T52" s="104"/>
      <c r="U52" s="104"/>
      <c r="V52" s="104"/>
      <c r="W52" s="104"/>
      <c r="X52" s="104"/>
      <c r="Y52" s="104"/>
      <c r="Z52" s="104"/>
      <c r="AA52" s="104"/>
      <c r="AB52" s="104"/>
      <c r="AC52" s="104"/>
      <c r="AD52" s="104"/>
      <c r="AE52" s="130"/>
      <c r="AF52" s="130"/>
      <c r="AG52" s="130"/>
      <c r="AH52" s="130"/>
    </row>
    <row r="53" spans="1:34" ht="8.25">
      <c r="A53" s="101"/>
      <c r="B53" s="102" t="s">
        <v>207</v>
      </c>
      <c r="C53" s="103"/>
      <c r="D53" s="103"/>
      <c r="E53" s="103"/>
      <c r="F53" s="104">
        <f aca="true" t="shared" si="73" ref="F53:Q53">F163</f>
        <v>0</v>
      </c>
      <c r="G53" s="104">
        <f t="shared" si="73"/>
        <v>0</v>
      </c>
      <c r="H53" s="104">
        <f t="shared" si="73"/>
        <v>0</v>
      </c>
      <c r="I53" s="104">
        <f t="shared" si="73"/>
        <v>0</v>
      </c>
      <c r="J53" s="104">
        <f t="shared" si="73"/>
        <v>0</v>
      </c>
      <c r="K53" s="104">
        <f t="shared" si="73"/>
        <v>0</v>
      </c>
      <c r="L53" s="104">
        <f t="shared" si="73"/>
        <v>0</v>
      </c>
      <c r="M53" s="104">
        <f t="shared" si="73"/>
        <v>0</v>
      </c>
      <c r="N53" s="104">
        <f t="shared" si="73"/>
        <v>0</v>
      </c>
      <c r="O53" s="104">
        <f t="shared" si="73"/>
        <v>0</v>
      </c>
      <c r="P53" s="104">
        <f t="shared" si="73"/>
        <v>0</v>
      </c>
      <c r="Q53" s="104">
        <f t="shared" si="73"/>
        <v>0</v>
      </c>
      <c r="R53" s="130">
        <f>SUM(F53:Q53)</f>
        <v>0</v>
      </c>
      <c r="S53" s="104">
        <f aca="true" t="shared" si="74" ref="S53:AD53">S163</f>
        <v>0</v>
      </c>
      <c r="T53" s="104">
        <f t="shared" si="74"/>
        <v>0</v>
      </c>
      <c r="U53" s="104">
        <f t="shared" si="74"/>
        <v>0</v>
      </c>
      <c r="V53" s="104">
        <f t="shared" si="74"/>
        <v>0</v>
      </c>
      <c r="W53" s="104">
        <f t="shared" si="74"/>
        <v>0</v>
      </c>
      <c r="X53" s="104">
        <f t="shared" si="74"/>
        <v>0</v>
      </c>
      <c r="Y53" s="104">
        <f t="shared" si="74"/>
        <v>0</v>
      </c>
      <c r="Z53" s="104">
        <f t="shared" si="74"/>
        <v>0</v>
      </c>
      <c r="AA53" s="104">
        <f t="shared" si="74"/>
        <v>0</v>
      </c>
      <c r="AB53" s="104">
        <f t="shared" si="74"/>
        <v>0</v>
      </c>
      <c r="AC53" s="104">
        <f t="shared" si="74"/>
        <v>0</v>
      </c>
      <c r="AD53" s="104">
        <f t="shared" si="74"/>
        <v>0</v>
      </c>
      <c r="AE53" s="130">
        <f>SUM(S53:AD53)</f>
        <v>0</v>
      </c>
      <c r="AF53" s="130">
        <f>AF163</f>
        <v>0</v>
      </c>
      <c r="AG53" s="130">
        <f>AG163</f>
        <v>0</v>
      </c>
      <c r="AH53" s="130">
        <f>AH163</f>
        <v>0</v>
      </c>
    </row>
    <row r="54" spans="1:34" ht="8.25">
      <c r="A54" s="101"/>
      <c r="B54" s="102" t="s">
        <v>208</v>
      </c>
      <c r="C54" s="103"/>
      <c r="D54" s="103"/>
      <c r="E54" s="103"/>
      <c r="F54" s="104">
        <f aca="true" t="shared" si="75" ref="F54:Q54">F190-E190</f>
        <v>0</v>
      </c>
      <c r="G54" s="104">
        <f t="shared" si="75"/>
        <v>0</v>
      </c>
      <c r="H54" s="104">
        <f t="shared" si="75"/>
        <v>0</v>
      </c>
      <c r="I54" s="104">
        <f t="shared" si="75"/>
        <v>0</v>
      </c>
      <c r="J54" s="104">
        <f t="shared" si="75"/>
        <v>0</v>
      </c>
      <c r="K54" s="104">
        <f t="shared" si="75"/>
        <v>0</v>
      </c>
      <c r="L54" s="104">
        <f t="shared" si="75"/>
        <v>0</v>
      </c>
      <c r="M54" s="104">
        <f t="shared" si="75"/>
        <v>0</v>
      </c>
      <c r="N54" s="104">
        <f t="shared" si="75"/>
        <v>0</v>
      </c>
      <c r="O54" s="104">
        <f t="shared" si="75"/>
        <v>0</v>
      </c>
      <c r="P54" s="104">
        <f t="shared" si="75"/>
        <v>0</v>
      </c>
      <c r="Q54" s="104">
        <f t="shared" si="75"/>
        <v>0</v>
      </c>
      <c r="R54" s="130">
        <f>SUM(F54:Q54)</f>
        <v>0</v>
      </c>
      <c r="S54" s="104">
        <f aca="true" t="shared" si="76" ref="S54:AD54">S190-R190</f>
        <v>0</v>
      </c>
      <c r="T54" s="104">
        <f t="shared" si="76"/>
        <v>0</v>
      </c>
      <c r="U54" s="104">
        <f t="shared" si="76"/>
        <v>0</v>
      </c>
      <c r="V54" s="104">
        <f t="shared" si="76"/>
        <v>0</v>
      </c>
      <c r="W54" s="104">
        <f t="shared" si="76"/>
        <v>0</v>
      </c>
      <c r="X54" s="104">
        <f t="shared" si="76"/>
        <v>0</v>
      </c>
      <c r="Y54" s="104">
        <f t="shared" si="76"/>
        <v>0</v>
      </c>
      <c r="Z54" s="104">
        <f t="shared" si="76"/>
        <v>0</v>
      </c>
      <c r="AA54" s="104">
        <f t="shared" si="76"/>
        <v>0</v>
      </c>
      <c r="AB54" s="104">
        <f t="shared" si="76"/>
        <v>0</v>
      </c>
      <c r="AC54" s="104">
        <f t="shared" si="76"/>
        <v>0</v>
      </c>
      <c r="AD54" s="104">
        <f t="shared" si="76"/>
        <v>0</v>
      </c>
      <c r="AE54" s="130">
        <f>SUM(S54:AD54)</f>
        <v>0</v>
      </c>
      <c r="AF54" s="130">
        <f>AF190-AE190</f>
        <v>0</v>
      </c>
      <c r="AG54" s="130">
        <f>AG190-AF190</f>
        <v>0</v>
      </c>
      <c r="AH54" s="130">
        <f>AH190-AG190</f>
        <v>0</v>
      </c>
    </row>
    <row r="55" spans="1:34" ht="8.25">
      <c r="A55" s="101"/>
      <c r="B55" s="102" t="str">
        <f>"Issuance of "&amp;B215</f>
        <v>Issuance of Preferred Stock</v>
      </c>
      <c r="C55" s="103"/>
      <c r="D55" s="103"/>
      <c r="E55" s="103"/>
      <c r="F55" s="104">
        <f>IF(F215-E215&gt;0,F215-E215,0)</f>
        <v>0</v>
      </c>
      <c r="G55" s="104">
        <f aca="true" t="shared" si="77" ref="G55:V56">IF(G215-F215&gt;0,G215-F215,0)</f>
        <v>0</v>
      </c>
      <c r="H55" s="104">
        <f t="shared" si="77"/>
        <v>0</v>
      </c>
      <c r="I55" s="104">
        <f t="shared" si="77"/>
        <v>0</v>
      </c>
      <c r="J55" s="104">
        <f t="shared" si="77"/>
        <v>0</v>
      </c>
      <c r="K55" s="104">
        <f t="shared" si="77"/>
        <v>0</v>
      </c>
      <c r="L55" s="104">
        <f t="shared" si="77"/>
        <v>0</v>
      </c>
      <c r="M55" s="104">
        <f t="shared" si="77"/>
        <v>0</v>
      </c>
      <c r="N55" s="104">
        <f t="shared" si="77"/>
        <v>0</v>
      </c>
      <c r="O55" s="104">
        <f t="shared" si="77"/>
        <v>0</v>
      </c>
      <c r="P55" s="104">
        <f t="shared" si="77"/>
        <v>0</v>
      </c>
      <c r="Q55" s="104">
        <f t="shared" si="77"/>
        <v>0</v>
      </c>
      <c r="R55" s="130">
        <f>SUM(F55:Q55)</f>
        <v>0</v>
      </c>
      <c r="S55" s="104">
        <f t="shared" si="77"/>
        <v>0</v>
      </c>
      <c r="T55" s="104">
        <f t="shared" si="77"/>
        <v>0</v>
      </c>
      <c r="U55" s="104">
        <f t="shared" si="77"/>
        <v>0</v>
      </c>
      <c r="V55" s="104">
        <f t="shared" si="77"/>
        <v>0</v>
      </c>
      <c r="W55" s="104">
        <f aca="true" t="shared" si="78" ref="W55:AH56">IF(W215-V215&gt;0,W215-V215,0)</f>
        <v>0</v>
      </c>
      <c r="X55" s="104">
        <f t="shared" si="78"/>
        <v>0</v>
      </c>
      <c r="Y55" s="104">
        <f t="shared" si="78"/>
        <v>0</v>
      </c>
      <c r="Z55" s="104">
        <f t="shared" si="78"/>
        <v>0</v>
      </c>
      <c r="AA55" s="104">
        <f t="shared" si="78"/>
        <v>0</v>
      </c>
      <c r="AB55" s="104">
        <f t="shared" si="78"/>
        <v>0</v>
      </c>
      <c r="AC55" s="104">
        <f t="shared" si="78"/>
        <v>0</v>
      </c>
      <c r="AD55" s="104">
        <f t="shared" si="78"/>
        <v>0</v>
      </c>
      <c r="AE55" s="130">
        <f>SUM(S55:AD55)</f>
        <v>0</v>
      </c>
      <c r="AF55" s="130">
        <f t="shared" si="78"/>
        <v>0</v>
      </c>
      <c r="AG55" s="130">
        <f t="shared" si="78"/>
        <v>0</v>
      </c>
      <c r="AH55" s="130">
        <f t="shared" si="78"/>
        <v>0</v>
      </c>
    </row>
    <row r="56" spans="1:34" ht="8.25">
      <c r="A56" s="101"/>
      <c r="B56" s="102" t="str">
        <f>"Issuance of "&amp;B216</f>
        <v>Issuance of Common Stock</v>
      </c>
      <c r="C56" s="103"/>
      <c r="D56" s="103"/>
      <c r="E56" s="103"/>
      <c r="F56" s="104">
        <f>IF(F216-E216&gt;0,F216-E216,0)</f>
        <v>0</v>
      </c>
      <c r="G56" s="104">
        <f t="shared" si="77"/>
        <v>0</v>
      </c>
      <c r="H56" s="104">
        <f t="shared" si="77"/>
        <v>0</v>
      </c>
      <c r="I56" s="104">
        <f t="shared" si="77"/>
        <v>0</v>
      </c>
      <c r="J56" s="104">
        <f t="shared" si="77"/>
        <v>0</v>
      </c>
      <c r="K56" s="104">
        <f t="shared" si="77"/>
        <v>0</v>
      </c>
      <c r="L56" s="104">
        <f t="shared" si="77"/>
        <v>0</v>
      </c>
      <c r="M56" s="104">
        <f t="shared" si="77"/>
        <v>0</v>
      </c>
      <c r="N56" s="104">
        <f t="shared" si="77"/>
        <v>0</v>
      </c>
      <c r="O56" s="104">
        <f t="shared" si="77"/>
        <v>0</v>
      </c>
      <c r="P56" s="104">
        <f t="shared" si="77"/>
        <v>0</v>
      </c>
      <c r="Q56" s="104">
        <f t="shared" si="77"/>
        <v>0</v>
      </c>
      <c r="R56" s="130">
        <f>SUM(F56:Q56)</f>
        <v>0</v>
      </c>
      <c r="S56" s="104">
        <f t="shared" si="77"/>
        <v>0</v>
      </c>
      <c r="T56" s="104">
        <f t="shared" si="77"/>
        <v>0</v>
      </c>
      <c r="U56" s="104">
        <f t="shared" si="77"/>
        <v>0</v>
      </c>
      <c r="V56" s="104">
        <f t="shared" si="77"/>
        <v>0</v>
      </c>
      <c r="W56" s="104">
        <f t="shared" si="78"/>
        <v>0</v>
      </c>
      <c r="X56" s="104">
        <f t="shared" si="78"/>
        <v>0</v>
      </c>
      <c r="Y56" s="104">
        <f t="shared" si="78"/>
        <v>0</v>
      </c>
      <c r="Z56" s="104">
        <f t="shared" si="78"/>
        <v>0</v>
      </c>
      <c r="AA56" s="104">
        <f t="shared" si="78"/>
        <v>0</v>
      </c>
      <c r="AB56" s="104">
        <f t="shared" si="78"/>
        <v>0</v>
      </c>
      <c r="AC56" s="104">
        <f t="shared" si="78"/>
        <v>0</v>
      </c>
      <c r="AD56" s="104">
        <f t="shared" si="78"/>
        <v>0</v>
      </c>
      <c r="AE56" s="130">
        <f>SUM(S56:AD56)</f>
        <v>0</v>
      </c>
      <c r="AF56" s="130">
        <f t="shared" si="78"/>
        <v>0</v>
      </c>
      <c r="AG56" s="130">
        <f t="shared" si="78"/>
        <v>0</v>
      </c>
      <c r="AH56" s="130">
        <f t="shared" si="78"/>
        <v>0</v>
      </c>
    </row>
    <row r="57" spans="1:34" ht="8.25">
      <c r="A57" s="101" t="s">
        <v>209</v>
      </c>
      <c r="B57" s="102"/>
      <c r="C57" s="103"/>
      <c r="D57" s="103"/>
      <c r="E57" s="103"/>
      <c r="F57" s="104"/>
      <c r="G57" s="104"/>
      <c r="H57" s="104"/>
      <c r="I57" s="104"/>
      <c r="J57" s="104"/>
      <c r="K57" s="104"/>
      <c r="L57" s="104"/>
      <c r="M57" s="104"/>
      <c r="N57" s="104"/>
      <c r="O57" s="104"/>
      <c r="P57" s="104"/>
      <c r="Q57" s="104"/>
      <c r="R57" s="130"/>
      <c r="S57" s="104"/>
      <c r="T57" s="104"/>
      <c r="U57" s="104"/>
      <c r="V57" s="104"/>
      <c r="W57" s="104"/>
      <c r="X57" s="104"/>
      <c r="Y57" s="104"/>
      <c r="Z57" s="104"/>
      <c r="AA57" s="104"/>
      <c r="AB57" s="104"/>
      <c r="AC57" s="104"/>
      <c r="AD57" s="104"/>
      <c r="AE57" s="130"/>
      <c r="AF57" s="130"/>
      <c r="AG57" s="130"/>
      <c r="AH57" s="130"/>
    </row>
    <row r="58" spans="1:34" ht="8.25">
      <c r="A58" s="101"/>
      <c r="B58" s="102" t="str">
        <f>B199</f>
        <v>Accounts Payable (30 days)</v>
      </c>
      <c r="C58" s="103"/>
      <c r="D58" s="103"/>
      <c r="E58" s="103"/>
      <c r="F58" s="104">
        <f aca="true" t="shared" si="79" ref="F58:Q58">F199-E199</f>
        <v>0</v>
      </c>
      <c r="G58" s="104">
        <f t="shared" si="79"/>
        <v>0</v>
      </c>
      <c r="H58" s="104">
        <f t="shared" si="79"/>
        <v>0</v>
      </c>
      <c r="I58" s="104">
        <f t="shared" si="79"/>
        <v>0</v>
      </c>
      <c r="J58" s="104">
        <f t="shared" si="79"/>
        <v>0</v>
      </c>
      <c r="K58" s="104">
        <f t="shared" si="79"/>
        <v>0</v>
      </c>
      <c r="L58" s="104">
        <f t="shared" si="79"/>
        <v>0</v>
      </c>
      <c r="M58" s="104">
        <f t="shared" si="79"/>
        <v>0</v>
      </c>
      <c r="N58" s="104">
        <f t="shared" si="79"/>
        <v>0</v>
      </c>
      <c r="O58" s="104">
        <f t="shared" si="79"/>
        <v>0</v>
      </c>
      <c r="P58" s="104">
        <f t="shared" si="79"/>
        <v>0</v>
      </c>
      <c r="Q58" s="104">
        <f t="shared" si="79"/>
        <v>0</v>
      </c>
      <c r="R58" s="130">
        <f aca="true" t="shared" si="80" ref="R58:R64">SUM(F58:Q58)</f>
        <v>0</v>
      </c>
      <c r="S58" s="104">
        <f>S199-Q199</f>
        <v>0</v>
      </c>
      <c r="T58" s="104">
        <f aca="true" t="shared" si="81" ref="T58:AD58">T199-S199</f>
        <v>0</v>
      </c>
      <c r="U58" s="104">
        <f t="shared" si="81"/>
        <v>0</v>
      </c>
      <c r="V58" s="104">
        <f t="shared" si="81"/>
        <v>0</v>
      </c>
      <c r="W58" s="104">
        <f t="shared" si="81"/>
        <v>0</v>
      </c>
      <c r="X58" s="104">
        <f t="shared" si="81"/>
        <v>0</v>
      </c>
      <c r="Y58" s="104">
        <f t="shared" si="81"/>
        <v>0</v>
      </c>
      <c r="Z58" s="104">
        <f t="shared" si="81"/>
        <v>0</v>
      </c>
      <c r="AA58" s="104">
        <f t="shared" si="81"/>
        <v>0</v>
      </c>
      <c r="AB58" s="104">
        <f t="shared" si="81"/>
        <v>0</v>
      </c>
      <c r="AC58" s="104">
        <f t="shared" si="81"/>
        <v>0</v>
      </c>
      <c r="AD58" s="104">
        <f t="shared" si="81"/>
        <v>0</v>
      </c>
      <c r="AE58" s="130">
        <f aca="true" t="shared" si="82" ref="AE58:AE64">SUM(S58:AD58)</f>
        <v>0</v>
      </c>
      <c r="AF58" s="130">
        <f>AF199-AE199</f>
        <v>0</v>
      </c>
      <c r="AG58" s="130">
        <f>AG199-AF199</f>
        <v>0</v>
      </c>
      <c r="AH58" s="130">
        <f>AH199-AG199</f>
        <v>0</v>
      </c>
    </row>
    <row r="59" spans="1:34" ht="8.25">
      <c r="A59" s="101"/>
      <c r="B59" s="102" t="str">
        <f>B200</f>
        <v>Salaries Payable (15 days)</v>
      </c>
      <c r="C59" s="103"/>
      <c r="D59" s="103"/>
      <c r="E59" s="103"/>
      <c r="F59" s="104">
        <f aca="true" t="shared" si="83" ref="F59:Q60">F200-E200</f>
        <v>0</v>
      </c>
      <c r="G59" s="104">
        <f t="shared" si="83"/>
        <v>0</v>
      </c>
      <c r="H59" s="104">
        <f t="shared" si="83"/>
        <v>0</v>
      </c>
      <c r="I59" s="104">
        <f t="shared" si="83"/>
        <v>0</v>
      </c>
      <c r="J59" s="104">
        <f t="shared" si="83"/>
        <v>0</v>
      </c>
      <c r="K59" s="104">
        <f t="shared" si="83"/>
        <v>0</v>
      </c>
      <c r="L59" s="104">
        <f t="shared" si="83"/>
        <v>0</v>
      </c>
      <c r="M59" s="104">
        <f t="shared" si="83"/>
        <v>0</v>
      </c>
      <c r="N59" s="104">
        <f t="shared" si="83"/>
        <v>0</v>
      </c>
      <c r="O59" s="104">
        <f t="shared" si="83"/>
        <v>0</v>
      </c>
      <c r="P59" s="104">
        <f t="shared" si="83"/>
        <v>0</v>
      </c>
      <c r="Q59" s="104">
        <f t="shared" si="83"/>
        <v>0</v>
      </c>
      <c r="R59" s="130">
        <f t="shared" si="80"/>
        <v>0</v>
      </c>
      <c r="S59" s="104">
        <f>S200-Q200</f>
        <v>0</v>
      </c>
      <c r="T59" s="104">
        <f aca="true" t="shared" si="84" ref="T59:AD60">T200-S200</f>
        <v>0</v>
      </c>
      <c r="U59" s="104">
        <f t="shared" si="84"/>
        <v>0</v>
      </c>
      <c r="V59" s="104">
        <f t="shared" si="84"/>
        <v>0</v>
      </c>
      <c r="W59" s="104">
        <f t="shared" si="84"/>
        <v>0</v>
      </c>
      <c r="X59" s="104">
        <f t="shared" si="84"/>
        <v>0</v>
      </c>
      <c r="Y59" s="104">
        <f t="shared" si="84"/>
        <v>0</v>
      </c>
      <c r="Z59" s="104">
        <f t="shared" si="84"/>
        <v>0</v>
      </c>
      <c r="AA59" s="104">
        <f t="shared" si="84"/>
        <v>0</v>
      </c>
      <c r="AB59" s="104">
        <f t="shared" si="84"/>
        <v>0</v>
      </c>
      <c r="AC59" s="104">
        <f t="shared" si="84"/>
        <v>0</v>
      </c>
      <c r="AD59" s="104">
        <f t="shared" si="84"/>
        <v>0</v>
      </c>
      <c r="AE59" s="130">
        <f t="shared" si="82"/>
        <v>0</v>
      </c>
      <c r="AF59" s="130">
        <f aca="true" t="shared" si="85" ref="AF59:AH60">AF200-AE200</f>
        <v>0</v>
      </c>
      <c r="AG59" s="130">
        <f t="shared" si="85"/>
        <v>0</v>
      </c>
      <c r="AH59" s="130">
        <f t="shared" si="85"/>
        <v>0</v>
      </c>
    </row>
    <row r="60" spans="1:34" ht="8.25">
      <c r="A60" s="101"/>
      <c r="B60" s="102" t="str">
        <f>B201</f>
        <v>Taxes Payable (90 days)</v>
      </c>
      <c r="C60" s="103"/>
      <c r="D60" s="103"/>
      <c r="E60" s="103"/>
      <c r="F60" s="104">
        <f t="shared" si="83"/>
        <v>0</v>
      </c>
      <c r="G60" s="104">
        <f t="shared" si="83"/>
        <v>0</v>
      </c>
      <c r="H60" s="104">
        <f t="shared" si="83"/>
        <v>0</v>
      </c>
      <c r="I60" s="104">
        <f t="shared" si="83"/>
        <v>0</v>
      </c>
      <c r="J60" s="104">
        <f t="shared" si="83"/>
        <v>0</v>
      </c>
      <c r="K60" s="104">
        <f t="shared" si="83"/>
        <v>0</v>
      </c>
      <c r="L60" s="104">
        <f t="shared" si="83"/>
        <v>0</v>
      </c>
      <c r="M60" s="104">
        <f t="shared" si="83"/>
        <v>0</v>
      </c>
      <c r="N60" s="104">
        <f t="shared" si="83"/>
        <v>0</v>
      </c>
      <c r="O60" s="104">
        <f t="shared" si="83"/>
        <v>0</v>
      </c>
      <c r="P60" s="104">
        <f t="shared" si="83"/>
        <v>0</v>
      </c>
      <c r="Q60" s="104">
        <f t="shared" si="83"/>
        <v>0</v>
      </c>
      <c r="R60" s="130">
        <f t="shared" si="80"/>
        <v>0</v>
      </c>
      <c r="S60" s="104">
        <f>S201-Q201</f>
        <v>0</v>
      </c>
      <c r="T60" s="104">
        <f t="shared" si="84"/>
        <v>0</v>
      </c>
      <c r="U60" s="104">
        <f t="shared" si="84"/>
        <v>0</v>
      </c>
      <c r="V60" s="104">
        <f t="shared" si="84"/>
        <v>0</v>
      </c>
      <c r="W60" s="104">
        <f t="shared" si="84"/>
        <v>0</v>
      </c>
      <c r="X60" s="104">
        <f t="shared" si="84"/>
        <v>0</v>
      </c>
      <c r="Y60" s="104">
        <f t="shared" si="84"/>
        <v>0</v>
      </c>
      <c r="Z60" s="104">
        <f t="shared" si="84"/>
        <v>0</v>
      </c>
      <c r="AA60" s="104">
        <f t="shared" si="84"/>
        <v>0</v>
      </c>
      <c r="AB60" s="104">
        <f t="shared" si="84"/>
        <v>0</v>
      </c>
      <c r="AC60" s="104">
        <f t="shared" si="84"/>
        <v>0</v>
      </c>
      <c r="AD60" s="104">
        <f t="shared" si="84"/>
        <v>0</v>
      </c>
      <c r="AE60" s="130">
        <f t="shared" si="82"/>
        <v>0</v>
      </c>
      <c r="AF60" s="130">
        <f t="shared" si="85"/>
        <v>0</v>
      </c>
      <c r="AG60" s="130">
        <f t="shared" si="85"/>
        <v>0</v>
      </c>
      <c r="AH60" s="130">
        <f t="shared" si="85"/>
        <v>0</v>
      </c>
    </row>
    <row r="61" spans="1:34" ht="8.25">
      <c r="A61" s="101"/>
      <c r="B61" s="102" t="s">
        <v>210</v>
      </c>
      <c r="C61" s="103"/>
      <c r="D61" s="103"/>
      <c r="E61" s="103"/>
      <c r="F61" s="104">
        <f>IF(F202-E202&gt;0,F202-E202,0)</f>
        <v>0</v>
      </c>
      <c r="G61" s="104">
        <f aca="true" t="shared" si="86" ref="G61:Q61">IF(G202-F202&gt;0,G202-F202,0)</f>
        <v>0</v>
      </c>
      <c r="H61" s="104">
        <f t="shared" si="86"/>
        <v>0</v>
      </c>
      <c r="I61" s="104">
        <f t="shared" si="86"/>
        <v>0</v>
      </c>
      <c r="J61" s="104">
        <f t="shared" si="86"/>
        <v>0</v>
      </c>
      <c r="K61" s="104">
        <f t="shared" si="86"/>
        <v>0</v>
      </c>
      <c r="L61" s="104">
        <f t="shared" si="86"/>
        <v>0</v>
      </c>
      <c r="M61" s="104">
        <f t="shared" si="86"/>
        <v>0</v>
      </c>
      <c r="N61" s="104">
        <f t="shared" si="86"/>
        <v>0</v>
      </c>
      <c r="O61" s="104">
        <f t="shared" si="86"/>
        <v>0</v>
      </c>
      <c r="P61" s="104">
        <f t="shared" si="86"/>
        <v>0</v>
      </c>
      <c r="Q61" s="104">
        <f t="shared" si="86"/>
        <v>0</v>
      </c>
      <c r="R61" s="130">
        <f t="shared" si="80"/>
        <v>0</v>
      </c>
      <c r="S61" s="104">
        <f>IF(S202-R202&gt;0,S202-R202,0)</f>
        <v>0</v>
      </c>
      <c r="T61" s="104">
        <f aca="true" t="shared" si="87" ref="T61:AD61">IF(T202-S202&gt;0,T202-S202,0)</f>
        <v>0</v>
      </c>
      <c r="U61" s="104">
        <f t="shared" si="87"/>
        <v>0</v>
      </c>
      <c r="V61" s="104">
        <f t="shared" si="87"/>
        <v>0</v>
      </c>
      <c r="W61" s="104">
        <f t="shared" si="87"/>
        <v>0</v>
      </c>
      <c r="X61" s="104">
        <f t="shared" si="87"/>
        <v>0</v>
      </c>
      <c r="Y61" s="104">
        <f t="shared" si="87"/>
        <v>0</v>
      </c>
      <c r="Z61" s="104">
        <f t="shared" si="87"/>
        <v>0</v>
      </c>
      <c r="AA61" s="104">
        <f t="shared" si="87"/>
        <v>0</v>
      </c>
      <c r="AB61" s="104">
        <f t="shared" si="87"/>
        <v>0</v>
      </c>
      <c r="AC61" s="104">
        <f t="shared" si="87"/>
        <v>0</v>
      </c>
      <c r="AD61" s="104">
        <f t="shared" si="87"/>
        <v>0</v>
      </c>
      <c r="AE61" s="130">
        <f t="shared" si="82"/>
        <v>0</v>
      </c>
      <c r="AF61" s="130">
        <f>IF(AF202-AE202&gt;0,AF202-AE202,0)</f>
        <v>0</v>
      </c>
      <c r="AG61" s="130">
        <f>IF(AG202-AF202&gt;0,AG202-AF202,0)</f>
        <v>0</v>
      </c>
      <c r="AH61" s="130">
        <f>IF(AH202-AG202&gt;0,AH202-AG202,0)</f>
        <v>0</v>
      </c>
    </row>
    <row r="62" spans="1:34" ht="8.25">
      <c r="A62" s="101"/>
      <c r="B62" s="102" t="s">
        <v>211</v>
      </c>
      <c r="C62" s="103"/>
      <c r="D62" s="103"/>
      <c r="E62" s="103"/>
      <c r="F62" s="76">
        <f>IF(F203+F208-E203-E208&gt;0,F203+F208-E203-E208,0)</f>
        <v>0</v>
      </c>
      <c r="G62" s="76">
        <f aca="true" t="shared" si="88" ref="G62:V62">IF(G203+G208-F203-F208&gt;0,G203+G208-F203-F208,0)</f>
        <v>0</v>
      </c>
      <c r="H62" s="76">
        <f t="shared" si="88"/>
        <v>0</v>
      </c>
      <c r="I62" s="76">
        <f t="shared" si="88"/>
        <v>0</v>
      </c>
      <c r="J62" s="76">
        <f t="shared" si="88"/>
        <v>0</v>
      </c>
      <c r="K62" s="76">
        <f t="shared" si="88"/>
        <v>0</v>
      </c>
      <c r="L62" s="76">
        <f t="shared" si="88"/>
        <v>0</v>
      </c>
      <c r="M62" s="76">
        <f t="shared" si="88"/>
        <v>0</v>
      </c>
      <c r="N62" s="76">
        <f t="shared" si="88"/>
        <v>0</v>
      </c>
      <c r="O62" s="76">
        <f t="shared" si="88"/>
        <v>0</v>
      </c>
      <c r="P62" s="76">
        <f t="shared" si="88"/>
        <v>0</v>
      </c>
      <c r="Q62" s="76">
        <f t="shared" si="88"/>
        <v>0</v>
      </c>
      <c r="R62" s="131">
        <f t="shared" si="80"/>
        <v>0</v>
      </c>
      <c r="S62" s="76">
        <f t="shared" si="88"/>
        <v>0</v>
      </c>
      <c r="T62" s="76">
        <f t="shared" si="88"/>
        <v>0</v>
      </c>
      <c r="U62" s="76">
        <f t="shared" si="88"/>
        <v>0</v>
      </c>
      <c r="V62" s="76">
        <f t="shared" si="88"/>
        <v>0</v>
      </c>
      <c r="W62" s="76">
        <f aca="true" t="shared" si="89" ref="W62:AH62">IF(W203+W208-V203-V208&gt;0,W203+W208-V203-V208,0)</f>
        <v>0</v>
      </c>
      <c r="X62" s="76">
        <f t="shared" si="89"/>
        <v>0</v>
      </c>
      <c r="Y62" s="76">
        <f t="shared" si="89"/>
        <v>0</v>
      </c>
      <c r="Z62" s="76">
        <f t="shared" si="89"/>
        <v>0</v>
      </c>
      <c r="AA62" s="76">
        <f t="shared" si="89"/>
        <v>0</v>
      </c>
      <c r="AB62" s="76">
        <f t="shared" si="89"/>
        <v>0</v>
      </c>
      <c r="AC62" s="76">
        <f t="shared" si="89"/>
        <v>0</v>
      </c>
      <c r="AD62" s="76">
        <f t="shared" si="89"/>
        <v>0</v>
      </c>
      <c r="AE62" s="131">
        <f t="shared" si="82"/>
        <v>0</v>
      </c>
      <c r="AF62" s="132">
        <f t="shared" si="89"/>
        <v>0</v>
      </c>
      <c r="AG62" s="132">
        <f t="shared" si="89"/>
        <v>0</v>
      </c>
      <c r="AH62" s="132">
        <f t="shared" si="89"/>
        <v>0</v>
      </c>
    </row>
    <row r="63" spans="1:34" ht="8.25">
      <c r="A63" s="101"/>
      <c r="B63" s="102" t="s">
        <v>212</v>
      </c>
      <c r="C63" s="103"/>
      <c r="D63" s="103"/>
      <c r="E63" s="103"/>
      <c r="F63" s="76">
        <f>IF(F204+F209-E204-E209&gt;0,F204+F209-E204-E209,0)</f>
        <v>0</v>
      </c>
      <c r="G63" s="76">
        <f aca="true" t="shared" si="90" ref="G63:V63">IF(G204+G209-F204-F209&gt;0,G204+G209-F204-F209,0)</f>
        <v>0</v>
      </c>
      <c r="H63" s="76">
        <f t="shared" si="90"/>
        <v>0</v>
      </c>
      <c r="I63" s="76">
        <f t="shared" si="90"/>
        <v>0</v>
      </c>
      <c r="J63" s="76">
        <f t="shared" si="90"/>
        <v>0</v>
      </c>
      <c r="K63" s="76">
        <f t="shared" si="90"/>
        <v>0</v>
      </c>
      <c r="L63" s="76">
        <f t="shared" si="90"/>
        <v>0</v>
      </c>
      <c r="M63" s="76">
        <f t="shared" si="90"/>
        <v>0</v>
      </c>
      <c r="N63" s="76">
        <f t="shared" si="90"/>
        <v>0</v>
      </c>
      <c r="O63" s="76">
        <f t="shared" si="90"/>
        <v>0</v>
      </c>
      <c r="P63" s="76">
        <f t="shared" si="90"/>
        <v>0</v>
      </c>
      <c r="Q63" s="76">
        <f t="shared" si="90"/>
        <v>0</v>
      </c>
      <c r="R63" s="131">
        <f t="shared" si="80"/>
        <v>0</v>
      </c>
      <c r="S63" s="76">
        <f t="shared" si="90"/>
        <v>0</v>
      </c>
      <c r="T63" s="76">
        <f t="shared" si="90"/>
        <v>0</v>
      </c>
      <c r="U63" s="76">
        <f t="shared" si="90"/>
        <v>0</v>
      </c>
      <c r="V63" s="76">
        <f t="shared" si="90"/>
        <v>0</v>
      </c>
      <c r="W63" s="76">
        <f aca="true" t="shared" si="91" ref="W63:AH63">IF(W204+W209-V204-V209&gt;0,W204+W209-V204-V209,0)</f>
        <v>0</v>
      </c>
      <c r="X63" s="76">
        <f t="shared" si="91"/>
        <v>0</v>
      </c>
      <c r="Y63" s="76">
        <f t="shared" si="91"/>
        <v>0</v>
      </c>
      <c r="Z63" s="76">
        <f t="shared" si="91"/>
        <v>0</v>
      </c>
      <c r="AA63" s="76">
        <f t="shared" si="91"/>
        <v>0</v>
      </c>
      <c r="AB63" s="76">
        <f t="shared" si="91"/>
        <v>0</v>
      </c>
      <c r="AC63" s="76">
        <f t="shared" si="91"/>
        <v>0</v>
      </c>
      <c r="AD63" s="76">
        <f t="shared" si="91"/>
        <v>0</v>
      </c>
      <c r="AE63" s="131">
        <f t="shared" si="82"/>
        <v>0</v>
      </c>
      <c r="AF63" s="132">
        <f t="shared" si="91"/>
        <v>0</v>
      </c>
      <c r="AG63" s="132">
        <f t="shared" si="91"/>
        <v>0</v>
      </c>
      <c r="AH63" s="132">
        <f t="shared" si="91"/>
        <v>0</v>
      </c>
    </row>
    <row r="64" spans="1:34" ht="8.25">
      <c r="A64" s="91" t="s">
        <v>213</v>
      </c>
      <c r="B64" s="105"/>
      <c r="C64" s="93"/>
      <c r="D64" s="93"/>
      <c r="E64" s="93"/>
      <c r="F64" s="106">
        <f aca="true" t="shared" si="92" ref="F64:Q64">SUM(F53:F63)</f>
        <v>0</v>
      </c>
      <c r="G64" s="106">
        <f t="shared" si="92"/>
        <v>0</v>
      </c>
      <c r="H64" s="106">
        <f t="shared" si="92"/>
        <v>0</v>
      </c>
      <c r="I64" s="106">
        <f t="shared" si="92"/>
        <v>0</v>
      </c>
      <c r="J64" s="106">
        <f t="shared" si="92"/>
        <v>0</v>
      </c>
      <c r="K64" s="106">
        <f t="shared" si="92"/>
        <v>0</v>
      </c>
      <c r="L64" s="106">
        <f t="shared" si="92"/>
        <v>0</v>
      </c>
      <c r="M64" s="106">
        <f t="shared" si="92"/>
        <v>0</v>
      </c>
      <c r="N64" s="106">
        <f t="shared" si="92"/>
        <v>0</v>
      </c>
      <c r="O64" s="106">
        <f t="shared" si="92"/>
        <v>0</v>
      </c>
      <c r="P64" s="106">
        <f t="shared" si="92"/>
        <v>0</v>
      </c>
      <c r="Q64" s="106">
        <f t="shared" si="92"/>
        <v>0</v>
      </c>
      <c r="R64" s="129">
        <f t="shared" si="80"/>
        <v>0</v>
      </c>
      <c r="S64" s="106">
        <f aca="true" t="shared" si="93" ref="S64:AD64">SUM(S53:S63)</f>
        <v>0</v>
      </c>
      <c r="T64" s="106">
        <f t="shared" si="93"/>
        <v>0</v>
      </c>
      <c r="U64" s="106">
        <f t="shared" si="93"/>
        <v>0</v>
      </c>
      <c r="V64" s="106">
        <f t="shared" si="93"/>
        <v>0</v>
      </c>
      <c r="W64" s="106">
        <f t="shared" si="93"/>
        <v>0</v>
      </c>
      <c r="X64" s="106">
        <f t="shared" si="93"/>
        <v>0</v>
      </c>
      <c r="Y64" s="106">
        <f t="shared" si="93"/>
        <v>0</v>
      </c>
      <c r="Z64" s="106">
        <f t="shared" si="93"/>
        <v>0</v>
      </c>
      <c r="AA64" s="106">
        <f t="shared" si="93"/>
        <v>0</v>
      </c>
      <c r="AB64" s="106">
        <f t="shared" si="93"/>
        <v>0</v>
      </c>
      <c r="AC64" s="106">
        <f t="shared" si="93"/>
        <v>0</v>
      </c>
      <c r="AD64" s="106">
        <f t="shared" si="93"/>
        <v>0</v>
      </c>
      <c r="AE64" s="129">
        <f t="shared" si="82"/>
        <v>0</v>
      </c>
      <c r="AF64" s="129">
        <f>SUM(AF53:AF63)</f>
        <v>0</v>
      </c>
      <c r="AG64" s="129">
        <f>SUM(AG53:AG63)</f>
        <v>0</v>
      </c>
      <c r="AH64" s="129">
        <f>SUM(AH53:AH63)</f>
        <v>0</v>
      </c>
    </row>
    <row r="65" spans="1:34" ht="8.25">
      <c r="A65" s="101"/>
      <c r="B65" s="102"/>
      <c r="C65" s="103"/>
      <c r="D65" s="103"/>
      <c r="E65" s="103"/>
      <c r="F65" s="104"/>
      <c r="G65" s="104"/>
      <c r="H65" s="104"/>
      <c r="I65" s="104"/>
      <c r="J65" s="104"/>
      <c r="K65" s="104"/>
      <c r="L65" s="104"/>
      <c r="M65" s="104"/>
      <c r="N65" s="104"/>
      <c r="O65" s="104"/>
      <c r="P65" s="104"/>
      <c r="Q65" s="104"/>
      <c r="R65" s="130"/>
      <c r="S65" s="104"/>
      <c r="T65" s="104"/>
      <c r="U65" s="104"/>
      <c r="V65" s="104"/>
      <c r="W65" s="104"/>
      <c r="X65" s="104"/>
      <c r="Y65" s="104"/>
      <c r="Z65" s="104"/>
      <c r="AA65" s="104"/>
      <c r="AB65" s="104"/>
      <c r="AC65" s="104"/>
      <c r="AD65" s="104"/>
      <c r="AE65" s="130"/>
      <c r="AF65" s="130"/>
      <c r="AG65" s="130"/>
      <c r="AH65" s="130"/>
    </row>
    <row r="66" spans="1:34" ht="8.25">
      <c r="A66" s="101" t="s">
        <v>214</v>
      </c>
      <c r="B66" s="102"/>
      <c r="C66" s="103"/>
      <c r="D66" s="103"/>
      <c r="E66" s="103"/>
      <c r="F66" s="104"/>
      <c r="G66" s="104"/>
      <c r="H66" s="104"/>
      <c r="I66" s="104"/>
      <c r="J66" s="104"/>
      <c r="K66" s="104"/>
      <c r="L66" s="104"/>
      <c r="M66" s="104"/>
      <c r="N66" s="104"/>
      <c r="O66" s="104"/>
      <c r="P66" s="104"/>
      <c r="Q66" s="104"/>
      <c r="R66" s="130"/>
      <c r="S66" s="104"/>
      <c r="T66" s="104"/>
      <c r="U66" s="104"/>
      <c r="V66" s="104"/>
      <c r="W66" s="104"/>
      <c r="X66" s="104"/>
      <c r="Y66" s="104"/>
      <c r="Z66" s="104"/>
      <c r="AA66" s="104"/>
      <c r="AB66" s="104"/>
      <c r="AC66" s="104"/>
      <c r="AD66" s="104"/>
      <c r="AE66" s="130"/>
      <c r="AF66" s="130"/>
      <c r="AG66" s="130"/>
      <c r="AH66" s="130"/>
    </row>
    <row r="67" spans="1:34" ht="8.25">
      <c r="A67" s="101"/>
      <c r="B67" s="102" t="s">
        <v>215</v>
      </c>
      <c r="C67" s="103"/>
      <c r="D67" s="103"/>
      <c r="E67" s="103"/>
      <c r="F67" s="104">
        <f>IF(F215-E215&lt;0,-(F215-E215),0)</f>
        <v>0</v>
      </c>
      <c r="G67" s="104">
        <f aca="true" t="shared" si="94" ref="G67:Q68">IF(G215-F215&lt;0,-(G215-F215),0)</f>
        <v>0</v>
      </c>
      <c r="H67" s="104">
        <f t="shared" si="94"/>
        <v>0</v>
      </c>
      <c r="I67" s="104">
        <f t="shared" si="94"/>
        <v>0</v>
      </c>
      <c r="J67" s="104">
        <f t="shared" si="94"/>
        <v>0</v>
      </c>
      <c r="K67" s="104">
        <f t="shared" si="94"/>
        <v>0</v>
      </c>
      <c r="L67" s="104">
        <f t="shared" si="94"/>
        <v>0</v>
      </c>
      <c r="M67" s="104">
        <f t="shared" si="94"/>
        <v>0</v>
      </c>
      <c r="N67" s="104">
        <f t="shared" si="94"/>
        <v>0</v>
      </c>
      <c r="O67" s="104">
        <f t="shared" si="94"/>
        <v>0</v>
      </c>
      <c r="P67" s="104">
        <f t="shared" si="94"/>
        <v>0</v>
      </c>
      <c r="Q67" s="104">
        <f t="shared" si="94"/>
        <v>0</v>
      </c>
      <c r="R67" s="130">
        <f>SUM(F67:Q67)</f>
        <v>0</v>
      </c>
      <c r="S67" s="104">
        <f>IF(S215-R215&lt;0,-(S215-R215),0)</f>
        <v>0</v>
      </c>
      <c r="T67" s="104">
        <f aca="true" t="shared" si="95" ref="T67:AD68">IF(T215-S215&lt;0,-(T215-S215),0)</f>
        <v>0</v>
      </c>
      <c r="U67" s="104">
        <f t="shared" si="95"/>
        <v>0</v>
      </c>
      <c r="V67" s="104">
        <f t="shared" si="95"/>
        <v>0</v>
      </c>
      <c r="W67" s="104">
        <f t="shared" si="95"/>
        <v>0</v>
      </c>
      <c r="X67" s="104">
        <f t="shared" si="95"/>
        <v>0</v>
      </c>
      <c r="Y67" s="104">
        <f t="shared" si="95"/>
        <v>0</v>
      </c>
      <c r="Z67" s="104">
        <f t="shared" si="95"/>
        <v>0</v>
      </c>
      <c r="AA67" s="104">
        <f t="shared" si="95"/>
        <v>0</v>
      </c>
      <c r="AB67" s="104">
        <f t="shared" si="95"/>
        <v>0</v>
      </c>
      <c r="AC67" s="104">
        <f t="shared" si="95"/>
        <v>0</v>
      </c>
      <c r="AD67" s="104">
        <f t="shared" si="95"/>
        <v>0</v>
      </c>
      <c r="AE67" s="130">
        <f>SUM(S67:AD67)</f>
        <v>0</v>
      </c>
      <c r="AF67" s="130">
        <f aca="true" t="shared" si="96" ref="AF67:AH68">IF(AF215-AE215&lt;0,-(AF215-AE215),0)</f>
        <v>0</v>
      </c>
      <c r="AG67" s="130">
        <f t="shared" si="96"/>
        <v>0</v>
      </c>
      <c r="AH67" s="130">
        <f t="shared" si="96"/>
        <v>0</v>
      </c>
    </row>
    <row r="68" spans="1:34" ht="8.25">
      <c r="A68" s="101"/>
      <c r="B68" s="102" t="s">
        <v>216</v>
      </c>
      <c r="C68" s="103"/>
      <c r="D68" s="103"/>
      <c r="E68" s="103"/>
      <c r="F68" s="104">
        <f>IF(F216-E216&lt;0,-(F216-E216),0)</f>
        <v>0</v>
      </c>
      <c r="G68" s="104">
        <f t="shared" si="94"/>
        <v>0</v>
      </c>
      <c r="H68" s="104">
        <f t="shared" si="94"/>
        <v>0</v>
      </c>
      <c r="I68" s="104">
        <f t="shared" si="94"/>
        <v>0</v>
      </c>
      <c r="J68" s="104">
        <f t="shared" si="94"/>
        <v>0</v>
      </c>
      <c r="K68" s="104">
        <f t="shared" si="94"/>
        <v>0</v>
      </c>
      <c r="L68" s="104">
        <f t="shared" si="94"/>
        <v>0</v>
      </c>
      <c r="M68" s="104">
        <f t="shared" si="94"/>
        <v>0</v>
      </c>
      <c r="N68" s="104">
        <f t="shared" si="94"/>
        <v>0</v>
      </c>
      <c r="O68" s="104">
        <f t="shared" si="94"/>
        <v>0</v>
      </c>
      <c r="P68" s="104">
        <f t="shared" si="94"/>
        <v>0</v>
      </c>
      <c r="Q68" s="104">
        <f t="shared" si="94"/>
        <v>0</v>
      </c>
      <c r="R68" s="130">
        <f>SUM(F68:Q68)</f>
        <v>0</v>
      </c>
      <c r="S68" s="104">
        <f>IF(S216-R216&lt;0,-(S216-R216),0)</f>
        <v>0</v>
      </c>
      <c r="T68" s="104">
        <f t="shared" si="95"/>
        <v>0</v>
      </c>
      <c r="U68" s="104">
        <f t="shared" si="95"/>
        <v>0</v>
      </c>
      <c r="V68" s="104">
        <f t="shared" si="95"/>
        <v>0</v>
      </c>
      <c r="W68" s="104">
        <f t="shared" si="95"/>
        <v>0</v>
      </c>
      <c r="X68" s="104">
        <f t="shared" si="95"/>
        <v>0</v>
      </c>
      <c r="Y68" s="104">
        <f t="shared" si="95"/>
        <v>0</v>
      </c>
      <c r="Z68" s="104">
        <f t="shared" si="95"/>
        <v>0</v>
      </c>
      <c r="AA68" s="104">
        <f t="shared" si="95"/>
        <v>0</v>
      </c>
      <c r="AB68" s="104">
        <f t="shared" si="95"/>
        <v>0</v>
      </c>
      <c r="AC68" s="104">
        <f t="shared" si="95"/>
        <v>0</v>
      </c>
      <c r="AD68" s="104">
        <f t="shared" si="95"/>
        <v>0</v>
      </c>
      <c r="AE68" s="130">
        <f>SUM(S68:AD68)</f>
        <v>0</v>
      </c>
      <c r="AF68" s="130">
        <f t="shared" si="96"/>
        <v>0</v>
      </c>
      <c r="AG68" s="130">
        <f t="shared" si="96"/>
        <v>0</v>
      </c>
      <c r="AH68" s="130">
        <f t="shared" si="96"/>
        <v>0</v>
      </c>
    </row>
    <row r="69" spans="1:34" ht="8.25">
      <c r="A69" s="101" t="s">
        <v>217</v>
      </c>
      <c r="B69" s="102"/>
      <c r="C69" s="103"/>
      <c r="D69" s="103"/>
      <c r="E69" s="103"/>
      <c r="F69" s="104"/>
      <c r="G69" s="104"/>
      <c r="H69" s="104"/>
      <c r="I69" s="104"/>
      <c r="J69" s="104"/>
      <c r="K69" s="104"/>
      <c r="L69" s="104"/>
      <c r="M69" s="104"/>
      <c r="N69" s="104"/>
      <c r="O69" s="104"/>
      <c r="P69" s="104"/>
      <c r="Q69" s="104"/>
      <c r="R69" s="130"/>
      <c r="S69" s="104"/>
      <c r="T69" s="104"/>
      <c r="U69" s="104"/>
      <c r="V69" s="104"/>
      <c r="W69" s="104"/>
      <c r="X69" s="104"/>
      <c r="Y69" s="104"/>
      <c r="Z69" s="104"/>
      <c r="AA69" s="104"/>
      <c r="AB69" s="104"/>
      <c r="AC69" s="104"/>
      <c r="AD69" s="104"/>
      <c r="AE69" s="130"/>
      <c r="AF69" s="130"/>
      <c r="AG69" s="130"/>
      <c r="AH69" s="130"/>
    </row>
    <row r="70" spans="1:34" ht="8.25">
      <c r="A70" s="101"/>
      <c r="B70" s="102" t="str">
        <f>B177</f>
        <v>Net Accounts Rec</v>
      </c>
      <c r="C70" s="103"/>
      <c r="D70" s="103"/>
      <c r="E70" s="103"/>
      <c r="F70" s="104">
        <f aca="true" t="shared" si="97" ref="F70:Q70">F177-E177</f>
        <v>0</v>
      </c>
      <c r="G70" s="104">
        <f t="shared" si="97"/>
        <v>0</v>
      </c>
      <c r="H70" s="104">
        <f t="shared" si="97"/>
        <v>0</v>
      </c>
      <c r="I70" s="104">
        <f t="shared" si="97"/>
        <v>0</v>
      </c>
      <c r="J70" s="104">
        <f t="shared" si="97"/>
        <v>0</v>
      </c>
      <c r="K70" s="104">
        <f t="shared" si="97"/>
        <v>0</v>
      </c>
      <c r="L70" s="104">
        <f t="shared" si="97"/>
        <v>0</v>
      </c>
      <c r="M70" s="104">
        <f t="shared" si="97"/>
        <v>0</v>
      </c>
      <c r="N70" s="104">
        <f t="shared" si="97"/>
        <v>0</v>
      </c>
      <c r="O70" s="104">
        <f t="shared" si="97"/>
        <v>0</v>
      </c>
      <c r="P70" s="104">
        <f t="shared" si="97"/>
        <v>0</v>
      </c>
      <c r="Q70" s="104">
        <f t="shared" si="97"/>
        <v>0</v>
      </c>
      <c r="R70" s="130">
        <f aca="true" t="shared" si="98" ref="R70:R75">SUM(F70:Q70)</f>
        <v>0</v>
      </c>
      <c r="S70" s="104">
        <f>S177-Q177</f>
        <v>0</v>
      </c>
      <c r="T70" s="104">
        <f aca="true" t="shared" si="99" ref="T70:AD70">T177-S177</f>
        <v>0</v>
      </c>
      <c r="U70" s="104">
        <f t="shared" si="99"/>
        <v>0</v>
      </c>
      <c r="V70" s="104">
        <f t="shared" si="99"/>
        <v>0</v>
      </c>
      <c r="W70" s="104">
        <f t="shared" si="99"/>
        <v>0</v>
      </c>
      <c r="X70" s="104">
        <f t="shared" si="99"/>
        <v>0</v>
      </c>
      <c r="Y70" s="104">
        <f t="shared" si="99"/>
        <v>0</v>
      </c>
      <c r="Z70" s="104">
        <f t="shared" si="99"/>
        <v>0</v>
      </c>
      <c r="AA70" s="104">
        <f t="shared" si="99"/>
        <v>0</v>
      </c>
      <c r="AB70" s="104">
        <f t="shared" si="99"/>
        <v>0</v>
      </c>
      <c r="AC70" s="104">
        <f t="shared" si="99"/>
        <v>0</v>
      </c>
      <c r="AD70" s="104">
        <f t="shared" si="99"/>
        <v>0</v>
      </c>
      <c r="AE70" s="130">
        <f aca="true" t="shared" si="100" ref="AE70:AE75">SUM(S70:AD70)</f>
        <v>0</v>
      </c>
      <c r="AF70" s="130">
        <f>AF177-AE177</f>
        <v>0</v>
      </c>
      <c r="AG70" s="130">
        <f>AG177-AF177</f>
        <v>0</v>
      </c>
      <c r="AH70" s="130">
        <f>AH177-AG177</f>
        <v>0</v>
      </c>
    </row>
    <row r="71" spans="1:34" ht="8.25">
      <c r="A71" s="101"/>
      <c r="B71" s="102" t="s">
        <v>218</v>
      </c>
      <c r="C71" s="103"/>
      <c r="D71" s="103"/>
      <c r="E71" s="103"/>
      <c r="F71" s="104">
        <f aca="true" t="shared" si="101" ref="F71:Q71">F184-E184</f>
        <v>0</v>
      </c>
      <c r="G71" s="104">
        <f t="shared" si="101"/>
        <v>0</v>
      </c>
      <c r="H71" s="104">
        <f t="shared" si="101"/>
        <v>0</v>
      </c>
      <c r="I71" s="104">
        <f t="shared" si="101"/>
        <v>0</v>
      </c>
      <c r="J71" s="104">
        <f t="shared" si="101"/>
        <v>0</v>
      </c>
      <c r="K71" s="104">
        <f t="shared" si="101"/>
        <v>0</v>
      </c>
      <c r="L71" s="104">
        <f t="shared" si="101"/>
        <v>0</v>
      </c>
      <c r="M71" s="104">
        <f t="shared" si="101"/>
        <v>0</v>
      </c>
      <c r="N71" s="104">
        <f t="shared" si="101"/>
        <v>0</v>
      </c>
      <c r="O71" s="104">
        <f t="shared" si="101"/>
        <v>0</v>
      </c>
      <c r="P71" s="104">
        <f t="shared" si="101"/>
        <v>0</v>
      </c>
      <c r="Q71" s="104">
        <f t="shared" si="101"/>
        <v>0</v>
      </c>
      <c r="R71" s="130">
        <f t="shared" si="98"/>
        <v>0</v>
      </c>
      <c r="S71" s="104">
        <f>S184-Q184</f>
        <v>0</v>
      </c>
      <c r="T71" s="104">
        <f aca="true" t="shared" si="102" ref="T71:AD71">T184-S184</f>
        <v>0</v>
      </c>
      <c r="U71" s="104">
        <f t="shared" si="102"/>
        <v>0</v>
      </c>
      <c r="V71" s="104">
        <f t="shared" si="102"/>
        <v>0</v>
      </c>
      <c r="W71" s="104">
        <f t="shared" si="102"/>
        <v>0</v>
      </c>
      <c r="X71" s="104">
        <f t="shared" si="102"/>
        <v>0</v>
      </c>
      <c r="Y71" s="104">
        <f t="shared" si="102"/>
        <v>0</v>
      </c>
      <c r="Z71" s="104">
        <f t="shared" si="102"/>
        <v>0</v>
      </c>
      <c r="AA71" s="104">
        <f t="shared" si="102"/>
        <v>0</v>
      </c>
      <c r="AB71" s="104">
        <f t="shared" si="102"/>
        <v>0</v>
      </c>
      <c r="AC71" s="104">
        <f t="shared" si="102"/>
        <v>0</v>
      </c>
      <c r="AD71" s="104">
        <f t="shared" si="102"/>
        <v>0</v>
      </c>
      <c r="AE71" s="130">
        <f t="shared" si="100"/>
        <v>0</v>
      </c>
      <c r="AF71" s="130">
        <f>AF184-AE184</f>
        <v>0</v>
      </c>
      <c r="AG71" s="130">
        <f>AG184-AF184</f>
        <v>0</v>
      </c>
      <c r="AH71" s="130">
        <f>AH184-AG184</f>
        <v>0</v>
      </c>
    </row>
    <row r="72" spans="1:34" ht="8.25">
      <c r="A72" s="101"/>
      <c r="B72" s="102" t="s">
        <v>219</v>
      </c>
      <c r="C72" s="103"/>
      <c r="D72" s="103"/>
      <c r="E72" s="103"/>
      <c r="F72" s="104">
        <f>IF(F202-E202&lt;0,-(F202-E202),0)</f>
        <v>0</v>
      </c>
      <c r="G72" s="104">
        <f aca="true" t="shared" si="103" ref="G72:Q72">IF(G202-F202&lt;0,-(G202-F202),0)</f>
        <v>0</v>
      </c>
      <c r="H72" s="104">
        <f t="shared" si="103"/>
        <v>0</v>
      </c>
      <c r="I72" s="104">
        <f t="shared" si="103"/>
        <v>0</v>
      </c>
      <c r="J72" s="104">
        <f t="shared" si="103"/>
        <v>0</v>
      </c>
      <c r="K72" s="104">
        <f t="shared" si="103"/>
        <v>0</v>
      </c>
      <c r="L72" s="104">
        <f t="shared" si="103"/>
        <v>0</v>
      </c>
      <c r="M72" s="104">
        <f t="shared" si="103"/>
        <v>0</v>
      </c>
      <c r="N72" s="104">
        <f t="shared" si="103"/>
        <v>0</v>
      </c>
      <c r="O72" s="104">
        <f t="shared" si="103"/>
        <v>0</v>
      </c>
      <c r="P72" s="104">
        <f t="shared" si="103"/>
        <v>0</v>
      </c>
      <c r="Q72" s="104">
        <f t="shared" si="103"/>
        <v>0</v>
      </c>
      <c r="R72" s="130">
        <f t="shared" si="98"/>
        <v>0</v>
      </c>
      <c r="S72" s="104">
        <f>IF(S202-R202&lt;0,-(S202-R202),0)</f>
        <v>0</v>
      </c>
      <c r="T72" s="104">
        <f aca="true" t="shared" si="104" ref="T72:AD72">IF(T202-S202&lt;0,-(T202-S202),0)</f>
        <v>0</v>
      </c>
      <c r="U72" s="104">
        <f t="shared" si="104"/>
        <v>0</v>
      </c>
      <c r="V72" s="104">
        <f t="shared" si="104"/>
        <v>0</v>
      </c>
      <c r="W72" s="104">
        <f t="shared" si="104"/>
        <v>0</v>
      </c>
      <c r="X72" s="104">
        <f t="shared" si="104"/>
        <v>0</v>
      </c>
      <c r="Y72" s="104">
        <f t="shared" si="104"/>
        <v>0</v>
      </c>
      <c r="Z72" s="104">
        <f t="shared" si="104"/>
        <v>0</v>
      </c>
      <c r="AA72" s="104">
        <f t="shared" si="104"/>
        <v>0</v>
      </c>
      <c r="AB72" s="104">
        <f t="shared" si="104"/>
        <v>0</v>
      </c>
      <c r="AC72" s="104">
        <f t="shared" si="104"/>
        <v>0</v>
      </c>
      <c r="AD72" s="104">
        <f t="shared" si="104"/>
        <v>0</v>
      </c>
      <c r="AE72" s="130">
        <f t="shared" si="100"/>
        <v>0</v>
      </c>
      <c r="AF72" s="130">
        <f>IF(AF202-AE202&lt;0,-(AF202-AE202),0)</f>
        <v>0</v>
      </c>
      <c r="AG72" s="130">
        <f>IF(AG202-AF202&lt;0,-(AG202-AF202),0)</f>
        <v>0</v>
      </c>
      <c r="AH72" s="130">
        <f>IF(AH202-AG202&lt;0,-(AH202-AG202),0)</f>
        <v>0</v>
      </c>
    </row>
    <row r="73" spans="1:34" ht="8.25">
      <c r="A73" s="101"/>
      <c r="B73" s="102" t="s">
        <v>220</v>
      </c>
      <c r="C73" s="103"/>
      <c r="D73" s="103"/>
      <c r="E73" s="103"/>
      <c r="F73" s="104">
        <f>IF(F203+F208-E203-E208&lt;0,-(F203+F208-E203-E208),0)</f>
        <v>0</v>
      </c>
      <c r="G73" s="104">
        <f aca="true" t="shared" si="105" ref="G73:Q74">IF(G203+G208-F203-F208&lt;0,-(G203+G208-F203-F208),0)</f>
        <v>0</v>
      </c>
      <c r="H73" s="104">
        <f t="shared" si="105"/>
        <v>0</v>
      </c>
      <c r="I73" s="104">
        <f t="shared" si="105"/>
        <v>0</v>
      </c>
      <c r="J73" s="104">
        <f t="shared" si="105"/>
        <v>0</v>
      </c>
      <c r="K73" s="104">
        <f t="shared" si="105"/>
        <v>0</v>
      </c>
      <c r="L73" s="104">
        <f t="shared" si="105"/>
        <v>0</v>
      </c>
      <c r="M73" s="104">
        <f t="shared" si="105"/>
        <v>0</v>
      </c>
      <c r="N73" s="104">
        <f t="shared" si="105"/>
        <v>0</v>
      </c>
      <c r="O73" s="104">
        <f t="shared" si="105"/>
        <v>0</v>
      </c>
      <c r="P73" s="104">
        <f t="shared" si="105"/>
        <v>0</v>
      </c>
      <c r="Q73" s="104">
        <f t="shared" si="105"/>
        <v>0</v>
      </c>
      <c r="R73" s="130">
        <f t="shared" si="98"/>
        <v>0</v>
      </c>
      <c r="S73" s="104">
        <f>IF(S203+S208-R203-R208&lt;0,-(S203+S208-R203-R208),0)</f>
        <v>0</v>
      </c>
      <c r="T73" s="104">
        <f aca="true" t="shared" si="106" ref="T73:AD74">IF(T203+T208-S203-S208&lt;0,-(T203+T208-S203-S208),0)</f>
        <v>0</v>
      </c>
      <c r="U73" s="104">
        <f t="shared" si="106"/>
        <v>0</v>
      </c>
      <c r="V73" s="104">
        <f t="shared" si="106"/>
        <v>0</v>
      </c>
      <c r="W73" s="104">
        <f t="shared" si="106"/>
        <v>0</v>
      </c>
      <c r="X73" s="104">
        <f t="shared" si="106"/>
        <v>0</v>
      </c>
      <c r="Y73" s="104">
        <f t="shared" si="106"/>
        <v>0</v>
      </c>
      <c r="Z73" s="104">
        <f t="shared" si="106"/>
        <v>0</v>
      </c>
      <c r="AA73" s="104">
        <f t="shared" si="106"/>
        <v>0</v>
      </c>
      <c r="AB73" s="104">
        <f t="shared" si="106"/>
        <v>0</v>
      </c>
      <c r="AC73" s="104">
        <f t="shared" si="106"/>
        <v>0</v>
      </c>
      <c r="AD73" s="104">
        <f t="shared" si="106"/>
        <v>0</v>
      </c>
      <c r="AE73" s="130">
        <f t="shared" si="100"/>
        <v>0</v>
      </c>
      <c r="AF73" s="130">
        <f aca="true" t="shared" si="107" ref="AF73:AH74">IF(AF203+AF208-AE203-AE208&lt;0,-(AF203+AF208-AE203-AE208),0)</f>
        <v>0</v>
      </c>
      <c r="AG73" s="130">
        <f t="shared" si="107"/>
        <v>0</v>
      </c>
      <c r="AH73" s="130">
        <f t="shared" si="107"/>
        <v>0</v>
      </c>
    </row>
    <row r="74" spans="1:34" ht="8.25">
      <c r="A74" s="101"/>
      <c r="B74" s="102" t="s">
        <v>221</v>
      </c>
      <c r="C74" s="103"/>
      <c r="D74" s="103"/>
      <c r="E74" s="103"/>
      <c r="F74" s="104">
        <f>IF(F204+F209-E204-E209&lt;0,-(F204+F209-E204-E209),0)</f>
        <v>0</v>
      </c>
      <c r="G74" s="104">
        <f t="shared" si="105"/>
        <v>0</v>
      </c>
      <c r="H74" s="104">
        <f t="shared" si="105"/>
        <v>0</v>
      </c>
      <c r="I74" s="104">
        <f t="shared" si="105"/>
        <v>0</v>
      </c>
      <c r="J74" s="104">
        <f t="shared" si="105"/>
        <v>0</v>
      </c>
      <c r="K74" s="104">
        <f t="shared" si="105"/>
        <v>0</v>
      </c>
      <c r="L74" s="104">
        <f t="shared" si="105"/>
        <v>0</v>
      </c>
      <c r="M74" s="104">
        <f t="shared" si="105"/>
        <v>0</v>
      </c>
      <c r="N74" s="104">
        <f t="shared" si="105"/>
        <v>0</v>
      </c>
      <c r="O74" s="104">
        <f t="shared" si="105"/>
        <v>0</v>
      </c>
      <c r="P74" s="104">
        <f t="shared" si="105"/>
        <v>0</v>
      </c>
      <c r="Q74" s="104">
        <f t="shared" si="105"/>
        <v>0</v>
      </c>
      <c r="R74" s="130">
        <f t="shared" si="98"/>
        <v>0</v>
      </c>
      <c r="S74" s="104">
        <f>IF(S204+S209-R204-R209&lt;0,-(S204+S209-R204-R209),0)</f>
        <v>0</v>
      </c>
      <c r="T74" s="104">
        <f t="shared" si="106"/>
        <v>0</v>
      </c>
      <c r="U74" s="104">
        <f t="shared" si="106"/>
        <v>0</v>
      </c>
      <c r="V74" s="104">
        <f t="shared" si="106"/>
        <v>0</v>
      </c>
      <c r="W74" s="104">
        <f t="shared" si="106"/>
        <v>0</v>
      </c>
      <c r="X74" s="104">
        <f t="shared" si="106"/>
        <v>0</v>
      </c>
      <c r="Y74" s="104">
        <f t="shared" si="106"/>
        <v>0</v>
      </c>
      <c r="Z74" s="104">
        <f t="shared" si="106"/>
        <v>0</v>
      </c>
      <c r="AA74" s="104">
        <f t="shared" si="106"/>
        <v>0</v>
      </c>
      <c r="AB74" s="104">
        <f t="shared" si="106"/>
        <v>0</v>
      </c>
      <c r="AC74" s="104">
        <f t="shared" si="106"/>
        <v>0</v>
      </c>
      <c r="AD74" s="104">
        <f t="shared" si="106"/>
        <v>0</v>
      </c>
      <c r="AE74" s="130">
        <f t="shared" si="100"/>
        <v>0</v>
      </c>
      <c r="AF74" s="130">
        <f t="shared" si="107"/>
        <v>0</v>
      </c>
      <c r="AG74" s="130">
        <f t="shared" si="107"/>
        <v>0</v>
      </c>
      <c r="AH74" s="130">
        <f t="shared" si="107"/>
        <v>0</v>
      </c>
    </row>
    <row r="75" spans="1:34" ht="8.25">
      <c r="A75" s="91" t="s">
        <v>222</v>
      </c>
      <c r="B75" s="105"/>
      <c r="C75" s="93"/>
      <c r="D75" s="93"/>
      <c r="E75" s="93"/>
      <c r="F75" s="106">
        <f aca="true" t="shared" si="108" ref="F75:Q75">SUM(F70:F74)</f>
        <v>0</v>
      </c>
      <c r="G75" s="106">
        <f t="shared" si="108"/>
        <v>0</v>
      </c>
      <c r="H75" s="106">
        <f t="shared" si="108"/>
        <v>0</v>
      </c>
      <c r="I75" s="106">
        <f t="shared" si="108"/>
        <v>0</v>
      </c>
      <c r="J75" s="106">
        <f t="shared" si="108"/>
        <v>0</v>
      </c>
      <c r="K75" s="106">
        <f t="shared" si="108"/>
        <v>0</v>
      </c>
      <c r="L75" s="106">
        <f t="shared" si="108"/>
        <v>0</v>
      </c>
      <c r="M75" s="106">
        <f t="shared" si="108"/>
        <v>0</v>
      </c>
      <c r="N75" s="106">
        <f t="shared" si="108"/>
        <v>0</v>
      </c>
      <c r="O75" s="106">
        <f t="shared" si="108"/>
        <v>0</v>
      </c>
      <c r="P75" s="106">
        <f t="shared" si="108"/>
        <v>0</v>
      </c>
      <c r="Q75" s="106">
        <f t="shared" si="108"/>
        <v>0</v>
      </c>
      <c r="R75" s="129">
        <f t="shared" si="98"/>
        <v>0</v>
      </c>
      <c r="S75" s="106">
        <f aca="true" t="shared" si="109" ref="S75:AD75">SUM(S70:S74)</f>
        <v>0</v>
      </c>
      <c r="T75" s="106">
        <f t="shared" si="109"/>
        <v>0</v>
      </c>
      <c r="U75" s="106">
        <f t="shared" si="109"/>
        <v>0</v>
      </c>
      <c r="V75" s="106">
        <f t="shared" si="109"/>
        <v>0</v>
      </c>
      <c r="W75" s="106">
        <f t="shared" si="109"/>
        <v>0</v>
      </c>
      <c r="X75" s="106">
        <f t="shared" si="109"/>
        <v>0</v>
      </c>
      <c r="Y75" s="106">
        <f t="shared" si="109"/>
        <v>0</v>
      </c>
      <c r="Z75" s="106">
        <f t="shared" si="109"/>
        <v>0</v>
      </c>
      <c r="AA75" s="106">
        <f t="shared" si="109"/>
        <v>0</v>
      </c>
      <c r="AB75" s="106">
        <f t="shared" si="109"/>
        <v>0</v>
      </c>
      <c r="AC75" s="106">
        <f t="shared" si="109"/>
        <v>0</v>
      </c>
      <c r="AD75" s="106">
        <f t="shared" si="109"/>
        <v>0</v>
      </c>
      <c r="AE75" s="129">
        <f t="shared" si="100"/>
        <v>0</v>
      </c>
      <c r="AF75" s="129">
        <f>SUM(AF70:AF74)</f>
        <v>0</v>
      </c>
      <c r="AG75" s="129">
        <f>SUM(AG70:AG74)</f>
        <v>0</v>
      </c>
      <c r="AH75" s="129">
        <f>SUM(AH70:AH74)</f>
        <v>0</v>
      </c>
    </row>
    <row r="76" spans="1:34" ht="8.25">
      <c r="A76" s="101"/>
      <c r="B76" s="102"/>
      <c r="C76" s="103"/>
      <c r="D76" s="103"/>
      <c r="E76" s="103"/>
      <c r="F76" s="104"/>
      <c r="G76" s="104"/>
      <c r="H76" s="104"/>
      <c r="I76" s="104"/>
      <c r="J76" s="104"/>
      <c r="K76" s="104"/>
      <c r="L76" s="104"/>
      <c r="M76" s="104"/>
      <c r="N76" s="104"/>
      <c r="O76" s="104"/>
      <c r="P76" s="104"/>
      <c r="Q76" s="104"/>
      <c r="R76" s="130"/>
      <c r="S76" s="104"/>
      <c r="T76" s="104"/>
      <c r="U76" s="104"/>
      <c r="V76" s="104"/>
      <c r="W76" s="104"/>
      <c r="X76" s="104"/>
      <c r="Y76" s="104"/>
      <c r="Z76" s="104"/>
      <c r="AA76" s="104"/>
      <c r="AB76" s="104"/>
      <c r="AC76" s="104"/>
      <c r="AD76" s="104"/>
      <c r="AE76" s="130"/>
      <c r="AF76" s="130"/>
      <c r="AG76" s="130"/>
      <c r="AH76" s="130"/>
    </row>
    <row r="77" spans="1:34" ht="8.25">
      <c r="A77" s="101" t="s">
        <v>223</v>
      </c>
      <c r="B77" s="102"/>
      <c r="C77" s="103"/>
      <c r="D77" s="103"/>
      <c r="E77" s="103"/>
      <c r="F77" s="104">
        <f aca="true" t="shared" si="110" ref="F77:Q77">F64-F75</f>
        <v>0</v>
      </c>
      <c r="G77" s="104">
        <f t="shared" si="110"/>
        <v>0</v>
      </c>
      <c r="H77" s="104">
        <f t="shared" si="110"/>
        <v>0</v>
      </c>
      <c r="I77" s="104">
        <f t="shared" si="110"/>
        <v>0</v>
      </c>
      <c r="J77" s="104">
        <f t="shared" si="110"/>
        <v>0</v>
      </c>
      <c r="K77" s="104">
        <f t="shared" si="110"/>
        <v>0</v>
      </c>
      <c r="L77" s="104">
        <f t="shared" si="110"/>
        <v>0</v>
      </c>
      <c r="M77" s="104">
        <f t="shared" si="110"/>
        <v>0</v>
      </c>
      <c r="N77" s="104">
        <f t="shared" si="110"/>
        <v>0</v>
      </c>
      <c r="O77" s="104">
        <f t="shared" si="110"/>
        <v>0</v>
      </c>
      <c r="P77" s="104">
        <f t="shared" si="110"/>
        <v>0</v>
      </c>
      <c r="Q77" s="104">
        <f t="shared" si="110"/>
        <v>0</v>
      </c>
      <c r="R77" s="130">
        <f>SUM(F77:Q77)</f>
        <v>0</v>
      </c>
      <c r="S77" s="104">
        <f aca="true" t="shared" si="111" ref="S77:AD77">S64-S75</f>
        <v>0</v>
      </c>
      <c r="T77" s="104">
        <f t="shared" si="111"/>
        <v>0</v>
      </c>
      <c r="U77" s="104">
        <f t="shared" si="111"/>
        <v>0</v>
      </c>
      <c r="V77" s="104">
        <f t="shared" si="111"/>
        <v>0</v>
      </c>
      <c r="W77" s="104">
        <f t="shared" si="111"/>
        <v>0</v>
      </c>
      <c r="X77" s="104">
        <f t="shared" si="111"/>
        <v>0</v>
      </c>
      <c r="Y77" s="104">
        <f t="shared" si="111"/>
        <v>0</v>
      </c>
      <c r="Z77" s="104">
        <f t="shared" si="111"/>
        <v>0</v>
      </c>
      <c r="AA77" s="104">
        <f t="shared" si="111"/>
        <v>0</v>
      </c>
      <c r="AB77" s="104">
        <f t="shared" si="111"/>
        <v>0</v>
      </c>
      <c r="AC77" s="104">
        <f t="shared" si="111"/>
        <v>0</v>
      </c>
      <c r="AD77" s="104">
        <f t="shared" si="111"/>
        <v>0</v>
      </c>
      <c r="AE77" s="130">
        <f>SUM(S77:AD77)</f>
        <v>0</v>
      </c>
      <c r="AF77" s="130">
        <f>AF64-AF75</f>
        <v>0</v>
      </c>
      <c r="AG77" s="130">
        <f>AG64-AG75</f>
        <v>0</v>
      </c>
      <c r="AH77" s="130">
        <f>AH64-AH75</f>
        <v>0</v>
      </c>
    </row>
    <row r="78" spans="1:34" ht="8.25">
      <c r="A78" s="101"/>
      <c r="B78" s="102"/>
      <c r="C78" s="103"/>
      <c r="D78" s="103"/>
      <c r="E78" s="103"/>
      <c r="F78" s="104"/>
      <c r="G78" s="104"/>
      <c r="H78" s="104"/>
      <c r="I78" s="104"/>
      <c r="J78" s="104"/>
      <c r="K78" s="104"/>
      <c r="L78" s="104"/>
      <c r="M78" s="104"/>
      <c r="N78" s="104"/>
      <c r="O78" s="104"/>
      <c r="P78" s="104"/>
      <c r="Q78" s="104"/>
      <c r="R78" s="130"/>
      <c r="S78" s="104"/>
      <c r="T78" s="104"/>
      <c r="U78" s="104"/>
      <c r="V78" s="104"/>
      <c r="W78" s="104"/>
      <c r="X78" s="104"/>
      <c r="Y78" s="104"/>
      <c r="Z78" s="104"/>
      <c r="AA78" s="104"/>
      <c r="AB78" s="104"/>
      <c r="AC78" s="104"/>
      <c r="AD78" s="104"/>
      <c r="AE78" s="130"/>
      <c r="AF78" s="130"/>
      <c r="AG78" s="130"/>
      <c r="AH78" s="130"/>
    </row>
    <row r="79" spans="1:34" ht="9" thickBot="1">
      <c r="A79" s="101" t="s">
        <v>204</v>
      </c>
      <c r="B79" s="102"/>
      <c r="C79" s="103"/>
      <c r="D79" s="103"/>
      <c r="E79" s="103"/>
      <c r="F79" s="104">
        <f aca="true" t="shared" si="112" ref="F79:Q79">F50+F77</f>
        <v>0</v>
      </c>
      <c r="G79" s="104">
        <f t="shared" si="112"/>
        <v>0</v>
      </c>
      <c r="H79" s="104">
        <f t="shared" si="112"/>
        <v>0</v>
      </c>
      <c r="I79" s="104">
        <f t="shared" si="112"/>
        <v>0</v>
      </c>
      <c r="J79" s="104">
        <f t="shared" si="112"/>
        <v>0</v>
      </c>
      <c r="K79" s="104">
        <f t="shared" si="112"/>
        <v>0</v>
      </c>
      <c r="L79" s="104">
        <f t="shared" si="112"/>
        <v>0</v>
      </c>
      <c r="M79" s="104">
        <f t="shared" si="112"/>
        <v>0</v>
      </c>
      <c r="N79" s="104">
        <f t="shared" si="112"/>
        <v>0</v>
      </c>
      <c r="O79" s="104">
        <f t="shared" si="112"/>
        <v>0</v>
      </c>
      <c r="P79" s="104">
        <f t="shared" si="112"/>
        <v>0</v>
      </c>
      <c r="Q79" s="104">
        <f t="shared" si="112"/>
        <v>0</v>
      </c>
      <c r="R79" s="130">
        <f>Q79</f>
        <v>0</v>
      </c>
      <c r="S79" s="104">
        <f aca="true" t="shared" si="113" ref="S79:AD79">S50+S77</f>
        <v>0</v>
      </c>
      <c r="T79" s="104">
        <f t="shared" si="113"/>
        <v>0</v>
      </c>
      <c r="U79" s="104">
        <f t="shared" si="113"/>
        <v>0</v>
      </c>
      <c r="V79" s="104">
        <f t="shared" si="113"/>
        <v>0</v>
      </c>
      <c r="W79" s="104">
        <f t="shared" si="113"/>
        <v>0</v>
      </c>
      <c r="X79" s="104">
        <f t="shared" si="113"/>
        <v>0</v>
      </c>
      <c r="Y79" s="104">
        <f t="shared" si="113"/>
        <v>0</v>
      </c>
      <c r="Z79" s="104">
        <f t="shared" si="113"/>
        <v>0</v>
      </c>
      <c r="AA79" s="104">
        <f t="shared" si="113"/>
        <v>0</v>
      </c>
      <c r="AB79" s="104">
        <f t="shared" si="113"/>
        <v>0</v>
      </c>
      <c r="AC79" s="104">
        <f t="shared" si="113"/>
        <v>0</v>
      </c>
      <c r="AD79" s="104">
        <f t="shared" si="113"/>
        <v>0</v>
      </c>
      <c r="AE79" s="130">
        <f>AD79</f>
        <v>0</v>
      </c>
      <c r="AF79" s="130">
        <f>AF50+AF77</f>
        <v>0</v>
      </c>
      <c r="AG79" s="130">
        <f>AG50+AG77</f>
        <v>0</v>
      </c>
      <c r="AH79" s="130">
        <f>AH50+AH77</f>
        <v>0</v>
      </c>
    </row>
    <row r="80" spans="1:34" s="72" customFormat="1" ht="9" thickTop="1">
      <c r="A80" s="85" t="s">
        <v>224</v>
      </c>
      <c r="B80" s="80"/>
      <c r="C80" s="86"/>
      <c r="D80" s="86"/>
      <c r="E80" s="86"/>
      <c r="F80" s="107"/>
      <c r="G80" s="107"/>
      <c r="H80" s="107"/>
      <c r="I80" s="107"/>
      <c r="J80" s="107"/>
      <c r="K80" s="107"/>
      <c r="L80" s="107"/>
      <c r="M80" s="107"/>
      <c r="N80" s="107"/>
      <c r="O80" s="107"/>
      <c r="P80" s="107"/>
      <c r="Q80" s="107"/>
      <c r="R80" s="149"/>
      <c r="S80" s="107"/>
      <c r="T80" s="107"/>
      <c r="U80" s="107"/>
      <c r="V80" s="107"/>
      <c r="W80" s="107"/>
      <c r="X80" s="107"/>
      <c r="Y80" s="107"/>
      <c r="Z80" s="107"/>
      <c r="AA80" s="107"/>
      <c r="AB80" s="107"/>
      <c r="AC80" s="107"/>
      <c r="AD80" s="107"/>
      <c r="AE80" s="149"/>
      <c r="AF80" s="149"/>
      <c r="AG80" s="149"/>
      <c r="AH80" s="149"/>
    </row>
    <row r="81" spans="1:34" s="72" customFormat="1" ht="9" thickBot="1">
      <c r="A81" s="88">
        <f>$A$1</f>
        <v>0</v>
      </c>
      <c r="B81" s="81"/>
      <c r="C81" s="89"/>
      <c r="D81" s="89"/>
      <c r="E81" s="89"/>
      <c r="F81" s="108"/>
      <c r="G81" s="108"/>
      <c r="H81" s="108"/>
      <c r="I81" s="108"/>
      <c r="J81" s="108"/>
      <c r="K81" s="108"/>
      <c r="L81" s="108"/>
      <c r="M81" s="108"/>
      <c r="N81" s="108"/>
      <c r="O81" s="108"/>
      <c r="P81" s="108"/>
      <c r="Q81" s="108"/>
      <c r="R81" s="150"/>
      <c r="S81" s="108"/>
      <c r="T81" s="108"/>
      <c r="U81" s="108"/>
      <c r="V81" s="108"/>
      <c r="W81" s="108"/>
      <c r="X81" s="108"/>
      <c r="Y81" s="108"/>
      <c r="Z81" s="108"/>
      <c r="AA81" s="108"/>
      <c r="AB81" s="108"/>
      <c r="AC81" s="108"/>
      <c r="AD81" s="108"/>
      <c r="AE81" s="150"/>
      <c r="AF81" s="150"/>
      <c r="AG81" s="150"/>
      <c r="AH81" s="150"/>
    </row>
    <row r="82" spans="1:34" ht="9" thickTop="1">
      <c r="A82" s="91"/>
      <c r="B82" s="92">
        <f ca="1">NOW()</f>
        <v>37292.65933275463</v>
      </c>
      <c r="C82" s="93"/>
      <c r="D82" s="93"/>
      <c r="E82" s="93"/>
      <c r="F82" s="94" t="str">
        <f aca="true" t="shared" si="114" ref="F82:Q82">F$7</f>
        <v>Month 1</v>
      </c>
      <c r="G82" s="94" t="str">
        <f t="shared" si="114"/>
        <v>Month 2</v>
      </c>
      <c r="H82" s="94" t="str">
        <f t="shared" si="114"/>
        <v>Month 3</v>
      </c>
      <c r="I82" s="94" t="str">
        <f t="shared" si="114"/>
        <v>Month 4</v>
      </c>
      <c r="J82" s="94" t="str">
        <f t="shared" si="114"/>
        <v>Month 5</v>
      </c>
      <c r="K82" s="94" t="str">
        <f t="shared" si="114"/>
        <v>Month 6</v>
      </c>
      <c r="L82" s="94" t="str">
        <f t="shared" si="114"/>
        <v>Month 7</v>
      </c>
      <c r="M82" s="94" t="str">
        <f t="shared" si="114"/>
        <v>Month 8</v>
      </c>
      <c r="N82" s="94" t="str">
        <f t="shared" si="114"/>
        <v>Month 9</v>
      </c>
      <c r="O82" s="94" t="str">
        <f t="shared" si="114"/>
        <v>Month 10</v>
      </c>
      <c r="P82" s="94" t="str">
        <f t="shared" si="114"/>
        <v>Month 11</v>
      </c>
      <c r="Q82" s="94" t="str">
        <f t="shared" si="114"/>
        <v>Month 12</v>
      </c>
      <c r="R82" s="146" t="s">
        <v>162</v>
      </c>
      <c r="S82" s="94" t="str">
        <f aca="true" t="shared" si="115" ref="S82:AD82">S$7</f>
        <v>Month 13</v>
      </c>
      <c r="T82" s="94" t="str">
        <f t="shared" si="115"/>
        <v>Month 14</v>
      </c>
      <c r="U82" s="94" t="str">
        <f t="shared" si="115"/>
        <v>Month 15</v>
      </c>
      <c r="V82" s="94" t="str">
        <f t="shared" si="115"/>
        <v>Month 16</v>
      </c>
      <c r="W82" s="94" t="str">
        <f t="shared" si="115"/>
        <v>Month 17</v>
      </c>
      <c r="X82" s="94" t="str">
        <f t="shared" si="115"/>
        <v>Month 18</v>
      </c>
      <c r="Y82" s="94" t="str">
        <f t="shared" si="115"/>
        <v>Month 19</v>
      </c>
      <c r="Z82" s="94" t="str">
        <f t="shared" si="115"/>
        <v>Month 20</v>
      </c>
      <c r="AA82" s="94" t="str">
        <f t="shared" si="115"/>
        <v>Month 21</v>
      </c>
      <c r="AB82" s="94" t="str">
        <f t="shared" si="115"/>
        <v>Month 22</v>
      </c>
      <c r="AC82" s="94" t="str">
        <f t="shared" si="115"/>
        <v>Month 23</v>
      </c>
      <c r="AD82" s="94" t="str">
        <f t="shared" si="115"/>
        <v>Month 24</v>
      </c>
      <c r="AE82" s="146" t="s">
        <v>162</v>
      </c>
      <c r="AF82" s="146" t="str">
        <f>AF$7</f>
        <v>Total</v>
      </c>
      <c r="AG82" s="146" t="str">
        <f>AG$7</f>
        <v>Total</v>
      </c>
      <c r="AH82" s="146" t="str">
        <f>AH$7</f>
        <v>Total</v>
      </c>
    </row>
    <row r="83" spans="1:34" ht="8.25">
      <c r="A83" s="95"/>
      <c r="B83" s="96">
        <f ca="1">NOW()</f>
        <v>37292.65933275463</v>
      </c>
      <c r="C83" s="97"/>
      <c r="D83" s="97"/>
      <c r="E83" s="97"/>
      <c r="F83" s="98">
        <f aca="true" t="shared" si="116" ref="F83:AH83">F$1</f>
        <v>36526</v>
      </c>
      <c r="G83" s="98">
        <f t="shared" si="116"/>
        <v>36557</v>
      </c>
      <c r="H83" s="98">
        <f t="shared" si="116"/>
        <v>36588</v>
      </c>
      <c r="I83" s="98">
        <f t="shared" si="116"/>
        <v>36619</v>
      </c>
      <c r="J83" s="98">
        <f t="shared" si="116"/>
        <v>36650</v>
      </c>
      <c r="K83" s="98">
        <f t="shared" si="116"/>
        <v>36681</v>
      </c>
      <c r="L83" s="98">
        <f t="shared" si="116"/>
        <v>36712</v>
      </c>
      <c r="M83" s="98">
        <f t="shared" si="116"/>
        <v>36743</v>
      </c>
      <c r="N83" s="98">
        <f t="shared" si="116"/>
        <v>36774</v>
      </c>
      <c r="O83" s="98">
        <f t="shared" si="116"/>
        <v>36805</v>
      </c>
      <c r="P83" s="98">
        <f t="shared" si="116"/>
        <v>36836</v>
      </c>
      <c r="Q83" s="98">
        <f t="shared" si="116"/>
        <v>36867</v>
      </c>
      <c r="R83" s="147">
        <f t="shared" si="116"/>
        <v>36867</v>
      </c>
      <c r="S83" s="98">
        <f t="shared" si="116"/>
        <v>36898</v>
      </c>
      <c r="T83" s="98">
        <f t="shared" si="116"/>
        <v>36929</v>
      </c>
      <c r="U83" s="98">
        <f t="shared" si="116"/>
        <v>36960</v>
      </c>
      <c r="V83" s="98">
        <f t="shared" si="116"/>
        <v>36991</v>
      </c>
      <c r="W83" s="98">
        <f t="shared" si="116"/>
        <v>37022</v>
      </c>
      <c r="X83" s="98">
        <f t="shared" si="116"/>
        <v>37053</v>
      </c>
      <c r="Y83" s="98">
        <f t="shared" si="116"/>
        <v>37084</v>
      </c>
      <c r="Z83" s="98">
        <f t="shared" si="116"/>
        <v>37115</v>
      </c>
      <c r="AA83" s="98">
        <f t="shared" si="116"/>
        <v>37146</v>
      </c>
      <c r="AB83" s="98">
        <f t="shared" si="116"/>
        <v>37177</v>
      </c>
      <c r="AC83" s="98">
        <f t="shared" si="116"/>
        <v>37208</v>
      </c>
      <c r="AD83" s="98">
        <f t="shared" si="116"/>
        <v>37239</v>
      </c>
      <c r="AE83" s="147">
        <f t="shared" si="116"/>
        <v>37239</v>
      </c>
      <c r="AF83" s="147">
        <f t="shared" si="116"/>
        <v>37604</v>
      </c>
      <c r="AG83" s="147">
        <f t="shared" si="116"/>
        <v>37969</v>
      </c>
      <c r="AH83" s="147">
        <f t="shared" si="116"/>
        <v>38334</v>
      </c>
    </row>
    <row r="84" spans="1:34" ht="8.25">
      <c r="A84" s="101"/>
      <c r="B84" s="102"/>
      <c r="C84" s="103"/>
      <c r="D84" s="103"/>
      <c r="E84" s="103"/>
      <c r="F84" s="104"/>
      <c r="G84" s="104"/>
      <c r="H84" s="104"/>
      <c r="I84" s="104"/>
      <c r="J84" s="104"/>
      <c r="K84" s="104"/>
      <c r="L84" s="104"/>
      <c r="M84" s="104"/>
      <c r="N84" s="104"/>
      <c r="O84" s="104"/>
      <c r="P84" s="104"/>
      <c r="Q84" s="104"/>
      <c r="R84" s="130"/>
      <c r="S84" s="104"/>
      <c r="T84" s="104"/>
      <c r="U84" s="104"/>
      <c r="V84" s="104"/>
      <c r="W84" s="104"/>
      <c r="X84" s="104"/>
      <c r="Y84" s="104"/>
      <c r="Z84" s="104"/>
      <c r="AA84" s="104"/>
      <c r="AB84" s="104"/>
      <c r="AC84" s="104"/>
      <c r="AD84" s="104"/>
      <c r="AE84" s="130"/>
      <c r="AF84" s="130"/>
      <c r="AG84" s="130"/>
      <c r="AH84" s="130"/>
    </row>
    <row r="85" spans="1:34" ht="8.25">
      <c r="A85" s="101" t="s">
        <v>225</v>
      </c>
      <c r="B85" s="102"/>
      <c r="C85" s="103"/>
      <c r="D85" s="103"/>
      <c r="E85" s="103"/>
      <c r="F85" s="104"/>
      <c r="G85" s="104"/>
      <c r="H85" s="104"/>
      <c r="I85" s="104"/>
      <c r="J85" s="104"/>
      <c r="K85" s="104"/>
      <c r="L85" s="104"/>
      <c r="M85" s="104"/>
      <c r="N85" s="104"/>
      <c r="O85" s="104"/>
      <c r="P85" s="104"/>
      <c r="Q85" s="104"/>
      <c r="R85" s="130"/>
      <c r="S85" s="104"/>
      <c r="T85" s="104"/>
      <c r="U85" s="104"/>
      <c r="V85" s="104"/>
      <c r="W85" s="104"/>
      <c r="X85" s="104"/>
      <c r="Y85" s="104"/>
      <c r="Z85" s="104"/>
      <c r="AA85" s="104"/>
      <c r="AB85" s="104"/>
      <c r="AC85" s="104"/>
      <c r="AD85" s="104"/>
      <c r="AE85" s="130"/>
      <c r="AF85" s="130"/>
      <c r="AG85" s="130"/>
      <c r="AH85" s="130"/>
    </row>
    <row r="86" spans="1:34" ht="8.25">
      <c r="A86" s="101"/>
      <c r="B86" s="102" t="str">
        <f>B228</f>
        <v>Project Revenues</v>
      </c>
      <c r="C86" s="103"/>
      <c r="D86" s="103"/>
      <c r="E86" s="103"/>
      <c r="F86" s="104">
        <f aca="true" t="shared" si="117" ref="F86:Q86">F241</f>
        <v>0</v>
      </c>
      <c r="G86" s="104">
        <f t="shared" si="117"/>
        <v>0</v>
      </c>
      <c r="H86" s="104">
        <f t="shared" si="117"/>
        <v>0</v>
      </c>
      <c r="I86" s="104">
        <f t="shared" si="117"/>
        <v>0</v>
      </c>
      <c r="J86" s="104">
        <f t="shared" si="117"/>
        <v>0</v>
      </c>
      <c r="K86" s="104">
        <f t="shared" si="117"/>
        <v>0</v>
      </c>
      <c r="L86" s="104">
        <f t="shared" si="117"/>
        <v>0</v>
      </c>
      <c r="M86" s="104">
        <f t="shared" si="117"/>
        <v>0</v>
      </c>
      <c r="N86" s="104">
        <f t="shared" si="117"/>
        <v>0</v>
      </c>
      <c r="O86" s="104">
        <f t="shared" si="117"/>
        <v>0</v>
      </c>
      <c r="P86" s="104">
        <f t="shared" si="117"/>
        <v>0</v>
      </c>
      <c r="Q86" s="104">
        <f t="shared" si="117"/>
        <v>0</v>
      </c>
      <c r="R86" s="130">
        <f>SUM(F86:Q86)</f>
        <v>0</v>
      </c>
      <c r="S86" s="104">
        <f aca="true" t="shared" si="118" ref="S86:AD86">S241</f>
        <v>0</v>
      </c>
      <c r="T86" s="104">
        <f t="shared" si="118"/>
        <v>0</v>
      </c>
      <c r="U86" s="104">
        <f t="shared" si="118"/>
        <v>0</v>
      </c>
      <c r="V86" s="104">
        <f t="shared" si="118"/>
        <v>0</v>
      </c>
      <c r="W86" s="104">
        <f t="shared" si="118"/>
        <v>0</v>
      </c>
      <c r="X86" s="104">
        <f t="shared" si="118"/>
        <v>0</v>
      </c>
      <c r="Y86" s="104">
        <f t="shared" si="118"/>
        <v>0</v>
      </c>
      <c r="Z86" s="104">
        <f t="shared" si="118"/>
        <v>0</v>
      </c>
      <c r="AA86" s="104">
        <f t="shared" si="118"/>
        <v>0</v>
      </c>
      <c r="AB86" s="104">
        <f t="shared" si="118"/>
        <v>0</v>
      </c>
      <c r="AC86" s="104">
        <f t="shared" si="118"/>
        <v>0</v>
      </c>
      <c r="AD86" s="104">
        <f t="shared" si="118"/>
        <v>0</v>
      </c>
      <c r="AE86" s="130">
        <f>SUM(S86:AD86)</f>
        <v>0</v>
      </c>
      <c r="AF86" s="130">
        <f aca="true" t="shared" si="119" ref="AF86:AH89">AF241</f>
        <v>0</v>
      </c>
      <c r="AG86" s="130">
        <f t="shared" si="119"/>
        <v>0</v>
      </c>
      <c r="AH86" s="130">
        <f t="shared" si="119"/>
        <v>0</v>
      </c>
    </row>
    <row r="87" spans="1:34" ht="8.25">
      <c r="A87" s="101"/>
      <c r="B87" s="102" t="str">
        <f>B229</f>
        <v>Service Two</v>
      </c>
      <c r="C87" s="103"/>
      <c r="D87" s="103"/>
      <c r="E87" s="103"/>
      <c r="F87" s="104">
        <f aca="true" t="shared" si="120" ref="F87:Q87">F242</f>
        <v>0</v>
      </c>
      <c r="G87" s="104">
        <f t="shared" si="120"/>
        <v>0</v>
      </c>
      <c r="H87" s="104">
        <f t="shared" si="120"/>
        <v>0</v>
      </c>
      <c r="I87" s="104">
        <f t="shared" si="120"/>
        <v>0</v>
      </c>
      <c r="J87" s="104">
        <f t="shared" si="120"/>
        <v>0</v>
      </c>
      <c r="K87" s="104">
        <f t="shared" si="120"/>
        <v>0</v>
      </c>
      <c r="L87" s="104">
        <f t="shared" si="120"/>
        <v>0</v>
      </c>
      <c r="M87" s="104">
        <f t="shared" si="120"/>
        <v>0</v>
      </c>
      <c r="N87" s="104">
        <f t="shared" si="120"/>
        <v>0</v>
      </c>
      <c r="O87" s="104">
        <f t="shared" si="120"/>
        <v>0</v>
      </c>
      <c r="P87" s="104">
        <f t="shared" si="120"/>
        <v>0</v>
      </c>
      <c r="Q87" s="104">
        <f t="shared" si="120"/>
        <v>0</v>
      </c>
      <c r="R87" s="130">
        <f>SUM(F87:Q87)</f>
        <v>0</v>
      </c>
      <c r="S87" s="104">
        <f aca="true" t="shared" si="121" ref="S87:AD87">S242</f>
        <v>0</v>
      </c>
      <c r="T87" s="104">
        <f t="shared" si="121"/>
        <v>0</v>
      </c>
      <c r="U87" s="104">
        <f t="shared" si="121"/>
        <v>0</v>
      </c>
      <c r="V87" s="104">
        <f t="shared" si="121"/>
        <v>0</v>
      </c>
      <c r="W87" s="104">
        <f t="shared" si="121"/>
        <v>0</v>
      </c>
      <c r="X87" s="104">
        <f t="shared" si="121"/>
        <v>0</v>
      </c>
      <c r="Y87" s="104">
        <f t="shared" si="121"/>
        <v>0</v>
      </c>
      <c r="Z87" s="104">
        <f t="shared" si="121"/>
        <v>0</v>
      </c>
      <c r="AA87" s="104">
        <f t="shared" si="121"/>
        <v>0</v>
      </c>
      <c r="AB87" s="104">
        <f t="shared" si="121"/>
        <v>0</v>
      </c>
      <c r="AC87" s="104">
        <f t="shared" si="121"/>
        <v>0</v>
      </c>
      <c r="AD87" s="104">
        <f t="shared" si="121"/>
        <v>0</v>
      </c>
      <c r="AE87" s="130">
        <f>SUM(S87:AD87)</f>
        <v>0</v>
      </c>
      <c r="AF87" s="130">
        <f t="shared" si="119"/>
        <v>0</v>
      </c>
      <c r="AG87" s="130">
        <f t="shared" si="119"/>
        <v>0</v>
      </c>
      <c r="AH87" s="130">
        <f t="shared" si="119"/>
        <v>0</v>
      </c>
    </row>
    <row r="88" spans="1:34" ht="8.25">
      <c r="A88" s="101"/>
      <c r="B88" s="102" t="str">
        <f>B230</f>
        <v>Service Three</v>
      </c>
      <c r="C88" s="103"/>
      <c r="D88" s="103"/>
      <c r="E88" s="103"/>
      <c r="F88" s="104">
        <f aca="true" t="shared" si="122" ref="F88:Q88">F243</f>
        <v>0</v>
      </c>
      <c r="G88" s="104">
        <f t="shared" si="122"/>
        <v>0</v>
      </c>
      <c r="H88" s="104">
        <f t="shared" si="122"/>
        <v>0</v>
      </c>
      <c r="I88" s="104">
        <f t="shared" si="122"/>
        <v>0</v>
      </c>
      <c r="J88" s="104">
        <f t="shared" si="122"/>
        <v>0</v>
      </c>
      <c r="K88" s="104">
        <f t="shared" si="122"/>
        <v>0</v>
      </c>
      <c r="L88" s="104">
        <f t="shared" si="122"/>
        <v>0</v>
      </c>
      <c r="M88" s="104">
        <f t="shared" si="122"/>
        <v>0</v>
      </c>
      <c r="N88" s="104">
        <f t="shared" si="122"/>
        <v>0</v>
      </c>
      <c r="O88" s="104">
        <f t="shared" si="122"/>
        <v>0</v>
      </c>
      <c r="P88" s="104">
        <f t="shared" si="122"/>
        <v>0</v>
      </c>
      <c r="Q88" s="104">
        <f t="shared" si="122"/>
        <v>0</v>
      </c>
      <c r="R88" s="130">
        <f>SUM(F88:Q88)</f>
        <v>0</v>
      </c>
      <c r="S88" s="104">
        <f aca="true" t="shared" si="123" ref="S88:AD88">S243</f>
        <v>0</v>
      </c>
      <c r="T88" s="104">
        <f t="shared" si="123"/>
        <v>0</v>
      </c>
      <c r="U88" s="104">
        <f t="shared" si="123"/>
        <v>0</v>
      </c>
      <c r="V88" s="104">
        <f t="shared" si="123"/>
        <v>0</v>
      </c>
      <c r="W88" s="104">
        <f t="shared" si="123"/>
        <v>0</v>
      </c>
      <c r="X88" s="104">
        <f t="shared" si="123"/>
        <v>0</v>
      </c>
      <c r="Y88" s="104">
        <f t="shared" si="123"/>
        <v>0</v>
      </c>
      <c r="Z88" s="104">
        <f t="shared" si="123"/>
        <v>0</v>
      </c>
      <c r="AA88" s="104">
        <f t="shared" si="123"/>
        <v>0</v>
      </c>
      <c r="AB88" s="104">
        <f t="shared" si="123"/>
        <v>0</v>
      </c>
      <c r="AC88" s="104">
        <f t="shared" si="123"/>
        <v>0</v>
      </c>
      <c r="AD88" s="104">
        <f t="shared" si="123"/>
        <v>0</v>
      </c>
      <c r="AE88" s="130">
        <f>SUM(S88:AD88)</f>
        <v>0</v>
      </c>
      <c r="AF88" s="130">
        <f t="shared" si="119"/>
        <v>0</v>
      </c>
      <c r="AG88" s="130">
        <f t="shared" si="119"/>
        <v>0</v>
      </c>
      <c r="AH88" s="130">
        <f t="shared" si="119"/>
        <v>0</v>
      </c>
    </row>
    <row r="89" spans="1:34" ht="8.25">
      <c r="A89" s="101"/>
      <c r="B89" s="102" t="str">
        <f>B231</f>
        <v>Service Four</v>
      </c>
      <c r="C89" s="103"/>
      <c r="D89" s="103"/>
      <c r="E89" s="103"/>
      <c r="F89" s="104">
        <f aca="true" t="shared" si="124" ref="F89:Q89">F244</f>
        <v>0</v>
      </c>
      <c r="G89" s="104">
        <f t="shared" si="124"/>
        <v>0</v>
      </c>
      <c r="H89" s="104">
        <f t="shared" si="124"/>
        <v>0</v>
      </c>
      <c r="I89" s="104">
        <f t="shared" si="124"/>
        <v>0</v>
      </c>
      <c r="J89" s="104">
        <f t="shared" si="124"/>
        <v>0</v>
      </c>
      <c r="K89" s="104">
        <f t="shared" si="124"/>
        <v>0</v>
      </c>
      <c r="L89" s="104">
        <f t="shared" si="124"/>
        <v>0</v>
      </c>
      <c r="M89" s="104">
        <f t="shared" si="124"/>
        <v>0</v>
      </c>
      <c r="N89" s="104">
        <f t="shared" si="124"/>
        <v>0</v>
      </c>
      <c r="O89" s="104">
        <f t="shared" si="124"/>
        <v>0</v>
      </c>
      <c r="P89" s="104">
        <f t="shared" si="124"/>
        <v>0</v>
      </c>
      <c r="Q89" s="104">
        <f t="shared" si="124"/>
        <v>0</v>
      </c>
      <c r="R89" s="130">
        <f>SUM(F89:Q89)</f>
        <v>0</v>
      </c>
      <c r="S89" s="104">
        <f aca="true" t="shared" si="125" ref="S89:AD89">S244</f>
        <v>0</v>
      </c>
      <c r="T89" s="104">
        <f t="shared" si="125"/>
        <v>0</v>
      </c>
      <c r="U89" s="104">
        <f t="shared" si="125"/>
        <v>0</v>
      </c>
      <c r="V89" s="104">
        <f t="shared" si="125"/>
        <v>0</v>
      </c>
      <c r="W89" s="104">
        <f t="shared" si="125"/>
        <v>0</v>
      </c>
      <c r="X89" s="104">
        <f t="shared" si="125"/>
        <v>0</v>
      </c>
      <c r="Y89" s="104">
        <f t="shared" si="125"/>
        <v>0</v>
      </c>
      <c r="Z89" s="104">
        <f t="shared" si="125"/>
        <v>0</v>
      </c>
      <c r="AA89" s="104">
        <f t="shared" si="125"/>
        <v>0</v>
      </c>
      <c r="AB89" s="104">
        <f t="shared" si="125"/>
        <v>0</v>
      </c>
      <c r="AC89" s="104">
        <f t="shared" si="125"/>
        <v>0</v>
      </c>
      <c r="AD89" s="104">
        <f t="shared" si="125"/>
        <v>0</v>
      </c>
      <c r="AE89" s="130">
        <f>SUM(S89:AD89)</f>
        <v>0</v>
      </c>
      <c r="AF89" s="130">
        <f t="shared" si="119"/>
        <v>0</v>
      </c>
      <c r="AG89" s="130">
        <f t="shared" si="119"/>
        <v>0</v>
      </c>
      <c r="AH89" s="130">
        <f t="shared" si="119"/>
        <v>0</v>
      </c>
    </row>
    <row r="90" spans="1:34" ht="8.25">
      <c r="A90" s="91" t="s">
        <v>226</v>
      </c>
      <c r="B90" s="105"/>
      <c r="C90" s="93"/>
      <c r="D90" s="93"/>
      <c r="E90" s="93"/>
      <c r="F90" s="106">
        <f aca="true" t="shared" si="126" ref="F90:Q90">SUM(F86:F89)</f>
        <v>0</v>
      </c>
      <c r="G90" s="106">
        <f t="shared" si="126"/>
        <v>0</v>
      </c>
      <c r="H90" s="106">
        <f t="shared" si="126"/>
        <v>0</v>
      </c>
      <c r="I90" s="106">
        <f t="shared" si="126"/>
        <v>0</v>
      </c>
      <c r="J90" s="106">
        <f t="shared" si="126"/>
        <v>0</v>
      </c>
      <c r="K90" s="106">
        <f t="shared" si="126"/>
        <v>0</v>
      </c>
      <c r="L90" s="106">
        <f t="shared" si="126"/>
        <v>0</v>
      </c>
      <c r="M90" s="106">
        <f t="shared" si="126"/>
        <v>0</v>
      </c>
      <c r="N90" s="106">
        <f t="shared" si="126"/>
        <v>0</v>
      </c>
      <c r="O90" s="106">
        <f t="shared" si="126"/>
        <v>0</v>
      </c>
      <c r="P90" s="106">
        <f t="shared" si="126"/>
        <v>0</v>
      </c>
      <c r="Q90" s="106">
        <f t="shared" si="126"/>
        <v>0</v>
      </c>
      <c r="R90" s="129">
        <f>SUM(F90:Q90)</f>
        <v>0</v>
      </c>
      <c r="S90" s="106">
        <f>SUM(S86:S89)</f>
        <v>0</v>
      </c>
      <c r="T90" s="106">
        <f aca="true" t="shared" si="127" ref="T90:AD90">SUM(T86:T89)</f>
        <v>0</v>
      </c>
      <c r="U90" s="106">
        <f t="shared" si="127"/>
        <v>0</v>
      </c>
      <c r="V90" s="106">
        <f t="shared" si="127"/>
        <v>0</v>
      </c>
      <c r="W90" s="106">
        <f t="shared" si="127"/>
        <v>0</v>
      </c>
      <c r="X90" s="106">
        <f t="shared" si="127"/>
        <v>0</v>
      </c>
      <c r="Y90" s="106">
        <f t="shared" si="127"/>
        <v>0</v>
      </c>
      <c r="Z90" s="106">
        <f t="shared" si="127"/>
        <v>0</v>
      </c>
      <c r="AA90" s="106">
        <f t="shared" si="127"/>
        <v>0</v>
      </c>
      <c r="AB90" s="106">
        <f t="shared" si="127"/>
        <v>0</v>
      </c>
      <c r="AC90" s="106">
        <f t="shared" si="127"/>
        <v>0</v>
      </c>
      <c r="AD90" s="106">
        <f t="shared" si="127"/>
        <v>0</v>
      </c>
      <c r="AE90" s="129">
        <f>SUM(S90:AD90)</f>
        <v>0</v>
      </c>
      <c r="AF90" s="129">
        <f>SUM(AF86:AF89)</f>
        <v>0</v>
      </c>
      <c r="AG90" s="129">
        <f>SUM(AG86:AG89)</f>
        <v>0</v>
      </c>
      <c r="AH90" s="129">
        <f>SUM(AH86:AH89)</f>
        <v>0</v>
      </c>
    </row>
    <row r="91" spans="1:34" ht="8.25">
      <c r="A91" s="101"/>
      <c r="B91" s="102"/>
      <c r="C91" s="103"/>
      <c r="D91" s="103"/>
      <c r="E91" s="103"/>
      <c r="F91" s="104"/>
      <c r="G91" s="104"/>
      <c r="H91" s="104"/>
      <c r="I91" s="104"/>
      <c r="J91" s="104"/>
      <c r="K91" s="104"/>
      <c r="L91" s="104"/>
      <c r="M91" s="104"/>
      <c r="N91" s="104"/>
      <c r="O91" s="104"/>
      <c r="P91" s="104"/>
      <c r="Q91" s="104"/>
      <c r="R91" s="130"/>
      <c r="S91" s="104"/>
      <c r="T91" s="104"/>
      <c r="U91" s="104"/>
      <c r="V91" s="104"/>
      <c r="W91" s="104"/>
      <c r="X91" s="104"/>
      <c r="Y91" s="104"/>
      <c r="Z91" s="104"/>
      <c r="AA91" s="104"/>
      <c r="AB91" s="104"/>
      <c r="AC91" s="104"/>
      <c r="AD91" s="104"/>
      <c r="AE91" s="130"/>
      <c r="AF91" s="130"/>
      <c r="AG91" s="130"/>
      <c r="AH91" s="130"/>
    </row>
    <row r="92" spans="1:34" ht="8.25">
      <c r="A92" s="101" t="s">
        <v>227</v>
      </c>
      <c r="B92" s="102"/>
      <c r="C92" s="103"/>
      <c r="D92" s="103"/>
      <c r="E92" s="103"/>
      <c r="F92" s="104"/>
      <c r="G92" s="104"/>
      <c r="H92" s="104"/>
      <c r="I92" s="104"/>
      <c r="J92" s="104"/>
      <c r="K92" s="104"/>
      <c r="L92" s="104"/>
      <c r="M92" s="104"/>
      <c r="N92" s="104"/>
      <c r="O92" s="104"/>
      <c r="P92" s="104"/>
      <c r="Q92" s="104"/>
      <c r="R92" s="130"/>
      <c r="S92" s="104"/>
      <c r="T92" s="104"/>
      <c r="U92" s="104"/>
      <c r="V92" s="104"/>
      <c r="W92" s="104"/>
      <c r="X92" s="104"/>
      <c r="Y92" s="104"/>
      <c r="Z92" s="104"/>
      <c r="AA92" s="104"/>
      <c r="AB92" s="104"/>
      <c r="AC92" s="104"/>
      <c r="AD92" s="104"/>
      <c r="AE92" s="130"/>
      <c r="AF92" s="130"/>
      <c r="AG92" s="130"/>
      <c r="AH92" s="130"/>
    </row>
    <row r="93" spans="1:34" ht="8.25">
      <c r="A93" s="101" t="str">
        <f>UPPER($A$253)</f>
        <v>PRODUCTION PROCESS</v>
      </c>
      <c r="B93" s="102"/>
      <c r="C93" s="103"/>
      <c r="D93" s="103"/>
      <c r="E93" s="103"/>
      <c r="F93" s="104"/>
      <c r="G93" s="104"/>
      <c r="H93" s="104"/>
      <c r="I93" s="104"/>
      <c r="J93" s="104"/>
      <c r="K93" s="104"/>
      <c r="L93" s="104"/>
      <c r="M93" s="104"/>
      <c r="N93" s="104"/>
      <c r="O93" s="104"/>
      <c r="P93" s="104"/>
      <c r="Q93" s="104"/>
      <c r="R93" s="130"/>
      <c r="S93" s="104"/>
      <c r="T93" s="104"/>
      <c r="U93" s="104"/>
      <c r="V93" s="104"/>
      <c r="W93" s="104"/>
      <c r="X93" s="104"/>
      <c r="Y93" s="104"/>
      <c r="Z93" s="104"/>
      <c r="AA93" s="104"/>
      <c r="AB93" s="104"/>
      <c r="AC93" s="104"/>
      <c r="AD93" s="104"/>
      <c r="AE93" s="130"/>
      <c r="AF93" s="130"/>
      <c r="AG93" s="130"/>
      <c r="AH93" s="130"/>
    </row>
    <row r="94" spans="1:34" ht="8.25">
      <c r="A94" s="101"/>
      <c r="B94" s="102" t="s">
        <v>228</v>
      </c>
      <c r="C94" s="103"/>
      <c r="D94" s="103"/>
      <c r="E94" s="103"/>
      <c r="F94" s="104">
        <f aca="true" t="shared" si="128" ref="F94:Q94">F261</f>
        <v>0</v>
      </c>
      <c r="G94" s="104">
        <f t="shared" si="128"/>
        <v>0</v>
      </c>
      <c r="H94" s="104">
        <f t="shared" si="128"/>
        <v>0</v>
      </c>
      <c r="I94" s="104">
        <f t="shared" si="128"/>
        <v>0</v>
      </c>
      <c r="J94" s="104">
        <f t="shared" si="128"/>
        <v>0</v>
      </c>
      <c r="K94" s="104">
        <f t="shared" si="128"/>
        <v>0</v>
      </c>
      <c r="L94" s="104">
        <f t="shared" si="128"/>
        <v>0</v>
      </c>
      <c r="M94" s="104">
        <f t="shared" si="128"/>
        <v>0</v>
      </c>
      <c r="N94" s="104">
        <f t="shared" si="128"/>
        <v>0</v>
      </c>
      <c r="O94" s="104">
        <f t="shared" si="128"/>
        <v>0</v>
      </c>
      <c r="P94" s="104">
        <f t="shared" si="128"/>
        <v>0</v>
      </c>
      <c r="Q94" s="104">
        <f t="shared" si="128"/>
        <v>0</v>
      </c>
      <c r="R94" s="130">
        <f>Q94</f>
        <v>0</v>
      </c>
      <c r="S94" s="104">
        <f aca="true" t="shared" si="129" ref="S94:AD94">S261</f>
        <v>0</v>
      </c>
      <c r="T94" s="104">
        <f t="shared" si="129"/>
        <v>0</v>
      </c>
      <c r="U94" s="104">
        <f t="shared" si="129"/>
        <v>0</v>
      </c>
      <c r="V94" s="104">
        <f t="shared" si="129"/>
        <v>0</v>
      </c>
      <c r="W94" s="104">
        <f t="shared" si="129"/>
        <v>0</v>
      </c>
      <c r="X94" s="104">
        <f t="shared" si="129"/>
        <v>0</v>
      </c>
      <c r="Y94" s="104">
        <f t="shared" si="129"/>
        <v>0</v>
      </c>
      <c r="Z94" s="104">
        <f t="shared" si="129"/>
        <v>0</v>
      </c>
      <c r="AA94" s="104">
        <f t="shared" si="129"/>
        <v>0</v>
      </c>
      <c r="AB94" s="104">
        <f t="shared" si="129"/>
        <v>0</v>
      </c>
      <c r="AC94" s="104">
        <f t="shared" si="129"/>
        <v>0</v>
      </c>
      <c r="AD94" s="104">
        <f t="shared" si="129"/>
        <v>0</v>
      </c>
      <c r="AE94" s="130">
        <f>AD94</f>
        <v>0</v>
      </c>
      <c r="AF94" s="130">
        <f>AF261</f>
        <v>0</v>
      </c>
      <c r="AG94" s="130">
        <f>AG261</f>
        <v>0</v>
      </c>
      <c r="AH94" s="130">
        <f>AH261</f>
        <v>0</v>
      </c>
    </row>
    <row r="95" spans="1:34" ht="8.25">
      <c r="A95" s="101"/>
      <c r="B95" s="102" t="s">
        <v>229</v>
      </c>
      <c r="C95" s="103"/>
      <c r="D95" s="103"/>
      <c r="E95" s="103"/>
      <c r="F95" s="104">
        <f aca="true" t="shared" si="130" ref="F95:Q95">F296</f>
        <v>0</v>
      </c>
      <c r="G95" s="104">
        <f t="shared" si="130"/>
        <v>0</v>
      </c>
      <c r="H95" s="104">
        <f t="shared" si="130"/>
        <v>0</v>
      </c>
      <c r="I95" s="104">
        <f t="shared" si="130"/>
        <v>0</v>
      </c>
      <c r="J95" s="104">
        <f t="shared" si="130"/>
        <v>0</v>
      </c>
      <c r="K95" s="104">
        <f t="shared" si="130"/>
        <v>0</v>
      </c>
      <c r="L95" s="104">
        <f t="shared" si="130"/>
        <v>0</v>
      </c>
      <c r="M95" s="104">
        <f t="shared" si="130"/>
        <v>0</v>
      </c>
      <c r="N95" s="104">
        <f t="shared" si="130"/>
        <v>0</v>
      </c>
      <c r="O95" s="104">
        <f t="shared" si="130"/>
        <v>0</v>
      </c>
      <c r="P95" s="104">
        <f t="shared" si="130"/>
        <v>0</v>
      </c>
      <c r="Q95" s="104">
        <f t="shared" si="130"/>
        <v>0</v>
      </c>
      <c r="R95" s="130">
        <f aca="true" t="shared" si="131" ref="R95:R101">SUM(F95:Q95)</f>
        <v>0</v>
      </c>
      <c r="S95" s="104">
        <f aca="true" t="shared" si="132" ref="S95:AD95">S296</f>
        <v>0</v>
      </c>
      <c r="T95" s="104">
        <f t="shared" si="132"/>
        <v>0</v>
      </c>
      <c r="U95" s="104">
        <f t="shared" si="132"/>
        <v>0</v>
      </c>
      <c r="V95" s="104">
        <f t="shared" si="132"/>
        <v>0</v>
      </c>
      <c r="W95" s="104">
        <f t="shared" si="132"/>
        <v>0</v>
      </c>
      <c r="X95" s="104">
        <f t="shared" si="132"/>
        <v>0</v>
      </c>
      <c r="Y95" s="104">
        <f t="shared" si="132"/>
        <v>0</v>
      </c>
      <c r="Z95" s="104">
        <f t="shared" si="132"/>
        <v>0</v>
      </c>
      <c r="AA95" s="104">
        <f t="shared" si="132"/>
        <v>0</v>
      </c>
      <c r="AB95" s="104">
        <f t="shared" si="132"/>
        <v>0</v>
      </c>
      <c r="AC95" s="104">
        <f t="shared" si="132"/>
        <v>0</v>
      </c>
      <c r="AD95" s="104">
        <f t="shared" si="132"/>
        <v>0</v>
      </c>
      <c r="AE95" s="130">
        <f aca="true" t="shared" si="133" ref="AE95:AE101">SUM(S95:AD95)</f>
        <v>0</v>
      </c>
      <c r="AF95" s="130">
        <f>AF296</f>
        <v>0</v>
      </c>
      <c r="AG95" s="130">
        <f>AG296</f>
        <v>0</v>
      </c>
      <c r="AH95" s="130">
        <f>AH296</f>
        <v>0</v>
      </c>
    </row>
    <row r="96" spans="1:34" ht="8.25">
      <c r="A96" s="101"/>
      <c r="B96" s="102" t="s">
        <v>230</v>
      </c>
      <c r="C96" s="103"/>
      <c r="D96" s="103"/>
      <c r="E96" s="103"/>
      <c r="F96" s="137">
        <v>0</v>
      </c>
      <c r="G96" s="137">
        <v>0</v>
      </c>
      <c r="H96" s="137">
        <v>0</v>
      </c>
      <c r="I96" s="137">
        <v>0</v>
      </c>
      <c r="J96" s="137">
        <v>0</v>
      </c>
      <c r="K96" s="137">
        <v>0</v>
      </c>
      <c r="L96" s="137">
        <v>0</v>
      </c>
      <c r="M96" s="137">
        <v>0</v>
      </c>
      <c r="N96" s="137">
        <v>0</v>
      </c>
      <c r="O96" s="137">
        <v>0</v>
      </c>
      <c r="P96" s="137">
        <v>0</v>
      </c>
      <c r="Q96" s="137">
        <v>0</v>
      </c>
      <c r="R96" s="138">
        <f t="shared" si="131"/>
        <v>0</v>
      </c>
      <c r="S96" s="137">
        <v>0</v>
      </c>
      <c r="T96" s="137">
        <v>0</v>
      </c>
      <c r="U96" s="137">
        <v>0</v>
      </c>
      <c r="V96" s="137">
        <v>0</v>
      </c>
      <c r="W96" s="137">
        <v>0</v>
      </c>
      <c r="X96" s="137">
        <v>0</v>
      </c>
      <c r="Y96" s="137">
        <v>0</v>
      </c>
      <c r="Z96" s="137">
        <v>0</v>
      </c>
      <c r="AA96" s="137">
        <v>0</v>
      </c>
      <c r="AB96" s="137">
        <v>0</v>
      </c>
      <c r="AC96" s="137">
        <v>0</v>
      </c>
      <c r="AD96" s="137">
        <v>0</v>
      </c>
      <c r="AE96" s="138">
        <f t="shared" si="133"/>
        <v>0</v>
      </c>
      <c r="AF96" s="138">
        <v>0</v>
      </c>
      <c r="AG96" s="138">
        <v>0</v>
      </c>
      <c r="AH96" s="138">
        <v>0</v>
      </c>
    </row>
    <row r="97" spans="1:34" ht="8.25">
      <c r="A97" s="101"/>
      <c r="B97" s="102" t="s">
        <v>231</v>
      </c>
      <c r="C97" s="103"/>
      <c r="D97" s="103"/>
      <c r="E97" s="103"/>
      <c r="F97" s="104">
        <f aca="true" t="shared" si="134" ref="F97:Q97">SUM(F95:F96)*F$318</f>
        <v>0</v>
      </c>
      <c r="G97" s="104">
        <f t="shared" si="134"/>
        <v>0</v>
      </c>
      <c r="H97" s="104">
        <f t="shared" si="134"/>
        <v>0</v>
      </c>
      <c r="I97" s="104">
        <f t="shared" si="134"/>
        <v>0</v>
      </c>
      <c r="J97" s="104">
        <f t="shared" si="134"/>
        <v>0</v>
      </c>
      <c r="K97" s="104">
        <f t="shared" si="134"/>
        <v>0</v>
      </c>
      <c r="L97" s="104">
        <f t="shared" si="134"/>
        <v>0</v>
      </c>
      <c r="M97" s="104">
        <f t="shared" si="134"/>
        <v>0</v>
      </c>
      <c r="N97" s="104">
        <f t="shared" si="134"/>
        <v>0</v>
      </c>
      <c r="O97" s="104">
        <f t="shared" si="134"/>
        <v>0</v>
      </c>
      <c r="P97" s="104">
        <f t="shared" si="134"/>
        <v>0</v>
      </c>
      <c r="Q97" s="104">
        <f t="shared" si="134"/>
        <v>0</v>
      </c>
      <c r="R97" s="130">
        <f t="shared" si="131"/>
        <v>0</v>
      </c>
      <c r="S97" s="104">
        <f aca="true" t="shared" si="135" ref="S97:AD97">SUM(S95:S96)*S$318</f>
        <v>0</v>
      </c>
      <c r="T97" s="104">
        <f t="shared" si="135"/>
        <v>0</v>
      </c>
      <c r="U97" s="104">
        <f t="shared" si="135"/>
        <v>0</v>
      </c>
      <c r="V97" s="104">
        <f t="shared" si="135"/>
        <v>0</v>
      </c>
      <c r="W97" s="104">
        <f t="shared" si="135"/>
        <v>0</v>
      </c>
      <c r="X97" s="104">
        <f t="shared" si="135"/>
        <v>0</v>
      </c>
      <c r="Y97" s="104">
        <f t="shared" si="135"/>
        <v>0</v>
      </c>
      <c r="Z97" s="104">
        <f t="shared" si="135"/>
        <v>0</v>
      </c>
      <c r="AA97" s="104">
        <f t="shared" si="135"/>
        <v>0</v>
      </c>
      <c r="AB97" s="104">
        <f t="shared" si="135"/>
        <v>0</v>
      </c>
      <c r="AC97" s="104">
        <f t="shared" si="135"/>
        <v>0</v>
      </c>
      <c r="AD97" s="104">
        <f t="shared" si="135"/>
        <v>0</v>
      </c>
      <c r="AE97" s="130">
        <f t="shared" si="133"/>
        <v>0</v>
      </c>
      <c r="AF97" s="130">
        <f>SUM(AF95:AF96)*AF$318</f>
        <v>0</v>
      </c>
      <c r="AG97" s="130">
        <f>SUM(AG95:AG96)*AG$318</f>
        <v>0</v>
      </c>
      <c r="AH97" s="130">
        <f>SUM(AH95:AH96)*AH$318</f>
        <v>0</v>
      </c>
    </row>
    <row r="98" spans="1:34" ht="8.25">
      <c r="A98" s="101"/>
      <c r="B98" s="102" t="s">
        <v>232</v>
      </c>
      <c r="C98" s="103">
        <v>80</v>
      </c>
      <c r="D98" s="103"/>
      <c r="E98" s="103"/>
      <c r="F98" s="137">
        <v>0</v>
      </c>
      <c r="G98" s="137">
        <v>0</v>
      </c>
      <c r="H98" s="137">
        <v>0</v>
      </c>
      <c r="I98" s="137">
        <v>0</v>
      </c>
      <c r="J98" s="137">
        <v>0</v>
      </c>
      <c r="K98" s="137">
        <v>0</v>
      </c>
      <c r="L98" s="137">
        <v>0</v>
      </c>
      <c r="M98" s="137">
        <v>0</v>
      </c>
      <c r="N98" s="137">
        <v>0</v>
      </c>
      <c r="O98" s="137">
        <v>0</v>
      </c>
      <c r="P98" s="137">
        <v>0</v>
      </c>
      <c r="Q98" s="137">
        <v>0</v>
      </c>
      <c r="R98" s="138">
        <v>0</v>
      </c>
      <c r="S98" s="137">
        <v>0</v>
      </c>
      <c r="T98" s="137">
        <v>0</v>
      </c>
      <c r="U98" s="137">
        <v>0</v>
      </c>
      <c r="V98" s="137">
        <v>0</v>
      </c>
      <c r="W98" s="137">
        <v>0</v>
      </c>
      <c r="X98" s="137">
        <v>0</v>
      </c>
      <c r="Y98" s="137">
        <v>0</v>
      </c>
      <c r="Z98" s="137">
        <v>0</v>
      </c>
      <c r="AA98" s="137">
        <v>0</v>
      </c>
      <c r="AB98" s="137">
        <v>0</v>
      </c>
      <c r="AC98" s="137">
        <v>0</v>
      </c>
      <c r="AD98" s="137">
        <v>0</v>
      </c>
      <c r="AE98" s="138">
        <v>0</v>
      </c>
      <c r="AF98" s="137">
        <v>0</v>
      </c>
      <c r="AG98" s="137">
        <v>0</v>
      </c>
      <c r="AH98" s="137">
        <v>0</v>
      </c>
    </row>
    <row r="99" spans="1:34" ht="8.25">
      <c r="A99" s="101"/>
      <c r="B99" s="102" t="s">
        <v>233</v>
      </c>
      <c r="C99" s="170">
        <f>Assumptions!E71</f>
        <v>0</v>
      </c>
      <c r="D99" s="103"/>
      <c r="E99" s="103"/>
      <c r="F99" s="104">
        <f aca="true" t="shared" si="136" ref="F99:Q101">$C99*F$94</f>
        <v>0</v>
      </c>
      <c r="G99" s="104">
        <f t="shared" si="136"/>
        <v>0</v>
      </c>
      <c r="H99" s="104">
        <f t="shared" si="136"/>
        <v>0</v>
      </c>
      <c r="I99" s="104">
        <f t="shared" si="136"/>
        <v>0</v>
      </c>
      <c r="J99" s="104">
        <f t="shared" si="136"/>
        <v>0</v>
      </c>
      <c r="K99" s="104">
        <f t="shared" si="136"/>
        <v>0</v>
      </c>
      <c r="L99" s="104">
        <f t="shared" si="136"/>
        <v>0</v>
      </c>
      <c r="M99" s="104">
        <f t="shared" si="136"/>
        <v>0</v>
      </c>
      <c r="N99" s="104">
        <f t="shared" si="136"/>
        <v>0</v>
      </c>
      <c r="O99" s="104">
        <f t="shared" si="136"/>
        <v>0</v>
      </c>
      <c r="P99" s="104">
        <f t="shared" si="136"/>
        <v>0</v>
      </c>
      <c r="Q99" s="104">
        <f t="shared" si="136"/>
        <v>0</v>
      </c>
      <c r="R99" s="130">
        <f t="shared" si="131"/>
        <v>0</v>
      </c>
      <c r="S99" s="104">
        <f aca="true" t="shared" si="137" ref="S99:AD101">$C99*S$94</f>
        <v>0</v>
      </c>
      <c r="T99" s="104">
        <f t="shared" si="137"/>
        <v>0</v>
      </c>
      <c r="U99" s="104">
        <f t="shared" si="137"/>
        <v>0</v>
      </c>
      <c r="V99" s="104">
        <f t="shared" si="137"/>
        <v>0</v>
      </c>
      <c r="W99" s="104">
        <f t="shared" si="137"/>
        <v>0</v>
      </c>
      <c r="X99" s="104">
        <f t="shared" si="137"/>
        <v>0</v>
      </c>
      <c r="Y99" s="104">
        <f t="shared" si="137"/>
        <v>0</v>
      </c>
      <c r="Z99" s="104">
        <f t="shared" si="137"/>
        <v>0</v>
      </c>
      <c r="AA99" s="104">
        <f t="shared" si="137"/>
        <v>0</v>
      </c>
      <c r="AB99" s="104">
        <f t="shared" si="137"/>
        <v>0</v>
      </c>
      <c r="AC99" s="104">
        <f t="shared" si="137"/>
        <v>0</v>
      </c>
      <c r="AD99" s="104">
        <f t="shared" si="137"/>
        <v>0</v>
      </c>
      <c r="AE99" s="130">
        <f t="shared" si="133"/>
        <v>0</v>
      </c>
      <c r="AF99" s="130">
        <f aca="true" t="shared" si="138" ref="AF99:AH101">$C99*AF$94*12</f>
        <v>0</v>
      </c>
      <c r="AG99" s="130">
        <f t="shared" si="138"/>
        <v>0</v>
      </c>
      <c r="AH99" s="130">
        <f t="shared" si="138"/>
        <v>0</v>
      </c>
    </row>
    <row r="100" spans="1:34" ht="8.25">
      <c r="A100" s="101"/>
      <c r="B100" s="102" t="s">
        <v>93</v>
      </c>
      <c r="C100" s="170">
        <f>Assumptions!F71</f>
        <v>0</v>
      </c>
      <c r="D100" s="103"/>
      <c r="E100" s="103"/>
      <c r="F100" s="104">
        <f t="shared" si="136"/>
        <v>0</v>
      </c>
      <c r="G100" s="104">
        <f t="shared" si="136"/>
        <v>0</v>
      </c>
      <c r="H100" s="104">
        <f t="shared" si="136"/>
        <v>0</v>
      </c>
      <c r="I100" s="104">
        <f t="shared" si="136"/>
        <v>0</v>
      </c>
      <c r="J100" s="104">
        <f t="shared" si="136"/>
        <v>0</v>
      </c>
      <c r="K100" s="104">
        <f t="shared" si="136"/>
        <v>0</v>
      </c>
      <c r="L100" s="104">
        <f t="shared" si="136"/>
        <v>0</v>
      </c>
      <c r="M100" s="104">
        <f t="shared" si="136"/>
        <v>0</v>
      </c>
      <c r="N100" s="104">
        <f t="shared" si="136"/>
        <v>0</v>
      </c>
      <c r="O100" s="104">
        <f t="shared" si="136"/>
        <v>0</v>
      </c>
      <c r="P100" s="104">
        <f t="shared" si="136"/>
        <v>0</v>
      </c>
      <c r="Q100" s="104">
        <f t="shared" si="136"/>
        <v>0</v>
      </c>
      <c r="R100" s="130">
        <f t="shared" si="131"/>
        <v>0</v>
      </c>
      <c r="S100" s="104">
        <f t="shared" si="137"/>
        <v>0</v>
      </c>
      <c r="T100" s="104">
        <f t="shared" si="137"/>
        <v>0</v>
      </c>
      <c r="U100" s="104">
        <f t="shared" si="137"/>
        <v>0</v>
      </c>
      <c r="V100" s="104">
        <f t="shared" si="137"/>
        <v>0</v>
      </c>
      <c r="W100" s="104">
        <f t="shared" si="137"/>
        <v>0</v>
      </c>
      <c r="X100" s="104">
        <f t="shared" si="137"/>
        <v>0</v>
      </c>
      <c r="Y100" s="104">
        <f t="shared" si="137"/>
        <v>0</v>
      </c>
      <c r="Z100" s="104">
        <f t="shared" si="137"/>
        <v>0</v>
      </c>
      <c r="AA100" s="104">
        <f t="shared" si="137"/>
        <v>0</v>
      </c>
      <c r="AB100" s="104">
        <f t="shared" si="137"/>
        <v>0</v>
      </c>
      <c r="AC100" s="104">
        <f t="shared" si="137"/>
        <v>0</v>
      </c>
      <c r="AD100" s="104">
        <f t="shared" si="137"/>
        <v>0</v>
      </c>
      <c r="AE100" s="130">
        <f t="shared" si="133"/>
        <v>0</v>
      </c>
      <c r="AF100" s="130">
        <f t="shared" si="138"/>
        <v>0</v>
      </c>
      <c r="AG100" s="130">
        <f t="shared" si="138"/>
        <v>0</v>
      </c>
      <c r="AH100" s="130">
        <f t="shared" si="138"/>
        <v>0</v>
      </c>
    </row>
    <row r="101" spans="1:34" ht="8.25">
      <c r="A101" s="101"/>
      <c r="B101" s="102" t="s">
        <v>190</v>
      </c>
      <c r="C101" s="170">
        <f>Assumptions!G71</f>
        <v>0</v>
      </c>
      <c r="D101" s="103"/>
      <c r="E101" s="103"/>
      <c r="F101" s="104">
        <f t="shared" si="136"/>
        <v>0</v>
      </c>
      <c r="G101" s="104">
        <f t="shared" si="136"/>
        <v>0</v>
      </c>
      <c r="H101" s="104">
        <f t="shared" si="136"/>
        <v>0</v>
      </c>
      <c r="I101" s="104">
        <f t="shared" si="136"/>
        <v>0</v>
      </c>
      <c r="J101" s="104">
        <f t="shared" si="136"/>
        <v>0</v>
      </c>
      <c r="K101" s="104">
        <f t="shared" si="136"/>
        <v>0</v>
      </c>
      <c r="L101" s="104">
        <f t="shared" si="136"/>
        <v>0</v>
      </c>
      <c r="M101" s="104">
        <f t="shared" si="136"/>
        <v>0</v>
      </c>
      <c r="N101" s="104">
        <f t="shared" si="136"/>
        <v>0</v>
      </c>
      <c r="O101" s="104">
        <f t="shared" si="136"/>
        <v>0</v>
      </c>
      <c r="P101" s="104">
        <f t="shared" si="136"/>
        <v>0</v>
      </c>
      <c r="Q101" s="104">
        <f t="shared" si="136"/>
        <v>0</v>
      </c>
      <c r="R101" s="130">
        <f t="shared" si="131"/>
        <v>0</v>
      </c>
      <c r="S101" s="104">
        <f t="shared" si="137"/>
        <v>0</v>
      </c>
      <c r="T101" s="104">
        <f t="shared" si="137"/>
        <v>0</v>
      </c>
      <c r="U101" s="104">
        <f t="shared" si="137"/>
        <v>0</v>
      </c>
      <c r="V101" s="104">
        <f t="shared" si="137"/>
        <v>0</v>
      </c>
      <c r="W101" s="104">
        <f t="shared" si="137"/>
        <v>0</v>
      </c>
      <c r="X101" s="104">
        <f t="shared" si="137"/>
        <v>0</v>
      </c>
      <c r="Y101" s="104">
        <f t="shared" si="137"/>
        <v>0</v>
      </c>
      <c r="Z101" s="104">
        <f t="shared" si="137"/>
        <v>0</v>
      </c>
      <c r="AA101" s="104">
        <f t="shared" si="137"/>
        <v>0</v>
      </c>
      <c r="AB101" s="104">
        <f t="shared" si="137"/>
        <v>0</v>
      </c>
      <c r="AC101" s="104">
        <f t="shared" si="137"/>
        <v>0</v>
      </c>
      <c r="AD101" s="104">
        <f t="shared" si="137"/>
        <v>0</v>
      </c>
      <c r="AE101" s="130">
        <f t="shared" si="133"/>
        <v>0</v>
      </c>
      <c r="AF101" s="130">
        <f t="shared" si="138"/>
        <v>0</v>
      </c>
      <c r="AG101" s="130">
        <f t="shared" si="138"/>
        <v>0</v>
      </c>
      <c r="AH101" s="130">
        <f t="shared" si="138"/>
        <v>0</v>
      </c>
    </row>
    <row r="102" spans="1:34" ht="8.25">
      <c r="A102" s="101"/>
      <c r="B102" s="102" t="s">
        <v>234</v>
      </c>
      <c r="C102" s="103"/>
      <c r="D102" s="103"/>
      <c r="E102" s="103"/>
      <c r="F102" s="104">
        <f aca="true" t="shared" si="139" ref="F102:Q102">F358</f>
        <v>0</v>
      </c>
      <c r="G102" s="104">
        <f t="shared" si="139"/>
        <v>0</v>
      </c>
      <c r="H102" s="104">
        <f t="shared" si="139"/>
        <v>0</v>
      </c>
      <c r="I102" s="104">
        <f t="shared" si="139"/>
        <v>0</v>
      </c>
      <c r="J102" s="104">
        <f t="shared" si="139"/>
        <v>0</v>
      </c>
      <c r="K102" s="104">
        <f t="shared" si="139"/>
        <v>0</v>
      </c>
      <c r="L102" s="104">
        <f t="shared" si="139"/>
        <v>0</v>
      </c>
      <c r="M102" s="104">
        <f t="shared" si="139"/>
        <v>0</v>
      </c>
      <c r="N102" s="104">
        <f t="shared" si="139"/>
        <v>0</v>
      </c>
      <c r="O102" s="104">
        <f t="shared" si="139"/>
        <v>0</v>
      </c>
      <c r="P102" s="104">
        <f t="shared" si="139"/>
        <v>0</v>
      </c>
      <c r="Q102" s="104">
        <f t="shared" si="139"/>
        <v>0</v>
      </c>
      <c r="R102" s="130">
        <f>SUM(F102:Q102)</f>
        <v>0</v>
      </c>
      <c r="S102" s="104">
        <f aca="true" t="shared" si="140" ref="S102:AD102">S358</f>
        <v>0</v>
      </c>
      <c r="T102" s="104">
        <f t="shared" si="140"/>
        <v>0</v>
      </c>
      <c r="U102" s="104">
        <f t="shared" si="140"/>
        <v>0</v>
      </c>
      <c r="V102" s="104">
        <f t="shared" si="140"/>
        <v>0</v>
      </c>
      <c r="W102" s="104">
        <f t="shared" si="140"/>
        <v>0</v>
      </c>
      <c r="X102" s="104">
        <f t="shared" si="140"/>
        <v>0</v>
      </c>
      <c r="Y102" s="104">
        <f t="shared" si="140"/>
        <v>0</v>
      </c>
      <c r="Z102" s="104">
        <f t="shared" si="140"/>
        <v>0</v>
      </c>
      <c r="AA102" s="104">
        <f t="shared" si="140"/>
        <v>0</v>
      </c>
      <c r="AB102" s="104">
        <f t="shared" si="140"/>
        <v>0</v>
      </c>
      <c r="AC102" s="104">
        <f t="shared" si="140"/>
        <v>0</v>
      </c>
      <c r="AD102" s="104">
        <f t="shared" si="140"/>
        <v>0</v>
      </c>
      <c r="AE102" s="130">
        <f>SUM(S102:AD102)</f>
        <v>0</v>
      </c>
      <c r="AF102" s="130">
        <f>AF358</f>
        <v>0</v>
      </c>
      <c r="AG102" s="130">
        <f>AG358</f>
        <v>0</v>
      </c>
      <c r="AH102" s="130">
        <f>AH358</f>
        <v>0</v>
      </c>
    </row>
    <row r="103" spans="1:34" ht="8.25">
      <c r="A103" s="91" t="s">
        <v>235</v>
      </c>
      <c r="B103" s="105"/>
      <c r="C103" s="93"/>
      <c r="D103" s="93"/>
      <c r="E103" s="93"/>
      <c r="F103" s="106">
        <f aca="true" t="shared" si="141" ref="F103:Q103">SUM(F95:F102)</f>
        <v>0</v>
      </c>
      <c r="G103" s="106">
        <f t="shared" si="141"/>
        <v>0</v>
      </c>
      <c r="H103" s="106">
        <f t="shared" si="141"/>
        <v>0</v>
      </c>
      <c r="I103" s="106">
        <f t="shared" si="141"/>
        <v>0</v>
      </c>
      <c r="J103" s="106">
        <f t="shared" si="141"/>
        <v>0</v>
      </c>
      <c r="K103" s="106">
        <f t="shared" si="141"/>
        <v>0</v>
      </c>
      <c r="L103" s="106">
        <f t="shared" si="141"/>
        <v>0</v>
      </c>
      <c r="M103" s="106">
        <f t="shared" si="141"/>
        <v>0</v>
      </c>
      <c r="N103" s="106">
        <f t="shared" si="141"/>
        <v>0</v>
      </c>
      <c r="O103" s="106">
        <f t="shared" si="141"/>
        <v>0</v>
      </c>
      <c r="P103" s="106">
        <f t="shared" si="141"/>
        <v>0</v>
      </c>
      <c r="Q103" s="106">
        <f t="shared" si="141"/>
        <v>0</v>
      </c>
      <c r="R103" s="129">
        <f>SUM(F103:Q103)</f>
        <v>0</v>
      </c>
      <c r="S103" s="106">
        <f aca="true" t="shared" si="142" ref="S103:AD103">SUM(S95:S102)</f>
        <v>0</v>
      </c>
      <c r="T103" s="106">
        <f t="shared" si="142"/>
        <v>0</v>
      </c>
      <c r="U103" s="106">
        <f t="shared" si="142"/>
        <v>0</v>
      </c>
      <c r="V103" s="106">
        <f t="shared" si="142"/>
        <v>0</v>
      </c>
      <c r="W103" s="106">
        <f t="shared" si="142"/>
        <v>0</v>
      </c>
      <c r="X103" s="106">
        <f t="shared" si="142"/>
        <v>0</v>
      </c>
      <c r="Y103" s="106">
        <f t="shared" si="142"/>
        <v>0</v>
      </c>
      <c r="Z103" s="106">
        <f t="shared" si="142"/>
        <v>0</v>
      </c>
      <c r="AA103" s="106">
        <f t="shared" si="142"/>
        <v>0</v>
      </c>
      <c r="AB103" s="106">
        <f t="shared" si="142"/>
        <v>0</v>
      </c>
      <c r="AC103" s="106">
        <f t="shared" si="142"/>
        <v>0</v>
      </c>
      <c r="AD103" s="106">
        <f t="shared" si="142"/>
        <v>0</v>
      </c>
      <c r="AE103" s="129">
        <f>SUM(S103:AD103)</f>
        <v>0</v>
      </c>
      <c r="AF103" s="129">
        <f>SUM(AF95:AF102)</f>
        <v>0</v>
      </c>
      <c r="AG103" s="129">
        <f>SUM(AG95:AG102)</f>
        <v>0</v>
      </c>
      <c r="AH103" s="129">
        <f>SUM(AH95:AH102)</f>
        <v>0</v>
      </c>
    </row>
    <row r="104" spans="1:34" ht="8.25">
      <c r="A104" s="109"/>
      <c r="B104" s="110" t="s">
        <v>236</v>
      </c>
      <c r="C104" s="103"/>
      <c r="D104" s="103"/>
      <c r="E104" s="103"/>
      <c r="F104" s="111">
        <f aca="true" t="shared" si="143" ref="F104:O104">IF(F$90&gt;0,F103/F$90,0)</f>
        <v>0</v>
      </c>
      <c r="G104" s="111">
        <f t="shared" si="143"/>
        <v>0</v>
      </c>
      <c r="H104" s="111">
        <f t="shared" si="143"/>
        <v>0</v>
      </c>
      <c r="I104" s="111">
        <f t="shared" si="143"/>
        <v>0</v>
      </c>
      <c r="J104" s="111">
        <f t="shared" si="143"/>
        <v>0</v>
      </c>
      <c r="K104" s="111">
        <f t="shared" si="143"/>
        <v>0</v>
      </c>
      <c r="L104" s="111">
        <f t="shared" si="143"/>
        <v>0</v>
      </c>
      <c r="M104" s="111">
        <f t="shared" si="143"/>
        <v>0</v>
      </c>
      <c r="N104" s="111">
        <f t="shared" si="143"/>
        <v>0</v>
      </c>
      <c r="O104" s="111">
        <f t="shared" si="143"/>
        <v>0</v>
      </c>
      <c r="P104" s="111">
        <f aca="true" t="shared" si="144" ref="P104:Y104">IF(P$90&gt;0,P103/P$90,0)</f>
        <v>0</v>
      </c>
      <c r="Q104" s="111">
        <f t="shared" si="144"/>
        <v>0</v>
      </c>
      <c r="R104" s="152">
        <f t="shared" si="144"/>
        <v>0</v>
      </c>
      <c r="S104" s="111">
        <f t="shared" si="144"/>
        <v>0</v>
      </c>
      <c r="T104" s="111">
        <f t="shared" si="144"/>
        <v>0</v>
      </c>
      <c r="U104" s="111">
        <f t="shared" si="144"/>
        <v>0</v>
      </c>
      <c r="V104" s="111">
        <f t="shared" si="144"/>
        <v>0</v>
      </c>
      <c r="W104" s="111">
        <f t="shared" si="144"/>
        <v>0</v>
      </c>
      <c r="X104" s="111">
        <f t="shared" si="144"/>
        <v>0</v>
      </c>
      <c r="Y104" s="111">
        <f t="shared" si="144"/>
        <v>0</v>
      </c>
      <c r="Z104" s="111">
        <f aca="true" t="shared" si="145" ref="Z104:AE104">IF(Z$90&gt;0,Z103/Z$90,0)</f>
        <v>0</v>
      </c>
      <c r="AA104" s="111">
        <f t="shared" si="145"/>
        <v>0</v>
      </c>
      <c r="AB104" s="111">
        <f t="shared" si="145"/>
        <v>0</v>
      </c>
      <c r="AC104" s="111">
        <f t="shared" si="145"/>
        <v>0</v>
      </c>
      <c r="AD104" s="111">
        <f t="shared" si="145"/>
        <v>0</v>
      </c>
      <c r="AE104" s="152">
        <f t="shared" si="145"/>
        <v>0</v>
      </c>
      <c r="AF104" s="152">
        <f>IF(AF$90&gt;0,AF103/AF$90,0)</f>
        <v>0</v>
      </c>
      <c r="AG104" s="152">
        <f>IF(AG$90&gt;0,AG103/AG$90,0)</f>
        <v>0</v>
      </c>
      <c r="AH104" s="152">
        <f>IF(AH$90&gt;0,AH103/AH$90,0)</f>
        <v>0</v>
      </c>
    </row>
    <row r="105" spans="1:34" ht="8.25">
      <c r="A105" s="101"/>
      <c r="B105" s="102"/>
      <c r="C105" s="103"/>
      <c r="D105" s="103"/>
      <c r="E105" s="103"/>
      <c r="F105" s="104"/>
      <c r="G105" s="104"/>
      <c r="H105" s="104"/>
      <c r="I105" s="104"/>
      <c r="J105" s="104"/>
      <c r="K105" s="104"/>
      <c r="L105" s="104"/>
      <c r="M105" s="104"/>
      <c r="N105" s="104"/>
      <c r="O105" s="104"/>
      <c r="P105" s="104"/>
      <c r="Q105" s="104"/>
      <c r="R105" s="130"/>
      <c r="S105" s="104"/>
      <c r="T105" s="104"/>
      <c r="U105" s="104"/>
      <c r="V105" s="104"/>
      <c r="W105" s="104"/>
      <c r="X105" s="104"/>
      <c r="Y105" s="104"/>
      <c r="Z105" s="104"/>
      <c r="AA105" s="104"/>
      <c r="AB105" s="104"/>
      <c r="AC105" s="104"/>
      <c r="AD105" s="104"/>
      <c r="AE105" s="130"/>
      <c r="AF105" s="130"/>
      <c r="AG105" s="130"/>
      <c r="AH105" s="130"/>
    </row>
    <row r="106" spans="1:34" ht="8.25">
      <c r="A106" s="101" t="str">
        <f>UPPER($A$263)</f>
        <v>SALES &amp; MARKETING</v>
      </c>
      <c r="B106" s="102"/>
      <c r="C106" s="103"/>
      <c r="D106" s="103"/>
      <c r="E106" s="103"/>
      <c r="F106" s="104"/>
      <c r="G106" s="104"/>
      <c r="H106" s="104"/>
      <c r="I106" s="104"/>
      <c r="J106" s="104"/>
      <c r="K106" s="104"/>
      <c r="L106" s="104"/>
      <c r="M106" s="104"/>
      <c r="N106" s="104"/>
      <c r="O106" s="104"/>
      <c r="P106" s="104"/>
      <c r="Q106" s="104"/>
      <c r="R106" s="130"/>
      <c r="S106" s="104"/>
      <c r="T106" s="104"/>
      <c r="U106" s="104"/>
      <c r="V106" s="104"/>
      <c r="W106" s="104"/>
      <c r="X106" s="104"/>
      <c r="Y106" s="104"/>
      <c r="Z106" s="104"/>
      <c r="AA106" s="104"/>
      <c r="AB106" s="104"/>
      <c r="AC106" s="104"/>
      <c r="AD106" s="104"/>
      <c r="AE106" s="130"/>
      <c r="AF106" s="130"/>
      <c r="AG106" s="130"/>
      <c r="AH106" s="130"/>
    </row>
    <row r="107" spans="1:34" ht="8.25">
      <c r="A107" s="101"/>
      <c r="B107" s="102" t="s">
        <v>228</v>
      </c>
      <c r="C107" s="103"/>
      <c r="D107" s="103"/>
      <c r="E107" s="103"/>
      <c r="F107" s="104">
        <f aca="true" t="shared" si="146" ref="F107:Q107">F270</f>
        <v>0</v>
      </c>
      <c r="G107" s="104">
        <f t="shared" si="146"/>
        <v>0</v>
      </c>
      <c r="H107" s="104">
        <f t="shared" si="146"/>
        <v>0</v>
      </c>
      <c r="I107" s="104">
        <f t="shared" si="146"/>
        <v>0</v>
      </c>
      <c r="J107" s="104">
        <f t="shared" si="146"/>
        <v>0</v>
      </c>
      <c r="K107" s="104">
        <f t="shared" si="146"/>
        <v>0</v>
      </c>
      <c r="L107" s="104">
        <f t="shared" si="146"/>
        <v>0</v>
      </c>
      <c r="M107" s="104">
        <f t="shared" si="146"/>
        <v>0</v>
      </c>
      <c r="N107" s="104">
        <f t="shared" si="146"/>
        <v>0</v>
      </c>
      <c r="O107" s="104">
        <f t="shared" si="146"/>
        <v>0</v>
      </c>
      <c r="P107" s="104">
        <f t="shared" si="146"/>
        <v>0</v>
      </c>
      <c r="Q107" s="104">
        <f t="shared" si="146"/>
        <v>0</v>
      </c>
      <c r="R107" s="130">
        <f>Q107</f>
        <v>0</v>
      </c>
      <c r="S107" s="104">
        <f aca="true" t="shared" si="147" ref="S107:AD107">S270</f>
        <v>0</v>
      </c>
      <c r="T107" s="104">
        <f t="shared" si="147"/>
        <v>0</v>
      </c>
      <c r="U107" s="104">
        <f t="shared" si="147"/>
        <v>0</v>
      </c>
      <c r="V107" s="104">
        <f t="shared" si="147"/>
        <v>0</v>
      </c>
      <c r="W107" s="104">
        <f t="shared" si="147"/>
        <v>0</v>
      </c>
      <c r="X107" s="104">
        <f t="shared" si="147"/>
        <v>0</v>
      </c>
      <c r="Y107" s="104">
        <f t="shared" si="147"/>
        <v>0</v>
      </c>
      <c r="Z107" s="104">
        <f t="shared" si="147"/>
        <v>0</v>
      </c>
      <c r="AA107" s="104">
        <f t="shared" si="147"/>
        <v>0</v>
      </c>
      <c r="AB107" s="104">
        <f t="shared" si="147"/>
        <v>0</v>
      </c>
      <c r="AC107" s="104">
        <f t="shared" si="147"/>
        <v>0</v>
      </c>
      <c r="AD107" s="104">
        <f t="shared" si="147"/>
        <v>0</v>
      </c>
      <c r="AE107" s="130">
        <f>AD107</f>
        <v>0</v>
      </c>
      <c r="AF107" s="130">
        <f>AF270</f>
        <v>0</v>
      </c>
      <c r="AG107" s="130">
        <f>AG270</f>
        <v>0</v>
      </c>
      <c r="AH107" s="130">
        <f>AH270</f>
        <v>0</v>
      </c>
    </row>
    <row r="108" spans="1:34" ht="8.25">
      <c r="A108" s="101"/>
      <c r="B108" s="102" t="s">
        <v>229</v>
      </c>
      <c r="C108" s="103"/>
      <c r="D108" s="103"/>
      <c r="E108" s="103"/>
      <c r="F108" s="104">
        <f aca="true" t="shared" si="148" ref="F108:Q108">F305</f>
        <v>0</v>
      </c>
      <c r="G108" s="104">
        <f t="shared" si="148"/>
        <v>0</v>
      </c>
      <c r="H108" s="104">
        <f t="shared" si="148"/>
        <v>0</v>
      </c>
      <c r="I108" s="104">
        <f t="shared" si="148"/>
        <v>0</v>
      </c>
      <c r="J108" s="104">
        <f t="shared" si="148"/>
        <v>0</v>
      </c>
      <c r="K108" s="104">
        <f t="shared" si="148"/>
        <v>0</v>
      </c>
      <c r="L108" s="104">
        <f t="shared" si="148"/>
        <v>0</v>
      </c>
      <c r="M108" s="104">
        <f t="shared" si="148"/>
        <v>0</v>
      </c>
      <c r="N108" s="104">
        <f t="shared" si="148"/>
        <v>0</v>
      </c>
      <c r="O108" s="104">
        <f t="shared" si="148"/>
        <v>0</v>
      </c>
      <c r="P108" s="104">
        <f t="shared" si="148"/>
        <v>0</v>
      </c>
      <c r="Q108" s="104">
        <f t="shared" si="148"/>
        <v>0</v>
      </c>
      <c r="R108" s="130">
        <f aca="true" t="shared" si="149" ref="R108:R115">SUM(F108:Q108)</f>
        <v>0</v>
      </c>
      <c r="S108" s="104">
        <f aca="true" t="shared" si="150" ref="S108:AD108">S305</f>
        <v>0</v>
      </c>
      <c r="T108" s="104">
        <f t="shared" si="150"/>
        <v>0</v>
      </c>
      <c r="U108" s="104">
        <f t="shared" si="150"/>
        <v>0</v>
      </c>
      <c r="V108" s="104">
        <f t="shared" si="150"/>
        <v>0</v>
      </c>
      <c r="W108" s="104">
        <f t="shared" si="150"/>
        <v>0</v>
      </c>
      <c r="X108" s="104">
        <f t="shared" si="150"/>
        <v>0</v>
      </c>
      <c r="Y108" s="104">
        <f t="shared" si="150"/>
        <v>0</v>
      </c>
      <c r="Z108" s="104">
        <f t="shared" si="150"/>
        <v>0</v>
      </c>
      <c r="AA108" s="104">
        <f t="shared" si="150"/>
        <v>0</v>
      </c>
      <c r="AB108" s="104">
        <f t="shared" si="150"/>
        <v>0</v>
      </c>
      <c r="AC108" s="104">
        <f t="shared" si="150"/>
        <v>0</v>
      </c>
      <c r="AD108" s="104">
        <f t="shared" si="150"/>
        <v>0</v>
      </c>
      <c r="AE108" s="130">
        <f aca="true" t="shared" si="151" ref="AE108:AE115">SUM(S108:AD108)</f>
        <v>0</v>
      </c>
      <c r="AF108" s="130">
        <f>AF305</f>
        <v>0</v>
      </c>
      <c r="AG108" s="130">
        <f>AG305</f>
        <v>0</v>
      </c>
      <c r="AH108" s="130">
        <f>AH305</f>
        <v>0</v>
      </c>
    </row>
    <row r="109" spans="1:34" ht="8.25">
      <c r="A109" s="101"/>
      <c r="B109" s="102" t="s">
        <v>237</v>
      </c>
      <c r="C109" s="171">
        <f>Assumptions!I84</f>
        <v>0</v>
      </c>
      <c r="D109" s="172">
        <f>Assumptions!I85</f>
        <v>0</v>
      </c>
      <c r="E109" s="103"/>
      <c r="F109" s="104">
        <f aca="true" t="shared" si="152" ref="F109:Q109">$C109*F90*$D109</f>
        <v>0</v>
      </c>
      <c r="G109" s="104">
        <f t="shared" si="152"/>
        <v>0</v>
      </c>
      <c r="H109" s="104">
        <f t="shared" si="152"/>
        <v>0</v>
      </c>
      <c r="I109" s="104">
        <f t="shared" si="152"/>
        <v>0</v>
      </c>
      <c r="J109" s="104">
        <f t="shared" si="152"/>
        <v>0</v>
      </c>
      <c r="K109" s="104">
        <f t="shared" si="152"/>
        <v>0</v>
      </c>
      <c r="L109" s="104">
        <f t="shared" si="152"/>
        <v>0</v>
      </c>
      <c r="M109" s="104">
        <f t="shared" si="152"/>
        <v>0</v>
      </c>
      <c r="N109" s="104">
        <f t="shared" si="152"/>
        <v>0</v>
      </c>
      <c r="O109" s="104">
        <f t="shared" si="152"/>
        <v>0</v>
      </c>
      <c r="P109" s="104">
        <f t="shared" si="152"/>
        <v>0</v>
      </c>
      <c r="Q109" s="104">
        <f t="shared" si="152"/>
        <v>0</v>
      </c>
      <c r="R109" s="130">
        <f t="shared" si="149"/>
        <v>0</v>
      </c>
      <c r="S109" s="104">
        <f aca="true" t="shared" si="153" ref="S109:AD109">$C109*S90*$D109</f>
        <v>0</v>
      </c>
      <c r="T109" s="104">
        <f t="shared" si="153"/>
        <v>0</v>
      </c>
      <c r="U109" s="104">
        <f t="shared" si="153"/>
        <v>0</v>
      </c>
      <c r="V109" s="104">
        <f t="shared" si="153"/>
        <v>0</v>
      </c>
      <c r="W109" s="104">
        <f t="shared" si="153"/>
        <v>0</v>
      </c>
      <c r="X109" s="104">
        <f t="shared" si="153"/>
        <v>0</v>
      </c>
      <c r="Y109" s="104">
        <f t="shared" si="153"/>
        <v>0</v>
      </c>
      <c r="Z109" s="104">
        <f t="shared" si="153"/>
        <v>0</v>
      </c>
      <c r="AA109" s="104">
        <f t="shared" si="153"/>
        <v>0</v>
      </c>
      <c r="AB109" s="104">
        <f t="shared" si="153"/>
        <v>0</v>
      </c>
      <c r="AC109" s="104">
        <f t="shared" si="153"/>
        <v>0</v>
      </c>
      <c r="AD109" s="104">
        <f t="shared" si="153"/>
        <v>0</v>
      </c>
      <c r="AE109" s="130">
        <f t="shared" si="151"/>
        <v>0</v>
      </c>
      <c r="AF109" s="130">
        <f>$C109*AF90*$D109</f>
        <v>0</v>
      </c>
      <c r="AG109" s="130">
        <f>$C109*AG90*$D109</f>
        <v>0</v>
      </c>
      <c r="AH109" s="130">
        <f>$C109*AH90*$D109</f>
        <v>0</v>
      </c>
    </row>
    <row r="110" spans="1:34" ht="8.25">
      <c r="A110" s="101"/>
      <c r="B110" s="102" t="s">
        <v>231</v>
      </c>
      <c r="C110" s="103"/>
      <c r="D110" s="103"/>
      <c r="E110" s="103"/>
      <c r="F110" s="104">
        <f aca="true" t="shared" si="154" ref="F110:Q110">SUM(F108:F109)*F$318</f>
        <v>0</v>
      </c>
      <c r="G110" s="104">
        <f t="shared" si="154"/>
        <v>0</v>
      </c>
      <c r="H110" s="104">
        <f t="shared" si="154"/>
        <v>0</v>
      </c>
      <c r="I110" s="104">
        <f t="shared" si="154"/>
        <v>0</v>
      </c>
      <c r="J110" s="104">
        <f t="shared" si="154"/>
        <v>0</v>
      </c>
      <c r="K110" s="104">
        <f t="shared" si="154"/>
        <v>0</v>
      </c>
      <c r="L110" s="104">
        <f t="shared" si="154"/>
        <v>0</v>
      </c>
      <c r="M110" s="104">
        <f t="shared" si="154"/>
        <v>0</v>
      </c>
      <c r="N110" s="104">
        <f t="shared" si="154"/>
        <v>0</v>
      </c>
      <c r="O110" s="104">
        <f t="shared" si="154"/>
        <v>0</v>
      </c>
      <c r="P110" s="104">
        <f t="shared" si="154"/>
        <v>0</v>
      </c>
      <c r="Q110" s="104">
        <f t="shared" si="154"/>
        <v>0</v>
      </c>
      <c r="R110" s="130">
        <f t="shared" si="149"/>
        <v>0</v>
      </c>
      <c r="S110" s="104">
        <f aca="true" t="shared" si="155" ref="S110:AD110">SUM(S108:S109)*S$318</f>
        <v>0</v>
      </c>
      <c r="T110" s="104">
        <f t="shared" si="155"/>
        <v>0</v>
      </c>
      <c r="U110" s="104">
        <f t="shared" si="155"/>
        <v>0</v>
      </c>
      <c r="V110" s="104">
        <f t="shared" si="155"/>
        <v>0</v>
      </c>
      <c r="W110" s="104">
        <f t="shared" si="155"/>
        <v>0</v>
      </c>
      <c r="X110" s="104">
        <f t="shared" si="155"/>
        <v>0</v>
      </c>
      <c r="Y110" s="104">
        <f t="shared" si="155"/>
        <v>0</v>
      </c>
      <c r="Z110" s="104">
        <f t="shared" si="155"/>
        <v>0</v>
      </c>
      <c r="AA110" s="104">
        <f t="shared" si="155"/>
        <v>0</v>
      </c>
      <c r="AB110" s="104">
        <f t="shared" si="155"/>
        <v>0</v>
      </c>
      <c r="AC110" s="104">
        <f t="shared" si="155"/>
        <v>0</v>
      </c>
      <c r="AD110" s="104">
        <f t="shared" si="155"/>
        <v>0</v>
      </c>
      <c r="AE110" s="130">
        <f t="shared" si="151"/>
        <v>0</v>
      </c>
      <c r="AF110" s="130">
        <f>SUM(AF108:AF109)*AF$318</f>
        <v>0</v>
      </c>
      <c r="AG110" s="130">
        <f>SUM(AG108:AG109)*AG$318</f>
        <v>0</v>
      </c>
      <c r="AH110" s="130">
        <f>SUM(AH108:AH109)*AH$318</f>
        <v>0</v>
      </c>
    </row>
    <row r="111" spans="1:34" ht="8.25">
      <c r="A111" s="101"/>
      <c r="B111" s="102" t="s">
        <v>92</v>
      </c>
      <c r="C111" s="170">
        <f>Assumptions!E72</f>
        <v>0</v>
      </c>
      <c r="D111" s="103"/>
      <c r="E111" s="103"/>
      <c r="F111" s="104">
        <f aca="true" t="shared" si="156" ref="F111:Q113">$C111*F$107</f>
        <v>0</v>
      </c>
      <c r="G111" s="104">
        <f t="shared" si="156"/>
        <v>0</v>
      </c>
      <c r="H111" s="104">
        <f t="shared" si="156"/>
        <v>0</v>
      </c>
      <c r="I111" s="104">
        <f t="shared" si="156"/>
        <v>0</v>
      </c>
      <c r="J111" s="104">
        <f t="shared" si="156"/>
        <v>0</v>
      </c>
      <c r="K111" s="104">
        <f t="shared" si="156"/>
        <v>0</v>
      </c>
      <c r="L111" s="104">
        <f t="shared" si="156"/>
        <v>0</v>
      </c>
      <c r="M111" s="104">
        <f t="shared" si="156"/>
        <v>0</v>
      </c>
      <c r="N111" s="104">
        <f t="shared" si="156"/>
        <v>0</v>
      </c>
      <c r="O111" s="104">
        <f t="shared" si="156"/>
        <v>0</v>
      </c>
      <c r="P111" s="104">
        <f t="shared" si="156"/>
        <v>0</v>
      </c>
      <c r="Q111" s="104">
        <f t="shared" si="156"/>
        <v>0</v>
      </c>
      <c r="R111" s="130">
        <f t="shared" si="149"/>
        <v>0</v>
      </c>
      <c r="S111" s="104">
        <f aca="true" t="shared" si="157" ref="S111:AD113">$C111*S$107</f>
        <v>0</v>
      </c>
      <c r="T111" s="104">
        <f t="shared" si="157"/>
        <v>0</v>
      </c>
      <c r="U111" s="104">
        <f t="shared" si="157"/>
        <v>0</v>
      </c>
      <c r="V111" s="104">
        <f t="shared" si="157"/>
        <v>0</v>
      </c>
      <c r="W111" s="104">
        <f t="shared" si="157"/>
        <v>0</v>
      </c>
      <c r="X111" s="104">
        <f t="shared" si="157"/>
        <v>0</v>
      </c>
      <c r="Y111" s="104">
        <f t="shared" si="157"/>
        <v>0</v>
      </c>
      <c r="Z111" s="104">
        <f t="shared" si="157"/>
        <v>0</v>
      </c>
      <c r="AA111" s="104">
        <f t="shared" si="157"/>
        <v>0</v>
      </c>
      <c r="AB111" s="104">
        <f t="shared" si="157"/>
        <v>0</v>
      </c>
      <c r="AC111" s="104">
        <f t="shared" si="157"/>
        <v>0</v>
      </c>
      <c r="AD111" s="104">
        <f t="shared" si="157"/>
        <v>0</v>
      </c>
      <c r="AE111" s="130">
        <f t="shared" si="151"/>
        <v>0</v>
      </c>
      <c r="AF111" s="130">
        <f aca="true" t="shared" si="158" ref="AF111:AH113">$C111*AF$107*12</f>
        <v>0</v>
      </c>
      <c r="AG111" s="130">
        <f t="shared" si="158"/>
        <v>0</v>
      </c>
      <c r="AH111" s="130">
        <f t="shared" si="158"/>
        <v>0</v>
      </c>
    </row>
    <row r="112" spans="1:34" ht="8.25">
      <c r="A112" s="101"/>
      <c r="B112" s="102" t="s">
        <v>93</v>
      </c>
      <c r="C112" s="170">
        <f>Assumptions!F72</f>
        <v>0</v>
      </c>
      <c r="D112" s="103"/>
      <c r="E112" s="103"/>
      <c r="F112" s="104">
        <f t="shared" si="156"/>
        <v>0</v>
      </c>
      <c r="G112" s="104">
        <f t="shared" si="156"/>
        <v>0</v>
      </c>
      <c r="H112" s="104">
        <f t="shared" si="156"/>
        <v>0</v>
      </c>
      <c r="I112" s="104">
        <f t="shared" si="156"/>
        <v>0</v>
      </c>
      <c r="J112" s="104">
        <f t="shared" si="156"/>
        <v>0</v>
      </c>
      <c r="K112" s="104">
        <f t="shared" si="156"/>
        <v>0</v>
      </c>
      <c r="L112" s="104">
        <f t="shared" si="156"/>
        <v>0</v>
      </c>
      <c r="M112" s="104">
        <f t="shared" si="156"/>
        <v>0</v>
      </c>
      <c r="N112" s="104">
        <f t="shared" si="156"/>
        <v>0</v>
      </c>
      <c r="O112" s="104">
        <f t="shared" si="156"/>
        <v>0</v>
      </c>
      <c r="P112" s="104">
        <f t="shared" si="156"/>
        <v>0</v>
      </c>
      <c r="Q112" s="104">
        <f t="shared" si="156"/>
        <v>0</v>
      </c>
      <c r="R112" s="130">
        <f t="shared" si="149"/>
        <v>0</v>
      </c>
      <c r="S112" s="104">
        <f t="shared" si="157"/>
        <v>0</v>
      </c>
      <c r="T112" s="104">
        <f t="shared" si="157"/>
        <v>0</v>
      </c>
      <c r="U112" s="104">
        <f t="shared" si="157"/>
        <v>0</v>
      </c>
      <c r="V112" s="104">
        <f t="shared" si="157"/>
        <v>0</v>
      </c>
      <c r="W112" s="104">
        <f t="shared" si="157"/>
        <v>0</v>
      </c>
      <c r="X112" s="104">
        <f t="shared" si="157"/>
        <v>0</v>
      </c>
      <c r="Y112" s="104">
        <f t="shared" si="157"/>
        <v>0</v>
      </c>
      <c r="Z112" s="104">
        <f t="shared" si="157"/>
        <v>0</v>
      </c>
      <c r="AA112" s="104">
        <f t="shared" si="157"/>
        <v>0</v>
      </c>
      <c r="AB112" s="104">
        <f t="shared" si="157"/>
        <v>0</v>
      </c>
      <c r="AC112" s="104">
        <f t="shared" si="157"/>
        <v>0</v>
      </c>
      <c r="AD112" s="104">
        <f t="shared" si="157"/>
        <v>0</v>
      </c>
      <c r="AE112" s="130">
        <f t="shared" si="151"/>
        <v>0</v>
      </c>
      <c r="AF112" s="130">
        <f t="shared" si="158"/>
        <v>0</v>
      </c>
      <c r="AG112" s="130">
        <f t="shared" si="158"/>
        <v>0</v>
      </c>
      <c r="AH112" s="130">
        <f t="shared" si="158"/>
        <v>0</v>
      </c>
    </row>
    <row r="113" spans="1:34" ht="8.25">
      <c r="A113" s="101"/>
      <c r="B113" s="102" t="s">
        <v>190</v>
      </c>
      <c r="C113" s="170">
        <f>Assumptions!G72</f>
        <v>0</v>
      </c>
      <c r="D113" s="103"/>
      <c r="E113" s="103"/>
      <c r="F113" s="104">
        <f t="shared" si="156"/>
        <v>0</v>
      </c>
      <c r="G113" s="104">
        <f t="shared" si="156"/>
        <v>0</v>
      </c>
      <c r="H113" s="104">
        <f t="shared" si="156"/>
        <v>0</v>
      </c>
      <c r="I113" s="104">
        <f t="shared" si="156"/>
        <v>0</v>
      </c>
      <c r="J113" s="104">
        <f t="shared" si="156"/>
        <v>0</v>
      </c>
      <c r="K113" s="104">
        <f t="shared" si="156"/>
        <v>0</v>
      </c>
      <c r="L113" s="104">
        <f t="shared" si="156"/>
        <v>0</v>
      </c>
      <c r="M113" s="104">
        <f t="shared" si="156"/>
        <v>0</v>
      </c>
      <c r="N113" s="104">
        <f t="shared" si="156"/>
        <v>0</v>
      </c>
      <c r="O113" s="104">
        <f t="shared" si="156"/>
        <v>0</v>
      </c>
      <c r="P113" s="104">
        <f t="shared" si="156"/>
        <v>0</v>
      </c>
      <c r="Q113" s="104">
        <f t="shared" si="156"/>
        <v>0</v>
      </c>
      <c r="R113" s="130">
        <f t="shared" si="149"/>
        <v>0</v>
      </c>
      <c r="S113" s="104">
        <f t="shared" si="157"/>
        <v>0</v>
      </c>
      <c r="T113" s="104">
        <f t="shared" si="157"/>
        <v>0</v>
      </c>
      <c r="U113" s="104">
        <f t="shared" si="157"/>
        <v>0</v>
      </c>
      <c r="V113" s="104">
        <f t="shared" si="157"/>
        <v>0</v>
      </c>
      <c r="W113" s="104">
        <f t="shared" si="157"/>
        <v>0</v>
      </c>
      <c r="X113" s="104">
        <f t="shared" si="157"/>
        <v>0</v>
      </c>
      <c r="Y113" s="104">
        <f t="shared" si="157"/>
        <v>0</v>
      </c>
      <c r="Z113" s="104">
        <f t="shared" si="157"/>
        <v>0</v>
      </c>
      <c r="AA113" s="104">
        <f t="shared" si="157"/>
        <v>0</v>
      </c>
      <c r="AB113" s="104">
        <f t="shared" si="157"/>
        <v>0</v>
      </c>
      <c r="AC113" s="104">
        <f t="shared" si="157"/>
        <v>0</v>
      </c>
      <c r="AD113" s="104">
        <f t="shared" si="157"/>
        <v>0</v>
      </c>
      <c r="AE113" s="130">
        <f t="shared" si="151"/>
        <v>0</v>
      </c>
      <c r="AF113" s="130">
        <f t="shared" si="158"/>
        <v>0</v>
      </c>
      <c r="AG113" s="130">
        <f t="shared" si="158"/>
        <v>0</v>
      </c>
      <c r="AH113" s="130">
        <f t="shared" si="158"/>
        <v>0</v>
      </c>
    </row>
    <row r="114" spans="1:34" ht="8.25">
      <c r="A114" s="101"/>
      <c r="B114" s="102" t="s">
        <v>234</v>
      </c>
      <c r="C114" s="103"/>
      <c r="D114" s="103"/>
      <c r="E114" s="103"/>
      <c r="F114" s="104">
        <f aca="true" t="shared" si="159" ref="F114:Q114">F364</f>
        <v>0</v>
      </c>
      <c r="G114" s="104">
        <f t="shared" si="159"/>
        <v>0</v>
      </c>
      <c r="H114" s="104">
        <f t="shared" si="159"/>
        <v>0</v>
      </c>
      <c r="I114" s="104">
        <f t="shared" si="159"/>
        <v>0</v>
      </c>
      <c r="J114" s="104">
        <f t="shared" si="159"/>
        <v>0</v>
      </c>
      <c r="K114" s="104">
        <f t="shared" si="159"/>
        <v>0</v>
      </c>
      <c r="L114" s="104">
        <f t="shared" si="159"/>
        <v>0</v>
      </c>
      <c r="M114" s="104">
        <f t="shared" si="159"/>
        <v>0</v>
      </c>
      <c r="N114" s="104">
        <f t="shared" si="159"/>
        <v>0</v>
      </c>
      <c r="O114" s="104">
        <f t="shared" si="159"/>
        <v>0</v>
      </c>
      <c r="P114" s="104">
        <f t="shared" si="159"/>
        <v>0</v>
      </c>
      <c r="Q114" s="104">
        <f t="shared" si="159"/>
        <v>0</v>
      </c>
      <c r="R114" s="130">
        <f t="shared" si="149"/>
        <v>0</v>
      </c>
      <c r="S114" s="104">
        <f aca="true" t="shared" si="160" ref="S114:AD114">S364</f>
        <v>0</v>
      </c>
      <c r="T114" s="104">
        <f t="shared" si="160"/>
        <v>0</v>
      </c>
      <c r="U114" s="104">
        <f t="shared" si="160"/>
        <v>0</v>
      </c>
      <c r="V114" s="104">
        <f t="shared" si="160"/>
        <v>0</v>
      </c>
      <c r="W114" s="104">
        <f t="shared" si="160"/>
        <v>0</v>
      </c>
      <c r="X114" s="104">
        <f t="shared" si="160"/>
        <v>0</v>
      </c>
      <c r="Y114" s="104">
        <f t="shared" si="160"/>
        <v>0</v>
      </c>
      <c r="Z114" s="104">
        <f t="shared" si="160"/>
        <v>0</v>
      </c>
      <c r="AA114" s="104">
        <f t="shared" si="160"/>
        <v>0</v>
      </c>
      <c r="AB114" s="104">
        <f t="shared" si="160"/>
        <v>0</v>
      </c>
      <c r="AC114" s="104">
        <f t="shared" si="160"/>
        <v>0</v>
      </c>
      <c r="AD114" s="104">
        <f t="shared" si="160"/>
        <v>0</v>
      </c>
      <c r="AE114" s="130">
        <f t="shared" si="151"/>
        <v>0</v>
      </c>
      <c r="AF114" s="130">
        <f>AF364</f>
        <v>0</v>
      </c>
      <c r="AG114" s="130">
        <f>AG364</f>
        <v>0</v>
      </c>
      <c r="AH114" s="130">
        <f>AH364</f>
        <v>0</v>
      </c>
    </row>
    <row r="115" spans="1:34" ht="8.25">
      <c r="A115" s="91" t="s">
        <v>235</v>
      </c>
      <c r="B115" s="105"/>
      <c r="C115" s="93"/>
      <c r="D115" s="93"/>
      <c r="E115" s="93"/>
      <c r="F115" s="106">
        <f aca="true" t="shared" si="161" ref="F115:Q115">SUM(F108:F114)</f>
        <v>0</v>
      </c>
      <c r="G115" s="106">
        <f t="shared" si="161"/>
        <v>0</v>
      </c>
      <c r="H115" s="106">
        <f t="shared" si="161"/>
        <v>0</v>
      </c>
      <c r="I115" s="106">
        <f t="shared" si="161"/>
        <v>0</v>
      </c>
      <c r="J115" s="106">
        <f t="shared" si="161"/>
        <v>0</v>
      </c>
      <c r="K115" s="106">
        <f t="shared" si="161"/>
        <v>0</v>
      </c>
      <c r="L115" s="106">
        <f t="shared" si="161"/>
        <v>0</v>
      </c>
      <c r="M115" s="106">
        <f t="shared" si="161"/>
        <v>0</v>
      </c>
      <c r="N115" s="106">
        <f t="shared" si="161"/>
        <v>0</v>
      </c>
      <c r="O115" s="106">
        <f t="shared" si="161"/>
        <v>0</v>
      </c>
      <c r="P115" s="106">
        <f t="shared" si="161"/>
        <v>0</v>
      </c>
      <c r="Q115" s="106">
        <f t="shared" si="161"/>
        <v>0</v>
      </c>
      <c r="R115" s="129">
        <f t="shared" si="149"/>
        <v>0</v>
      </c>
      <c r="S115" s="106">
        <f aca="true" t="shared" si="162" ref="S115:AD115">SUM(S108:S114)</f>
        <v>0</v>
      </c>
      <c r="T115" s="106">
        <f t="shared" si="162"/>
        <v>0</v>
      </c>
      <c r="U115" s="106">
        <f t="shared" si="162"/>
        <v>0</v>
      </c>
      <c r="V115" s="106">
        <f t="shared" si="162"/>
        <v>0</v>
      </c>
      <c r="W115" s="106">
        <f t="shared" si="162"/>
        <v>0</v>
      </c>
      <c r="X115" s="106">
        <f t="shared" si="162"/>
        <v>0</v>
      </c>
      <c r="Y115" s="106">
        <f t="shared" si="162"/>
        <v>0</v>
      </c>
      <c r="Z115" s="106">
        <f t="shared" si="162"/>
        <v>0</v>
      </c>
      <c r="AA115" s="106">
        <f t="shared" si="162"/>
        <v>0</v>
      </c>
      <c r="AB115" s="106">
        <f t="shared" si="162"/>
        <v>0</v>
      </c>
      <c r="AC115" s="106">
        <f t="shared" si="162"/>
        <v>0</v>
      </c>
      <c r="AD115" s="106">
        <f t="shared" si="162"/>
        <v>0</v>
      </c>
      <c r="AE115" s="129">
        <f t="shared" si="151"/>
        <v>0</v>
      </c>
      <c r="AF115" s="129">
        <f>SUM(AF108:AF114)</f>
        <v>0</v>
      </c>
      <c r="AG115" s="129">
        <f>SUM(AG108:AG114)</f>
        <v>0</v>
      </c>
      <c r="AH115" s="129">
        <f>SUM(AH108:AH114)</f>
        <v>0</v>
      </c>
    </row>
    <row r="116" spans="1:34" ht="9" thickBot="1">
      <c r="A116" s="109"/>
      <c r="B116" s="110" t="s">
        <v>236</v>
      </c>
      <c r="C116" s="103"/>
      <c r="D116" s="103"/>
      <c r="E116" s="103"/>
      <c r="F116" s="111">
        <f aca="true" t="shared" si="163" ref="F116:O116">IF(F$90&gt;0,F115/F$90,0)</f>
        <v>0</v>
      </c>
      <c r="G116" s="111">
        <f t="shared" si="163"/>
        <v>0</v>
      </c>
      <c r="H116" s="111">
        <f t="shared" si="163"/>
        <v>0</v>
      </c>
      <c r="I116" s="111">
        <f t="shared" si="163"/>
        <v>0</v>
      </c>
      <c r="J116" s="111">
        <f t="shared" si="163"/>
        <v>0</v>
      </c>
      <c r="K116" s="111">
        <f t="shared" si="163"/>
        <v>0</v>
      </c>
      <c r="L116" s="111">
        <f t="shared" si="163"/>
        <v>0</v>
      </c>
      <c r="M116" s="111">
        <f t="shared" si="163"/>
        <v>0</v>
      </c>
      <c r="N116" s="111">
        <f t="shared" si="163"/>
        <v>0</v>
      </c>
      <c r="O116" s="111">
        <f t="shared" si="163"/>
        <v>0</v>
      </c>
      <c r="P116" s="111">
        <f aca="true" t="shared" si="164" ref="P116:Y116">IF(P$90&gt;0,P115/P$90,0)</f>
        <v>0</v>
      </c>
      <c r="Q116" s="111">
        <f t="shared" si="164"/>
        <v>0</v>
      </c>
      <c r="R116" s="152">
        <f t="shared" si="164"/>
        <v>0</v>
      </c>
      <c r="S116" s="111">
        <f t="shared" si="164"/>
        <v>0</v>
      </c>
      <c r="T116" s="111">
        <f t="shared" si="164"/>
        <v>0</v>
      </c>
      <c r="U116" s="111">
        <f t="shared" si="164"/>
        <v>0</v>
      </c>
      <c r="V116" s="111">
        <f t="shared" si="164"/>
        <v>0</v>
      </c>
      <c r="W116" s="111">
        <f t="shared" si="164"/>
        <v>0</v>
      </c>
      <c r="X116" s="111">
        <f t="shared" si="164"/>
        <v>0</v>
      </c>
      <c r="Y116" s="111">
        <f t="shared" si="164"/>
        <v>0</v>
      </c>
      <c r="Z116" s="111">
        <f aca="true" t="shared" si="165" ref="Z116:AE116">IF(Z$90&gt;0,Z115/Z$90,0)</f>
        <v>0</v>
      </c>
      <c r="AA116" s="111">
        <f t="shared" si="165"/>
        <v>0</v>
      </c>
      <c r="AB116" s="111">
        <f t="shared" si="165"/>
        <v>0</v>
      </c>
      <c r="AC116" s="111">
        <f t="shared" si="165"/>
        <v>0</v>
      </c>
      <c r="AD116" s="111">
        <f t="shared" si="165"/>
        <v>0</v>
      </c>
      <c r="AE116" s="152">
        <f t="shared" si="165"/>
        <v>0</v>
      </c>
      <c r="AF116" s="152">
        <f>IF(AF$90&gt;0,AF115/AF$90,0)</f>
        <v>0</v>
      </c>
      <c r="AG116" s="152">
        <f>IF(AG$90&gt;0,AG115/AG$90,0)</f>
        <v>0</v>
      </c>
      <c r="AH116" s="152">
        <f>IF(AH$90&gt;0,AH115/AH$90,0)</f>
        <v>0</v>
      </c>
    </row>
    <row r="117" spans="1:34" s="72" customFormat="1" ht="9" thickTop="1">
      <c r="A117" s="85" t="s">
        <v>224</v>
      </c>
      <c r="B117" s="80"/>
      <c r="C117" s="86"/>
      <c r="D117" s="86"/>
      <c r="E117" s="86"/>
      <c r="F117" s="107"/>
      <c r="G117" s="107"/>
      <c r="H117" s="107"/>
      <c r="I117" s="107"/>
      <c r="J117" s="107"/>
      <c r="K117" s="107"/>
      <c r="L117" s="107"/>
      <c r="M117" s="107"/>
      <c r="N117" s="107"/>
      <c r="O117" s="107"/>
      <c r="P117" s="107"/>
      <c r="Q117" s="107"/>
      <c r="R117" s="149"/>
      <c r="S117" s="107"/>
      <c r="T117" s="107"/>
      <c r="U117" s="107"/>
      <c r="V117" s="107"/>
      <c r="W117" s="107"/>
      <c r="X117" s="107"/>
      <c r="Y117" s="107"/>
      <c r="Z117" s="107"/>
      <c r="AA117" s="107"/>
      <c r="AB117" s="107"/>
      <c r="AC117" s="107"/>
      <c r="AD117" s="107"/>
      <c r="AE117" s="149"/>
      <c r="AF117" s="149"/>
      <c r="AG117" s="149"/>
      <c r="AH117" s="149"/>
    </row>
    <row r="118" spans="1:34" s="72" customFormat="1" ht="9" thickBot="1">
      <c r="A118" s="88">
        <f>$A$1</f>
        <v>0</v>
      </c>
      <c r="B118" s="81"/>
      <c r="C118" s="89"/>
      <c r="D118" s="89"/>
      <c r="E118" s="89"/>
      <c r="F118" s="108"/>
      <c r="G118" s="108"/>
      <c r="H118" s="108"/>
      <c r="I118" s="108"/>
      <c r="J118" s="108"/>
      <c r="K118" s="108"/>
      <c r="L118" s="108"/>
      <c r="M118" s="108"/>
      <c r="N118" s="108"/>
      <c r="O118" s="108"/>
      <c r="P118" s="108"/>
      <c r="Q118" s="108"/>
      <c r="R118" s="150"/>
      <c r="S118" s="108"/>
      <c r="T118" s="108"/>
      <c r="U118" s="108"/>
      <c r="V118" s="108"/>
      <c r="W118" s="108"/>
      <c r="X118" s="108"/>
      <c r="Y118" s="108"/>
      <c r="Z118" s="108"/>
      <c r="AA118" s="108"/>
      <c r="AB118" s="108"/>
      <c r="AC118" s="108"/>
      <c r="AD118" s="108"/>
      <c r="AE118" s="150"/>
      <c r="AF118" s="150"/>
      <c r="AG118" s="150"/>
      <c r="AH118" s="150"/>
    </row>
    <row r="119" spans="1:34" ht="9" thickTop="1">
      <c r="A119" s="91"/>
      <c r="B119" s="92">
        <f ca="1">NOW()</f>
        <v>37292.65933275463</v>
      </c>
      <c r="C119" s="93"/>
      <c r="D119" s="93"/>
      <c r="E119" s="93"/>
      <c r="F119" s="94" t="str">
        <f aca="true" t="shared" si="166" ref="F119:Q119">F$7</f>
        <v>Month 1</v>
      </c>
      <c r="G119" s="94" t="str">
        <f t="shared" si="166"/>
        <v>Month 2</v>
      </c>
      <c r="H119" s="94" t="str">
        <f t="shared" si="166"/>
        <v>Month 3</v>
      </c>
      <c r="I119" s="94" t="str">
        <f t="shared" si="166"/>
        <v>Month 4</v>
      </c>
      <c r="J119" s="94" t="str">
        <f t="shared" si="166"/>
        <v>Month 5</v>
      </c>
      <c r="K119" s="94" t="str">
        <f t="shared" si="166"/>
        <v>Month 6</v>
      </c>
      <c r="L119" s="94" t="str">
        <f t="shared" si="166"/>
        <v>Month 7</v>
      </c>
      <c r="M119" s="94" t="str">
        <f t="shared" si="166"/>
        <v>Month 8</v>
      </c>
      <c r="N119" s="94" t="str">
        <f t="shared" si="166"/>
        <v>Month 9</v>
      </c>
      <c r="O119" s="94" t="str">
        <f t="shared" si="166"/>
        <v>Month 10</v>
      </c>
      <c r="P119" s="94" t="str">
        <f t="shared" si="166"/>
        <v>Month 11</v>
      </c>
      <c r="Q119" s="94" t="str">
        <f t="shared" si="166"/>
        <v>Month 12</v>
      </c>
      <c r="R119" s="146" t="s">
        <v>162</v>
      </c>
      <c r="S119" s="94" t="str">
        <f aca="true" t="shared" si="167" ref="S119:AD119">S$7</f>
        <v>Month 13</v>
      </c>
      <c r="T119" s="94" t="str">
        <f t="shared" si="167"/>
        <v>Month 14</v>
      </c>
      <c r="U119" s="94" t="str">
        <f t="shared" si="167"/>
        <v>Month 15</v>
      </c>
      <c r="V119" s="94" t="str">
        <f t="shared" si="167"/>
        <v>Month 16</v>
      </c>
      <c r="W119" s="94" t="str">
        <f t="shared" si="167"/>
        <v>Month 17</v>
      </c>
      <c r="X119" s="94" t="str">
        <f t="shared" si="167"/>
        <v>Month 18</v>
      </c>
      <c r="Y119" s="94" t="str">
        <f t="shared" si="167"/>
        <v>Month 19</v>
      </c>
      <c r="Z119" s="94" t="str">
        <f t="shared" si="167"/>
        <v>Month 20</v>
      </c>
      <c r="AA119" s="94" t="str">
        <f t="shared" si="167"/>
        <v>Month 21</v>
      </c>
      <c r="AB119" s="94" t="str">
        <f t="shared" si="167"/>
        <v>Month 22</v>
      </c>
      <c r="AC119" s="94" t="str">
        <f t="shared" si="167"/>
        <v>Month 23</v>
      </c>
      <c r="AD119" s="94" t="str">
        <f t="shared" si="167"/>
        <v>Month 24</v>
      </c>
      <c r="AE119" s="146" t="s">
        <v>162</v>
      </c>
      <c r="AF119" s="146" t="str">
        <f>AF$7</f>
        <v>Total</v>
      </c>
      <c r="AG119" s="146" t="str">
        <f>AG$7</f>
        <v>Total</v>
      </c>
      <c r="AH119" s="146" t="str">
        <f>AH$7</f>
        <v>Total</v>
      </c>
    </row>
    <row r="120" spans="1:34" ht="8.25">
      <c r="A120" s="95"/>
      <c r="B120" s="96">
        <f ca="1">NOW()</f>
        <v>37292.65933275463</v>
      </c>
      <c r="C120" s="97"/>
      <c r="D120" s="97"/>
      <c r="E120" s="97"/>
      <c r="F120" s="98">
        <f aca="true" t="shared" si="168" ref="F120:AH120">F$1</f>
        <v>36526</v>
      </c>
      <c r="G120" s="98">
        <f t="shared" si="168"/>
        <v>36557</v>
      </c>
      <c r="H120" s="98">
        <f t="shared" si="168"/>
        <v>36588</v>
      </c>
      <c r="I120" s="98">
        <f t="shared" si="168"/>
        <v>36619</v>
      </c>
      <c r="J120" s="98">
        <f t="shared" si="168"/>
        <v>36650</v>
      </c>
      <c r="K120" s="98">
        <f t="shared" si="168"/>
        <v>36681</v>
      </c>
      <c r="L120" s="98">
        <f t="shared" si="168"/>
        <v>36712</v>
      </c>
      <c r="M120" s="98">
        <f t="shared" si="168"/>
        <v>36743</v>
      </c>
      <c r="N120" s="98">
        <f t="shared" si="168"/>
        <v>36774</v>
      </c>
      <c r="O120" s="98">
        <f t="shared" si="168"/>
        <v>36805</v>
      </c>
      <c r="P120" s="98">
        <f t="shared" si="168"/>
        <v>36836</v>
      </c>
      <c r="Q120" s="98">
        <f t="shared" si="168"/>
        <v>36867</v>
      </c>
      <c r="R120" s="147">
        <f t="shared" si="168"/>
        <v>36867</v>
      </c>
      <c r="S120" s="98">
        <f t="shared" si="168"/>
        <v>36898</v>
      </c>
      <c r="T120" s="98">
        <f t="shared" si="168"/>
        <v>36929</v>
      </c>
      <c r="U120" s="98">
        <f t="shared" si="168"/>
        <v>36960</v>
      </c>
      <c r="V120" s="98">
        <f t="shared" si="168"/>
        <v>36991</v>
      </c>
      <c r="W120" s="98">
        <f t="shared" si="168"/>
        <v>37022</v>
      </c>
      <c r="X120" s="98">
        <f t="shared" si="168"/>
        <v>37053</v>
      </c>
      <c r="Y120" s="98">
        <f t="shared" si="168"/>
        <v>37084</v>
      </c>
      <c r="Z120" s="98">
        <f t="shared" si="168"/>
        <v>37115</v>
      </c>
      <c r="AA120" s="98">
        <f t="shared" si="168"/>
        <v>37146</v>
      </c>
      <c r="AB120" s="98">
        <f t="shared" si="168"/>
        <v>37177</v>
      </c>
      <c r="AC120" s="98">
        <f t="shared" si="168"/>
        <v>37208</v>
      </c>
      <c r="AD120" s="98">
        <f t="shared" si="168"/>
        <v>37239</v>
      </c>
      <c r="AE120" s="147">
        <f t="shared" si="168"/>
        <v>37239</v>
      </c>
      <c r="AF120" s="147">
        <f t="shared" si="168"/>
        <v>37604</v>
      </c>
      <c r="AG120" s="147">
        <f t="shared" si="168"/>
        <v>37969</v>
      </c>
      <c r="AH120" s="147">
        <f t="shared" si="168"/>
        <v>38334</v>
      </c>
    </row>
    <row r="121" spans="1:34" ht="8.25">
      <c r="A121" s="95"/>
      <c r="B121" s="96"/>
      <c r="C121" s="97"/>
      <c r="D121" s="97"/>
      <c r="E121" s="97"/>
      <c r="F121" s="98"/>
      <c r="G121" s="98"/>
      <c r="H121" s="98"/>
      <c r="I121" s="98"/>
      <c r="J121" s="98"/>
      <c r="K121" s="98"/>
      <c r="L121" s="98"/>
      <c r="M121" s="98"/>
      <c r="N121" s="98"/>
      <c r="O121" s="98"/>
      <c r="P121" s="98"/>
      <c r="Q121" s="98"/>
      <c r="R121" s="147"/>
      <c r="S121" s="98"/>
      <c r="T121" s="98"/>
      <c r="U121" s="98"/>
      <c r="V121" s="98"/>
      <c r="W121" s="98"/>
      <c r="X121" s="98"/>
      <c r="Y121" s="98"/>
      <c r="Z121" s="98"/>
      <c r="AA121" s="98"/>
      <c r="AB121" s="98"/>
      <c r="AC121" s="98"/>
      <c r="AD121" s="98"/>
      <c r="AE121" s="147"/>
      <c r="AF121" s="147"/>
      <c r="AG121" s="147"/>
      <c r="AH121" s="147"/>
    </row>
    <row r="122" spans="1:34" ht="8.25">
      <c r="A122" s="101" t="s">
        <v>238</v>
      </c>
      <c r="B122" s="102"/>
      <c r="C122" s="103"/>
      <c r="D122" s="103"/>
      <c r="E122" s="103"/>
      <c r="F122" s="104"/>
      <c r="G122" s="104"/>
      <c r="H122" s="104"/>
      <c r="I122" s="104"/>
      <c r="J122" s="104"/>
      <c r="K122" s="104"/>
      <c r="L122" s="104"/>
      <c r="M122" s="104"/>
      <c r="N122" s="104"/>
      <c r="O122" s="104"/>
      <c r="P122" s="104"/>
      <c r="Q122" s="104"/>
      <c r="R122" s="130"/>
      <c r="S122" s="104"/>
      <c r="T122" s="104"/>
      <c r="U122" s="104"/>
      <c r="V122" s="104"/>
      <c r="W122" s="104"/>
      <c r="X122" s="104"/>
      <c r="Y122" s="104"/>
      <c r="Z122" s="104"/>
      <c r="AA122" s="104"/>
      <c r="AB122" s="104"/>
      <c r="AC122" s="104"/>
      <c r="AD122" s="104"/>
      <c r="AE122" s="130"/>
      <c r="AF122" s="130"/>
      <c r="AG122" s="130"/>
      <c r="AH122" s="130"/>
    </row>
    <row r="123" spans="1:34" ht="8.25">
      <c r="A123" s="101"/>
      <c r="B123" s="102" t="s">
        <v>186</v>
      </c>
      <c r="C123" s="308">
        <v>0.03</v>
      </c>
      <c r="D123" s="103"/>
      <c r="E123" s="103"/>
      <c r="F123" s="137">
        <v>0</v>
      </c>
      <c r="G123" s="137">
        <v>0</v>
      </c>
      <c r="H123" s="137">
        <v>0</v>
      </c>
      <c r="I123" s="137">
        <v>0</v>
      </c>
      <c r="J123" s="137">
        <v>0</v>
      </c>
      <c r="K123" s="137">
        <v>0</v>
      </c>
      <c r="L123" s="137">
        <v>0</v>
      </c>
      <c r="M123" s="137">
        <v>0</v>
      </c>
      <c r="N123" s="137">
        <v>0</v>
      </c>
      <c r="O123" s="137">
        <v>0</v>
      </c>
      <c r="P123" s="137">
        <v>0</v>
      </c>
      <c r="Q123" s="137">
        <v>0</v>
      </c>
      <c r="R123" s="139">
        <f>SUM(F123:Q123)</f>
        <v>0</v>
      </c>
      <c r="S123" s="137">
        <v>0</v>
      </c>
      <c r="T123" s="137">
        <v>0</v>
      </c>
      <c r="U123" s="137">
        <v>0</v>
      </c>
      <c r="V123" s="137">
        <v>0</v>
      </c>
      <c r="W123" s="137">
        <v>0</v>
      </c>
      <c r="X123" s="137">
        <v>0</v>
      </c>
      <c r="Y123" s="137">
        <v>0</v>
      </c>
      <c r="Z123" s="137">
        <v>0</v>
      </c>
      <c r="AA123" s="137">
        <v>0</v>
      </c>
      <c r="AB123" s="137">
        <v>0</v>
      </c>
      <c r="AC123" s="137">
        <v>0</v>
      </c>
      <c r="AD123" s="137">
        <v>0</v>
      </c>
      <c r="AE123" s="139">
        <f>SUM(S123:AD123)</f>
        <v>0</v>
      </c>
      <c r="AF123" s="137">
        <v>0</v>
      </c>
      <c r="AG123" s="137">
        <v>0</v>
      </c>
      <c r="AH123" s="137">
        <v>0</v>
      </c>
    </row>
    <row r="124" spans="1:34" ht="8.25">
      <c r="A124" s="101"/>
      <c r="B124" s="102" t="s">
        <v>188</v>
      </c>
      <c r="C124" s="308"/>
      <c r="D124" s="103"/>
      <c r="E124" s="103"/>
      <c r="F124" s="137">
        <v>0</v>
      </c>
      <c r="G124" s="137">
        <v>0</v>
      </c>
      <c r="H124" s="137">
        <v>0</v>
      </c>
      <c r="I124" s="137">
        <v>0</v>
      </c>
      <c r="J124" s="137">
        <v>0</v>
      </c>
      <c r="K124" s="137">
        <v>0</v>
      </c>
      <c r="L124" s="137">
        <v>0</v>
      </c>
      <c r="M124" s="137">
        <v>0</v>
      </c>
      <c r="N124" s="137">
        <v>0</v>
      </c>
      <c r="O124" s="137">
        <v>0</v>
      </c>
      <c r="P124" s="137">
        <v>0</v>
      </c>
      <c r="Q124" s="137">
        <v>0</v>
      </c>
      <c r="R124" s="139">
        <f>SUM(F124:Q124)</f>
        <v>0</v>
      </c>
      <c r="S124" s="137">
        <v>0</v>
      </c>
      <c r="T124" s="137">
        <v>0</v>
      </c>
      <c r="U124" s="137">
        <v>0</v>
      </c>
      <c r="V124" s="137">
        <v>0</v>
      </c>
      <c r="W124" s="137">
        <v>0</v>
      </c>
      <c r="X124" s="137">
        <v>0</v>
      </c>
      <c r="Y124" s="137">
        <v>0</v>
      </c>
      <c r="Z124" s="137">
        <v>0</v>
      </c>
      <c r="AA124" s="137">
        <v>0</v>
      </c>
      <c r="AB124" s="137">
        <v>0</v>
      </c>
      <c r="AC124" s="137">
        <v>0</v>
      </c>
      <c r="AD124" s="137">
        <v>0</v>
      </c>
      <c r="AE124" s="139">
        <f>SUM(S124:AD124)</f>
        <v>0</v>
      </c>
      <c r="AF124" s="137">
        <v>0</v>
      </c>
      <c r="AG124" s="137">
        <v>0</v>
      </c>
      <c r="AH124" s="137">
        <v>0</v>
      </c>
    </row>
    <row r="125" spans="1:34" ht="8.25">
      <c r="A125" s="101"/>
      <c r="B125" s="102" t="s">
        <v>239</v>
      </c>
      <c r="C125" s="308">
        <v>0.01</v>
      </c>
      <c r="D125" s="103"/>
      <c r="E125" s="103"/>
      <c r="F125" s="137">
        <v>0</v>
      </c>
      <c r="G125" s="137">
        <v>0</v>
      </c>
      <c r="H125" s="137">
        <v>0</v>
      </c>
      <c r="I125" s="137">
        <v>0</v>
      </c>
      <c r="J125" s="137">
        <v>0</v>
      </c>
      <c r="K125" s="137">
        <v>0</v>
      </c>
      <c r="L125" s="137">
        <v>0</v>
      </c>
      <c r="M125" s="137">
        <v>0</v>
      </c>
      <c r="N125" s="137">
        <v>0</v>
      </c>
      <c r="O125" s="137">
        <v>0</v>
      </c>
      <c r="P125" s="137">
        <v>0</v>
      </c>
      <c r="Q125" s="137">
        <v>0</v>
      </c>
      <c r="R125" s="139">
        <f>SUM(F125:Q125)</f>
        <v>0</v>
      </c>
      <c r="S125" s="137">
        <v>0</v>
      </c>
      <c r="T125" s="137">
        <v>0</v>
      </c>
      <c r="U125" s="137">
        <v>0</v>
      </c>
      <c r="V125" s="137">
        <v>0</v>
      </c>
      <c r="W125" s="137">
        <v>0</v>
      </c>
      <c r="X125" s="137">
        <v>0</v>
      </c>
      <c r="Y125" s="137">
        <v>0</v>
      </c>
      <c r="Z125" s="137">
        <v>0</v>
      </c>
      <c r="AA125" s="137">
        <v>0</v>
      </c>
      <c r="AB125" s="137">
        <v>0</v>
      </c>
      <c r="AC125" s="137">
        <v>0</v>
      </c>
      <c r="AD125" s="137">
        <v>0</v>
      </c>
      <c r="AE125" s="139">
        <f>SUM(S125:AD125)</f>
        <v>0</v>
      </c>
      <c r="AF125" s="137">
        <v>0</v>
      </c>
      <c r="AG125" s="137">
        <v>0</v>
      </c>
      <c r="AH125" s="137">
        <v>0</v>
      </c>
    </row>
    <row r="126" spans="1:34" ht="8.25">
      <c r="A126" s="91" t="s">
        <v>240</v>
      </c>
      <c r="B126" s="105"/>
      <c r="C126" s="93"/>
      <c r="D126" s="93"/>
      <c r="E126" s="93"/>
      <c r="F126" s="106">
        <f aca="true" t="shared" si="169" ref="F126:Q126">SUM(F123:F125)</f>
        <v>0</v>
      </c>
      <c r="G126" s="106">
        <f t="shared" si="169"/>
        <v>0</v>
      </c>
      <c r="H126" s="106">
        <f t="shared" si="169"/>
        <v>0</v>
      </c>
      <c r="I126" s="106">
        <v>0</v>
      </c>
      <c r="J126" s="106">
        <f t="shared" si="169"/>
        <v>0</v>
      </c>
      <c r="K126" s="106">
        <f t="shared" si="169"/>
        <v>0</v>
      </c>
      <c r="L126" s="106">
        <f t="shared" si="169"/>
        <v>0</v>
      </c>
      <c r="M126" s="106">
        <f t="shared" si="169"/>
        <v>0</v>
      </c>
      <c r="N126" s="106">
        <f t="shared" si="169"/>
        <v>0</v>
      </c>
      <c r="O126" s="106">
        <f t="shared" si="169"/>
        <v>0</v>
      </c>
      <c r="P126" s="106">
        <f t="shared" si="169"/>
        <v>0</v>
      </c>
      <c r="Q126" s="106">
        <f t="shared" si="169"/>
        <v>0</v>
      </c>
      <c r="R126" s="129">
        <f>SUM(F126:Q126)</f>
        <v>0</v>
      </c>
      <c r="S126" s="106">
        <f aca="true" t="shared" si="170" ref="S126:AD126">SUM(S123:S125)</f>
        <v>0</v>
      </c>
      <c r="T126" s="106">
        <f t="shared" si="170"/>
        <v>0</v>
      </c>
      <c r="U126" s="106">
        <f t="shared" si="170"/>
        <v>0</v>
      </c>
      <c r="V126" s="106">
        <f t="shared" si="170"/>
        <v>0</v>
      </c>
      <c r="W126" s="106">
        <f t="shared" si="170"/>
        <v>0</v>
      </c>
      <c r="X126" s="106">
        <f t="shared" si="170"/>
        <v>0</v>
      </c>
      <c r="Y126" s="106">
        <f t="shared" si="170"/>
        <v>0</v>
      </c>
      <c r="Z126" s="106">
        <f t="shared" si="170"/>
        <v>0</v>
      </c>
      <c r="AA126" s="106">
        <f t="shared" si="170"/>
        <v>0</v>
      </c>
      <c r="AB126" s="106">
        <f t="shared" si="170"/>
        <v>0</v>
      </c>
      <c r="AC126" s="106">
        <f t="shared" si="170"/>
        <v>0</v>
      </c>
      <c r="AD126" s="106">
        <f t="shared" si="170"/>
        <v>0</v>
      </c>
      <c r="AE126" s="129">
        <f>SUM(S126:AD126)</f>
        <v>0</v>
      </c>
      <c r="AF126" s="129">
        <f>SUM(AF123:AF125)</f>
        <v>0</v>
      </c>
      <c r="AG126" s="129">
        <f>SUM(AG123:AG125)</f>
        <v>0</v>
      </c>
      <c r="AH126" s="129">
        <f>SUM(AH123:AH125)</f>
        <v>0</v>
      </c>
    </row>
    <row r="127" spans="1:34" ht="8.25">
      <c r="A127" s="109"/>
      <c r="B127" s="110" t="s">
        <v>236</v>
      </c>
      <c r="C127" s="103"/>
      <c r="D127" s="103"/>
      <c r="E127" s="103"/>
      <c r="F127" s="111">
        <f aca="true" t="shared" si="171" ref="F127:O127">IF(F$90&gt;0,F126/F$90,0)</f>
        <v>0</v>
      </c>
      <c r="G127" s="111">
        <f t="shared" si="171"/>
        <v>0</v>
      </c>
      <c r="H127" s="111">
        <f t="shared" si="171"/>
        <v>0</v>
      </c>
      <c r="I127" s="111">
        <f t="shared" si="171"/>
        <v>0</v>
      </c>
      <c r="J127" s="111">
        <f t="shared" si="171"/>
        <v>0</v>
      </c>
      <c r="K127" s="111">
        <f t="shared" si="171"/>
        <v>0</v>
      </c>
      <c r="L127" s="111">
        <f t="shared" si="171"/>
        <v>0</v>
      </c>
      <c r="M127" s="111">
        <f t="shared" si="171"/>
        <v>0</v>
      </c>
      <c r="N127" s="111">
        <f t="shared" si="171"/>
        <v>0</v>
      </c>
      <c r="O127" s="111">
        <f t="shared" si="171"/>
        <v>0</v>
      </c>
      <c r="P127" s="111">
        <f aca="true" t="shared" si="172" ref="P127:Y127">IF(P$90&gt;0,P126/P$90,0)</f>
        <v>0</v>
      </c>
      <c r="Q127" s="111">
        <f t="shared" si="172"/>
        <v>0</v>
      </c>
      <c r="R127" s="152">
        <f t="shared" si="172"/>
        <v>0</v>
      </c>
      <c r="S127" s="111">
        <f t="shared" si="172"/>
        <v>0</v>
      </c>
      <c r="T127" s="111">
        <f t="shared" si="172"/>
        <v>0</v>
      </c>
      <c r="U127" s="111">
        <f t="shared" si="172"/>
        <v>0</v>
      </c>
      <c r="V127" s="111">
        <f t="shared" si="172"/>
        <v>0</v>
      </c>
      <c r="W127" s="111">
        <f t="shared" si="172"/>
        <v>0</v>
      </c>
      <c r="X127" s="111">
        <f t="shared" si="172"/>
        <v>0</v>
      </c>
      <c r="Y127" s="111">
        <f t="shared" si="172"/>
        <v>0</v>
      </c>
      <c r="Z127" s="111">
        <f aca="true" t="shared" si="173" ref="Z127:AE127">IF(Z$90&gt;0,Z126/Z$90,0)</f>
        <v>0</v>
      </c>
      <c r="AA127" s="111">
        <f t="shared" si="173"/>
        <v>0</v>
      </c>
      <c r="AB127" s="111">
        <f t="shared" si="173"/>
        <v>0</v>
      </c>
      <c r="AC127" s="111">
        <f t="shared" si="173"/>
        <v>0</v>
      </c>
      <c r="AD127" s="111">
        <f t="shared" si="173"/>
        <v>0</v>
      </c>
      <c r="AE127" s="152">
        <f t="shared" si="173"/>
        <v>0</v>
      </c>
      <c r="AF127" s="152">
        <f>IF(AF$90&gt;0,AF126/AF$90,0)</f>
        <v>0</v>
      </c>
      <c r="AG127" s="152">
        <f>IF(AG$90&gt;0,AG126/AG$90,0)</f>
        <v>0</v>
      </c>
      <c r="AH127" s="152">
        <f>IF(AH$90&gt;0,AH126/AH$90,0)</f>
        <v>0</v>
      </c>
    </row>
    <row r="128" spans="1:34" ht="8.25">
      <c r="A128" s="101"/>
      <c r="B128" s="102"/>
      <c r="C128" s="103"/>
      <c r="D128" s="103"/>
      <c r="E128" s="103"/>
      <c r="F128" s="104"/>
      <c r="G128" s="104"/>
      <c r="H128" s="104"/>
      <c r="I128" s="104"/>
      <c r="J128" s="104"/>
      <c r="K128" s="104"/>
      <c r="L128" s="104"/>
      <c r="M128" s="104"/>
      <c r="N128" s="104"/>
      <c r="O128" s="104"/>
      <c r="P128" s="104"/>
      <c r="Q128" s="104"/>
      <c r="R128" s="130"/>
      <c r="S128" s="104"/>
      <c r="T128" s="104"/>
      <c r="U128" s="104"/>
      <c r="V128" s="104"/>
      <c r="W128" s="104"/>
      <c r="X128" s="104"/>
      <c r="Y128" s="104"/>
      <c r="Z128" s="104"/>
      <c r="AA128" s="104"/>
      <c r="AB128" s="104"/>
      <c r="AC128" s="104"/>
      <c r="AD128" s="104"/>
      <c r="AE128" s="130"/>
      <c r="AF128" s="130"/>
      <c r="AG128" s="130"/>
      <c r="AH128" s="130"/>
    </row>
    <row r="129" spans="1:34" ht="8.25">
      <c r="A129" s="101" t="str">
        <f>UPPER($A$272)</f>
        <v>ADMINISTRATION</v>
      </c>
      <c r="B129" s="102"/>
      <c r="C129" s="103"/>
      <c r="D129" s="103"/>
      <c r="E129" s="103"/>
      <c r="F129" s="104"/>
      <c r="G129" s="104"/>
      <c r="H129" s="104"/>
      <c r="I129" s="104"/>
      <c r="J129" s="104"/>
      <c r="K129" s="104"/>
      <c r="L129" s="104"/>
      <c r="M129" s="104"/>
      <c r="N129" s="104"/>
      <c r="O129" s="104"/>
      <c r="P129" s="104"/>
      <c r="Q129" s="104"/>
      <c r="R129" s="130"/>
      <c r="S129" s="104"/>
      <c r="T129" s="104"/>
      <c r="U129" s="104"/>
      <c r="V129" s="104"/>
      <c r="W129" s="104"/>
      <c r="X129" s="104"/>
      <c r="Y129" s="104"/>
      <c r="Z129" s="104"/>
      <c r="AA129" s="104"/>
      <c r="AB129" s="104"/>
      <c r="AC129" s="104"/>
      <c r="AD129" s="104"/>
      <c r="AE129" s="130"/>
      <c r="AF129" s="130"/>
      <c r="AG129" s="130"/>
      <c r="AH129" s="130"/>
    </row>
    <row r="130" spans="1:34" ht="8.25">
      <c r="A130" s="101"/>
      <c r="B130" s="102" t="s">
        <v>228</v>
      </c>
      <c r="C130" s="103"/>
      <c r="D130" s="103"/>
      <c r="E130" s="103"/>
      <c r="F130" s="104">
        <f aca="true" t="shared" si="174" ref="F130:Q130">F279</f>
        <v>0</v>
      </c>
      <c r="G130" s="104">
        <f t="shared" si="174"/>
        <v>0</v>
      </c>
      <c r="H130" s="104">
        <f t="shared" si="174"/>
        <v>0</v>
      </c>
      <c r="I130" s="104">
        <f t="shared" si="174"/>
        <v>0</v>
      </c>
      <c r="J130" s="104">
        <f t="shared" si="174"/>
        <v>0</v>
      </c>
      <c r="K130" s="104">
        <f t="shared" si="174"/>
        <v>0</v>
      </c>
      <c r="L130" s="104">
        <f t="shared" si="174"/>
        <v>0</v>
      </c>
      <c r="M130" s="104">
        <f t="shared" si="174"/>
        <v>0</v>
      </c>
      <c r="N130" s="104">
        <f t="shared" si="174"/>
        <v>0</v>
      </c>
      <c r="O130" s="104">
        <f t="shared" si="174"/>
        <v>0</v>
      </c>
      <c r="P130" s="104">
        <f t="shared" si="174"/>
        <v>0</v>
      </c>
      <c r="Q130" s="104">
        <f t="shared" si="174"/>
        <v>0</v>
      </c>
      <c r="R130" s="130">
        <f>Q130</f>
        <v>0</v>
      </c>
      <c r="S130" s="104">
        <f aca="true" t="shared" si="175" ref="S130:AD130">S279</f>
        <v>0</v>
      </c>
      <c r="T130" s="104">
        <f t="shared" si="175"/>
        <v>0</v>
      </c>
      <c r="U130" s="104">
        <f t="shared" si="175"/>
        <v>0</v>
      </c>
      <c r="V130" s="104">
        <f t="shared" si="175"/>
        <v>0</v>
      </c>
      <c r="W130" s="104">
        <f t="shared" si="175"/>
        <v>0</v>
      </c>
      <c r="X130" s="104">
        <f t="shared" si="175"/>
        <v>0</v>
      </c>
      <c r="Y130" s="104">
        <f t="shared" si="175"/>
        <v>0</v>
      </c>
      <c r="Z130" s="104">
        <f t="shared" si="175"/>
        <v>0</v>
      </c>
      <c r="AA130" s="104">
        <f t="shared" si="175"/>
        <v>0</v>
      </c>
      <c r="AB130" s="104">
        <f t="shared" si="175"/>
        <v>0</v>
      </c>
      <c r="AC130" s="104">
        <f t="shared" si="175"/>
        <v>0</v>
      </c>
      <c r="AD130" s="104">
        <f t="shared" si="175"/>
        <v>0</v>
      </c>
      <c r="AE130" s="130">
        <f>AD130</f>
        <v>0</v>
      </c>
      <c r="AF130" s="130">
        <f>AF279</f>
        <v>0</v>
      </c>
      <c r="AG130" s="130">
        <f>AG279</f>
        <v>0</v>
      </c>
      <c r="AH130" s="130">
        <f>AH279</f>
        <v>0</v>
      </c>
    </row>
    <row r="131" spans="1:34" ht="8.25">
      <c r="A131" s="101"/>
      <c r="B131" s="102" t="s">
        <v>229</v>
      </c>
      <c r="C131" s="103"/>
      <c r="D131" s="103"/>
      <c r="E131" s="103"/>
      <c r="F131" s="104">
        <f aca="true" t="shared" si="176" ref="F131:Q131">F314</f>
        <v>0</v>
      </c>
      <c r="G131" s="104">
        <f t="shared" si="176"/>
        <v>0</v>
      </c>
      <c r="H131" s="104">
        <f t="shared" si="176"/>
        <v>0</v>
      </c>
      <c r="I131" s="104">
        <f t="shared" si="176"/>
        <v>0</v>
      </c>
      <c r="J131" s="104">
        <f t="shared" si="176"/>
        <v>0</v>
      </c>
      <c r="K131" s="104">
        <f t="shared" si="176"/>
        <v>0</v>
      </c>
      <c r="L131" s="104">
        <f t="shared" si="176"/>
        <v>0</v>
      </c>
      <c r="M131" s="104">
        <f t="shared" si="176"/>
        <v>0</v>
      </c>
      <c r="N131" s="104">
        <f t="shared" si="176"/>
        <v>0</v>
      </c>
      <c r="O131" s="104">
        <f t="shared" si="176"/>
        <v>0</v>
      </c>
      <c r="P131" s="104">
        <f t="shared" si="176"/>
        <v>0</v>
      </c>
      <c r="Q131" s="104">
        <f t="shared" si="176"/>
        <v>0</v>
      </c>
      <c r="R131" s="130">
        <f aca="true" t="shared" si="177" ref="R131:R138">SUM(F131:Q131)</f>
        <v>0</v>
      </c>
      <c r="S131" s="104">
        <f aca="true" t="shared" si="178" ref="S131:AD131">S314</f>
        <v>0</v>
      </c>
      <c r="T131" s="104">
        <f t="shared" si="178"/>
        <v>0</v>
      </c>
      <c r="U131" s="104">
        <f t="shared" si="178"/>
        <v>0</v>
      </c>
      <c r="V131" s="104">
        <f t="shared" si="178"/>
        <v>0</v>
      </c>
      <c r="W131" s="104">
        <f t="shared" si="178"/>
        <v>0</v>
      </c>
      <c r="X131" s="104">
        <f t="shared" si="178"/>
        <v>0</v>
      </c>
      <c r="Y131" s="104">
        <f t="shared" si="178"/>
        <v>0</v>
      </c>
      <c r="Z131" s="104">
        <f t="shared" si="178"/>
        <v>0</v>
      </c>
      <c r="AA131" s="104">
        <f t="shared" si="178"/>
        <v>0</v>
      </c>
      <c r="AB131" s="104">
        <f t="shared" si="178"/>
        <v>0</v>
      </c>
      <c r="AC131" s="104">
        <f t="shared" si="178"/>
        <v>0</v>
      </c>
      <c r="AD131" s="104">
        <f t="shared" si="178"/>
        <v>0</v>
      </c>
      <c r="AE131" s="130">
        <f aca="true" t="shared" si="179" ref="AE131:AE137">SUM(S131:AD131)</f>
        <v>0</v>
      </c>
      <c r="AF131" s="130">
        <f>AF314</f>
        <v>0</v>
      </c>
      <c r="AG131" s="130">
        <f>AG314</f>
        <v>0</v>
      </c>
      <c r="AH131" s="130">
        <f>AH314</f>
        <v>0</v>
      </c>
    </row>
    <row r="132" spans="1:34" ht="8.25">
      <c r="A132" s="101"/>
      <c r="B132" s="102" t="s">
        <v>230</v>
      </c>
      <c r="C132" s="103"/>
      <c r="D132" s="103"/>
      <c r="E132" s="103"/>
      <c r="F132" s="137">
        <v>0</v>
      </c>
      <c r="G132" s="137">
        <v>0</v>
      </c>
      <c r="H132" s="137">
        <v>0</v>
      </c>
      <c r="I132" s="137">
        <v>0</v>
      </c>
      <c r="J132" s="137">
        <v>0</v>
      </c>
      <c r="K132" s="137">
        <v>0</v>
      </c>
      <c r="L132" s="137">
        <v>0</v>
      </c>
      <c r="M132" s="137">
        <v>0</v>
      </c>
      <c r="N132" s="137">
        <v>0</v>
      </c>
      <c r="O132" s="137">
        <v>0</v>
      </c>
      <c r="P132" s="137">
        <v>0</v>
      </c>
      <c r="Q132" s="137">
        <v>0</v>
      </c>
      <c r="R132" s="138">
        <f t="shared" si="177"/>
        <v>0</v>
      </c>
      <c r="S132" s="137">
        <v>0</v>
      </c>
      <c r="T132" s="137">
        <v>0</v>
      </c>
      <c r="U132" s="137">
        <v>0</v>
      </c>
      <c r="V132" s="137">
        <v>0</v>
      </c>
      <c r="W132" s="137">
        <v>0</v>
      </c>
      <c r="X132" s="137">
        <v>0</v>
      </c>
      <c r="Y132" s="137">
        <v>0</v>
      </c>
      <c r="Z132" s="137">
        <v>0</v>
      </c>
      <c r="AA132" s="137">
        <v>0</v>
      </c>
      <c r="AB132" s="137">
        <v>0</v>
      </c>
      <c r="AC132" s="137">
        <v>0</v>
      </c>
      <c r="AD132" s="137">
        <v>0</v>
      </c>
      <c r="AE132" s="138">
        <f t="shared" si="179"/>
        <v>0</v>
      </c>
      <c r="AF132" s="138">
        <v>0</v>
      </c>
      <c r="AG132" s="138">
        <v>0</v>
      </c>
      <c r="AH132" s="138">
        <v>0</v>
      </c>
    </row>
    <row r="133" spans="1:34" ht="8.25">
      <c r="A133" s="101"/>
      <c r="B133" s="102" t="s">
        <v>231</v>
      </c>
      <c r="C133" s="103"/>
      <c r="D133" s="103"/>
      <c r="E133" s="103"/>
      <c r="F133" s="104">
        <f aca="true" t="shared" si="180" ref="F133:Q133">SUM(F131:F132)*F$318</f>
        <v>0</v>
      </c>
      <c r="G133" s="104">
        <f t="shared" si="180"/>
        <v>0</v>
      </c>
      <c r="H133" s="104">
        <f t="shared" si="180"/>
        <v>0</v>
      </c>
      <c r="I133" s="104">
        <f t="shared" si="180"/>
        <v>0</v>
      </c>
      <c r="J133" s="104">
        <f t="shared" si="180"/>
        <v>0</v>
      </c>
      <c r="K133" s="104">
        <f t="shared" si="180"/>
        <v>0</v>
      </c>
      <c r="L133" s="104">
        <f t="shared" si="180"/>
        <v>0</v>
      </c>
      <c r="M133" s="104">
        <f t="shared" si="180"/>
        <v>0</v>
      </c>
      <c r="N133" s="104">
        <f t="shared" si="180"/>
        <v>0</v>
      </c>
      <c r="O133" s="104">
        <f t="shared" si="180"/>
        <v>0</v>
      </c>
      <c r="P133" s="104">
        <f t="shared" si="180"/>
        <v>0</v>
      </c>
      <c r="Q133" s="104">
        <f t="shared" si="180"/>
        <v>0</v>
      </c>
      <c r="R133" s="130">
        <f t="shared" si="177"/>
        <v>0</v>
      </c>
      <c r="S133" s="104">
        <f aca="true" t="shared" si="181" ref="S133:AD133">SUM(S131:S132)*S$318</f>
        <v>0</v>
      </c>
      <c r="T133" s="104">
        <f t="shared" si="181"/>
        <v>0</v>
      </c>
      <c r="U133" s="104">
        <f t="shared" si="181"/>
        <v>0</v>
      </c>
      <c r="V133" s="104">
        <f t="shared" si="181"/>
        <v>0</v>
      </c>
      <c r="W133" s="104">
        <f t="shared" si="181"/>
        <v>0</v>
      </c>
      <c r="X133" s="104">
        <f t="shared" si="181"/>
        <v>0</v>
      </c>
      <c r="Y133" s="104">
        <f t="shared" si="181"/>
        <v>0</v>
      </c>
      <c r="Z133" s="104">
        <f t="shared" si="181"/>
        <v>0</v>
      </c>
      <c r="AA133" s="104">
        <f t="shared" si="181"/>
        <v>0</v>
      </c>
      <c r="AB133" s="104">
        <f t="shared" si="181"/>
        <v>0</v>
      </c>
      <c r="AC133" s="104">
        <f t="shared" si="181"/>
        <v>0</v>
      </c>
      <c r="AD133" s="104">
        <f t="shared" si="181"/>
        <v>0</v>
      </c>
      <c r="AE133" s="130">
        <f t="shared" si="179"/>
        <v>0</v>
      </c>
      <c r="AF133" s="130">
        <f>SUM(AF131:AF132)*AF$318</f>
        <v>0</v>
      </c>
      <c r="AG133" s="130">
        <f>SUM(AG131:AG132)*AG$318</f>
        <v>0</v>
      </c>
      <c r="AH133" s="130">
        <f>SUM(AH131:AH132)*AH$318</f>
        <v>0</v>
      </c>
    </row>
    <row r="134" spans="1:34" ht="8.25">
      <c r="A134" s="101"/>
      <c r="B134" s="102" t="s">
        <v>241</v>
      </c>
      <c r="C134" s="170">
        <f>Assumptions!E73</f>
        <v>0</v>
      </c>
      <c r="D134" s="103"/>
      <c r="E134" s="103"/>
      <c r="F134" s="104">
        <f aca="true" t="shared" si="182" ref="F134:Q136">$C134*F$130</f>
        <v>0</v>
      </c>
      <c r="G134" s="104">
        <f t="shared" si="182"/>
        <v>0</v>
      </c>
      <c r="H134" s="104">
        <f t="shared" si="182"/>
        <v>0</v>
      </c>
      <c r="I134" s="104">
        <f t="shared" si="182"/>
        <v>0</v>
      </c>
      <c r="J134" s="104">
        <f t="shared" si="182"/>
        <v>0</v>
      </c>
      <c r="K134" s="104">
        <f t="shared" si="182"/>
        <v>0</v>
      </c>
      <c r="L134" s="104">
        <f t="shared" si="182"/>
        <v>0</v>
      </c>
      <c r="M134" s="104">
        <f t="shared" si="182"/>
        <v>0</v>
      </c>
      <c r="N134" s="104">
        <f t="shared" si="182"/>
        <v>0</v>
      </c>
      <c r="O134" s="104">
        <f t="shared" si="182"/>
        <v>0</v>
      </c>
      <c r="P134" s="104">
        <f t="shared" si="182"/>
        <v>0</v>
      </c>
      <c r="Q134" s="104">
        <f t="shared" si="182"/>
        <v>0</v>
      </c>
      <c r="R134" s="130">
        <f t="shared" si="177"/>
        <v>0</v>
      </c>
      <c r="S134" s="104">
        <f aca="true" t="shared" si="183" ref="S134:AD136">$C134*S$130</f>
        <v>0</v>
      </c>
      <c r="T134" s="104">
        <f t="shared" si="183"/>
        <v>0</v>
      </c>
      <c r="U134" s="104">
        <f t="shared" si="183"/>
        <v>0</v>
      </c>
      <c r="V134" s="104">
        <f t="shared" si="183"/>
        <v>0</v>
      </c>
      <c r="W134" s="104">
        <f t="shared" si="183"/>
        <v>0</v>
      </c>
      <c r="X134" s="104">
        <f t="shared" si="183"/>
        <v>0</v>
      </c>
      <c r="Y134" s="104">
        <f t="shared" si="183"/>
        <v>0</v>
      </c>
      <c r="Z134" s="104">
        <f t="shared" si="183"/>
        <v>0</v>
      </c>
      <c r="AA134" s="104">
        <f t="shared" si="183"/>
        <v>0</v>
      </c>
      <c r="AB134" s="104">
        <f t="shared" si="183"/>
        <v>0</v>
      </c>
      <c r="AC134" s="104">
        <f t="shared" si="183"/>
        <v>0</v>
      </c>
      <c r="AD134" s="104">
        <f t="shared" si="183"/>
        <v>0</v>
      </c>
      <c r="AE134" s="130">
        <f t="shared" si="179"/>
        <v>0</v>
      </c>
      <c r="AF134" s="130">
        <f aca="true" t="shared" si="184" ref="AF134:AH136">$C134*AF$130*12</f>
        <v>0</v>
      </c>
      <c r="AG134" s="130">
        <f t="shared" si="184"/>
        <v>0</v>
      </c>
      <c r="AH134" s="130">
        <f t="shared" si="184"/>
        <v>0</v>
      </c>
    </row>
    <row r="135" spans="1:34" ht="8.25">
      <c r="A135" s="101"/>
      <c r="B135" s="102" t="s">
        <v>93</v>
      </c>
      <c r="C135" s="170">
        <f>Assumptions!F73</f>
        <v>0</v>
      </c>
      <c r="D135" s="103"/>
      <c r="E135" s="103"/>
      <c r="F135" s="104">
        <f t="shared" si="182"/>
        <v>0</v>
      </c>
      <c r="G135" s="104">
        <f t="shared" si="182"/>
        <v>0</v>
      </c>
      <c r="H135" s="104">
        <f t="shared" si="182"/>
        <v>0</v>
      </c>
      <c r="I135" s="104">
        <f t="shared" si="182"/>
        <v>0</v>
      </c>
      <c r="J135" s="104">
        <f t="shared" si="182"/>
        <v>0</v>
      </c>
      <c r="K135" s="104">
        <f t="shared" si="182"/>
        <v>0</v>
      </c>
      <c r="L135" s="104">
        <f t="shared" si="182"/>
        <v>0</v>
      </c>
      <c r="M135" s="104">
        <f t="shared" si="182"/>
        <v>0</v>
      </c>
      <c r="N135" s="104">
        <f t="shared" si="182"/>
        <v>0</v>
      </c>
      <c r="O135" s="104">
        <f t="shared" si="182"/>
        <v>0</v>
      </c>
      <c r="P135" s="104">
        <f t="shared" si="182"/>
        <v>0</v>
      </c>
      <c r="Q135" s="104">
        <f t="shared" si="182"/>
        <v>0</v>
      </c>
      <c r="R135" s="130">
        <f t="shared" si="177"/>
        <v>0</v>
      </c>
      <c r="S135" s="104">
        <f t="shared" si="183"/>
        <v>0</v>
      </c>
      <c r="T135" s="104">
        <f t="shared" si="183"/>
        <v>0</v>
      </c>
      <c r="U135" s="104">
        <f t="shared" si="183"/>
        <v>0</v>
      </c>
      <c r="V135" s="104">
        <f t="shared" si="183"/>
        <v>0</v>
      </c>
      <c r="W135" s="104">
        <f t="shared" si="183"/>
        <v>0</v>
      </c>
      <c r="X135" s="104">
        <f t="shared" si="183"/>
        <v>0</v>
      </c>
      <c r="Y135" s="104">
        <f t="shared" si="183"/>
        <v>0</v>
      </c>
      <c r="Z135" s="104">
        <f t="shared" si="183"/>
        <v>0</v>
      </c>
      <c r="AA135" s="104">
        <f t="shared" si="183"/>
        <v>0</v>
      </c>
      <c r="AB135" s="104">
        <f t="shared" si="183"/>
        <v>0</v>
      </c>
      <c r="AC135" s="104">
        <f t="shared" si="183"/>
        <v>0</v>
      </c>
      <c r="AD135" s="104">
        <f t="shared" si="183"/>
        <v>0</v>
      </c>
      <c r="AE135" s="130">
        <f t="shared" si="179"/>
        <v>0</v>
      </c>
      <c r="AF135" s="130">
        <f t="shared" si="184"/>
        <v>0</v>
      </c>
      <c r="AG135" s="130">
        <f t="shared" si="184"/>
        <v>0</v>
      </c>
      <c r="AH135" s="130">
        <f t="shared" si="184"/>
        <v>0</v>
      </c>
    </row>
    <row r="136" spans="1:34" ht="8.25">
      <c r="A136" s="101"/>
      <c r="B136" s="102" t="s">
        <v>190</v>
      </c>
      <c r="C136" s="170">
        <f>Assumptions!G73</f>
        <v>0</v>
      </c>
      <c r="D136" s="103"/>
      <c r="E136" s="103"/>
      <c r="F136" s="104">
        <f t="shared" si="182"/>
        <v>0</v>
      </c>
      <c r="G136" s="104">
        <f t="shared" si="182"/>
        <v>0</v>
      </c>
      <c r="H136" s="104">
        <f t="shared" si="182"/>
        <v>0</v>
      </c>
      <c r="I136" s="104">
        <f t="shared" si="182"/>
        <v>0</v>
      </c>
      <c r="J136" s="104">
        <f t="shared" si="182"/>
        <v>0</v>
      </c>
      <c r="K136" s="104">
        <f t="shared" si="182"/>
        <v>0</v>
      </c>
      <c r="L136" s="104">
        <f t="shared" si="182"/>
        <v>0</v>
      </c>
      <c r="M136" s="104">
        <f t="shared" si="182"/>
        <v>0</v>
      </c>
      <c r="N136" s="104">
        <f t="shared" si="182"/>
        <v>0</v>
      </c>
      <c r="O136" s="104">
        <f t="shared" si="182"/>
        <v>0</v>
      </c>
      <c r="P136" s="104">
        <f t="shared" si="182"/>
        <v>0</v>
      </c>
      <c r="Q136" s="104">
        <f t="shared" si="182"/>
        <v>0</v>
      </c>
      <c r="R136" s="130">
        <f t="shared" si="177"/>
        <v>0</v>
      </c>
      <c r="S136" s="104">
        <f t="shared" si="183"/>
        <v>0</v>
      </c>
      <c r="T136" s="104">
        <f t="shared" si="183"/>
        <v>0</v>
      </c>
      <c r="U136" s="104">
        <f t="shared" si="183"/>
        <v>0</v>
      </c>
      <c r="V136" s="104">
        <f t="shared" si="183"/>
        <v>0</v>
      </c>
      <c r="W136" s="104">
        <f t="shared" si="183"/>
        <v>0</v>
      </c>
      <c r="X136" s="104">
        <f t="shared" si="183"/>
        <v>0</v>
      </c>
      <c r="Y136" s="104">
        <f t="shared" si="183"/>
        <v>0</v>
      </c>
      <c r="Z136" s="104">
        <f t="shared" si="183"/>
        <v>0</v>
      </c>
      <c r="AA136" s="104">
        <f t="shared" si="183"/>
        <v>0</v>
      </c>
      <c r="AB136" s="104">
        <f t="shared" si="183"/>
        <v>0</v>
      </c>
      <c r="AC136" s="104">
        <f t="shared" si="183"/>
        <v>0</v>
      </c>
      <c r="AD136" s="104">
        <f t="shared" si="183"/>
        <v>0</v>
      </c>
      <c r="AE136" s="130">
        <f t="shared" si="179"/>
        <v>0</v>
      </c>
      <c r="AF136" s="130">
        <f t="shared" si="184"/>
        <v>0</v>
      </c>
      <c r="AG136" s="130">
        <f t="shared" si="184"/>
        <v>0</v>
      </c>
      <c r="AH136" s="130">
        <f t="shared" si="184"/>
        <v>0</v>
      </c>
    </row>
    <row r="137" spans="1:34" ht="8.25">
      <c r="A137" s="101"/>
      <c r="B137" s="102" t="s">
        <v>194</v>
      </c>
      <c r="C137" s="174">
        <f>Assumptions!I86</f>
        <v>0</v>
      </c>
      <c r="D137" s="103"/>
      <c r="E137" s="103"/>
      <c r="F137" s="104">
        <f aca="true" t="shared" si="185" ref="F137:Q137">$C137*F$90</f>
        <v>0</v>
      </c>
      <c r="G137" s="104">
        <f t="shared" si="185"/>
        <v>0</v>
      </c>
      <c r="H137" s="104">
        <f t="shared" si="185"/>
        <v>0</v>
      </c>
      <c r="I137" s="104">
        <f t="shared" si="185"/>
        <v>0</v>
      </c>
      <c r="J137" s="104">
        <f t="shared" si="185"/>
        <v>0</v>
      </c>
      <c r="K137" s="104">
        <f t="shared" si="185"/>
        <v>0</v>
      </c>
      <c r="L137" s="104">
        <f t="shared" si="185"/>
        <v>0</v>
      </c>
      <c r="M137" s="104">
        <f t="shared" si="185"/>
        <v>0</v>
      </c>
      <c r="N137" s="104">
        <f t="shared" si="185"/>
        <v>0</v>
      </c>
      <c r="O137" s="104">
        <f t="shared" si="185"/>
        <v>0</v>
      </c>
      <c r="P137" s="104">
        <f t="shared" si="185"/>
        <v>0</v>
      </c>
      <c r="Q137" s="104">
        <f t="shared" si="185"/>
        <v>0</v>
      </c>
      <c r="R137" s="130">
        <f t="shared" si="177"/>
        <v>0</v>
      </c>
      <c r="S137" s="104">
        <f aca="true" t="shared" si="186" ref="S137:AD137">$C137*S$90</f>
        <v>0</v>
      </c>
      <c r="T137" s="104">
        <f t="shared" si="186"/>
        <v>0</v>
      </c>
      <c r="U137" s="104">
        <f t="shared" si="186"/>
        <v>0</v>
      </c>
      <c r="V137" s="104">
        <f t="shared" si="186"/>
        <v>0</v>
      </c>
      <c r="W137" s="104">
        <f t="shared" si="186"/>
        <v>0</v>
      </c>
      <c r="X137" s="104">
        <f t="shared" si="186"/>
        <v>0</v>
      </c>
      <c r="Y137" s="104">
        <f t="shared" si="186"/>
        <v>0</v>
      </c>
      <c r="Z137" s="104">
        <f t="shared" si="186"/>
        <v>0</v>
      </c>
      <c r="AA137" s="104">
        <f t="shared" si="186"/>
        <v>0</v>
      </c>
      <c r="AB137" s="104">
        <f t="shared" si="186"/>
        <v>0</v>
      </c>
      <c r="AC137" s="104">
        <f t="shared" si="186"/>
        <v>0</v>
      </c>
      <c r="AD137" s="104">
        <f t="shared" si="186"/>
        <v>0</v>
      </c>
      <c r="AE137" s="130">
        <f t="shared" si="179"/>
        <v>0</v>
      </c>
      <c r="AF137" s="130">
        <f>$C137*AF$90</f>
        <v>0</v>
      </c>
      <c r="AG137" s="130">
        <f>$C137*AG$90</f>
        <v>0</v>
      </c>
      <c r="AH137" s="130">
        <f>$C137*AH$90</f>
        <v>0</v>
      </c>
    </row>
    <row r="138" spans="1:34" ht="8.25">
      <c r="A138" s="101"/>
      <c r="B138" s="102" t="s">
        <v>196</v>
      </c>
      <c r="C138" s="103"/>
      <c r="D138" s="103"/>
      <c r="E138" s="103"/>
      <c r="F138" s="137">
        <v>0</v>
      </c>
      <c r="G138" s="137">
        <v>0</v>
      </c>
      <c r="H138" s="137">
        <v>0</v>
      </c>
      <c r="I138" s="137">
        <v>0</v>
      </c>
      <c r="J138" s="137">
        <v>0</v>
      </c>
      <c r="K138" s="137">
        <v>0</v>
      </c>
      <c r="L138" s="137">
        <v>0</v>
      </c>
      <c r="M138" s="137">
        <v>0</v>
      </c>
      <c r="N138" s="137">
        <v>0</v>
      </c>
      <c r="O138" s="137">
        <v>0</v>
      </c>
      <c r="P138" s="137">
        <v>0</v>
      </c>
      <c r="Q138" s="137">
        <v>0</v>
      </c>
      <c r="R138" s="138">
        <f t="shared" si="177"/>
        <v>0</v>
      </c>
      <c r="S138" s="137">
        <v>0</v>
      </c>
      <c r="T138" s="137">
        <f aca="true" t="shared" si="187" ref="T138:AD138">S138</f>
        <v>0</v>
      </c>
      <c r="U138" s="137">
        <f t="shared" si="187"/>
        <v>0</v>
      </c>
      <c r="V138" s="137">
        <f t="shared" si="187"/>
        <v>0</v>
      </c>
      <c r="W138" s="137">
        <f t="shared" si="187"/>
        <v>0</v>
      </c>
      <c r="X138" s="137">
        <f t="shared" si="187"/>
        <v>0</v>
      </c>
      <c r="Y138" s="137">
        <f t="shared" si="187"/>
        <v>0</v>
      </c>
      <c r="Z138" s="137">
        <f t="shared" si="187"/>
        <v>0</v>
      </c>
      <c r="AA138" s="137">
        <f t="shared" si="187"/>
        <v>0</v>
      </c>
      <c r="AB138" s="137">
        <f t="shared" si="187"/>
        <v>0</v>
      </c>
      <c r="AC138" s="137">
        <f t="shared" si="187"/>
        <v>0</v>
      </c>
      <c r="AD138" s="137">
        <f t="shared" si="187"/>
        <v>0</v>
      </c>
      <c r="AE138" s="138">
        <v>0</v>
      </c>
      <c r="AF138" s="138">
        <v>0</v>
      </c>
      <c r="AG138" s="138">
        <v>0</v>
      </c>
      <c r="AH138" s="138">
        <v>0</v>
      </c>
    </row>
    <row r="139" spans="1:34" ht="8.25">
      <c r="A139" s="101"/>
      <c r="B139" s="102" t="s">
        <v>242</v>
      </c>
      <c r="C139" s="173">
        <f>Assumptions!I87</f>
        <v>0</v>
      </c>
      <c r="D139" s="103"/>
      <c r="E139" s="103"/>
      <c r="F139" s="104">
        <f aca="true" t="shared" si="188" ref="F139:Q139">$C139*F90</f>
        <v>0</v>
      </c>
      <c r="G139" s="104">
        <f t="shared" si="188"/>
        <v>0</v>
      </c>
      <c r="H139" s="104">
        <f t="shared" si="188"/>
        <v>0</v>
      </c>
      <c r="I139" s="104">
        <f t="shared" si="188"/>
        <v>0</v>
      </c>
      <c r="J139" s="104">
        <f t="shared" si="188"/>
        <v>0</v>
      </c>
      <c r="K139" s="104">
        <f t="shared" si="188"/>
        <v>0</v>
      </c>
      <c r="L139" s="104">
        <f t="shared" si="188"/>
        <v>0</v>
      </c>
      <c r="M139" s="104">
        <f t="shared" si="188"/>
        <v>0</v>
      </c>
      <c r="N139" s="104">
        <f t="shared" si="188"/>
        <v>0</v>
      </c>
      <c r="O139" s="104">
        <f t="shared" si="188"/>
        <v>0</v>
      </c>
      <c r="P139" s="104">
        <f t="shared" si="188"/>
        <v>0</v>
      </c>
      <c r="Q139" s="104">
        <f t="shared" si="188"/>
        <v>0</v>
      </c>
      <c r="R139" s="130">
        <f aca="true" t="shared" si="189" ref="R139:R144">SUM(F139:Q139)</f>
        <v>0</v>
      </c>
      <c r="S139" s="104">
        <f aca="true" t="shared" si="190" ref="S139:AD139">$C139*S90</f>
        <v>0</v>
      </c>
      <c r="T139" s="104">
        <f t="shared" si="190"/>
        <v>0</v>
      </c>
      <c r="U139" s="104">
        <f t="shared" si="190"/>
        <v>0</v>
      </c>
      <c r="V139" s="104">
        <f t="shared" si="190"/>
        <v>0</v>
      </c>
      <c r="W139" s="104">
        <f t="shared" si="190"/>
        <v>0</v>
      </c>
      <c r="X139" s="104">
        <f t="shared" si="190"/>
        <v>0</v>
      </c>
      <c r="Y139" s="104">
        <f t="shared" si="190"/>
        <v>0</v>
      </c>
      <c r="Z139" s="104">
        <f t="shared" si="190"/>
        <v>0</v>
      </c>
      <c r="AA139" s="104">
        <f t="shared" si="190"/>
        <v>0</v>
      </c>
      <c r="AB139" s="104">
        <f t="shared" si="190"/>
        <v>0</v>
      </c>
      <c r="AC139" s="104">
        <f t="shared" si="190"/>
        <v>0</v>
      </c>
      <c r="AD139" s="104">
        <f t="shared" si="190"/>
        <v>0</v>
      </c>
      <c r="AE139" s="130">
        <f aca="true" t="shared" si="191" ref="AE139:AE144">SUM(S139:AD139)</f>
        <v>0</v>
      </c>
      <c r="AF139" s="130">
        <f>$C139*AF90</f>
        <v>0</v>
      </c>
      <c r="AG139" s="130">
        <f>$C139*AG90</f>
        <v>0</v>
      </c>
      <c r="AH139" s="130">
        <f>$C139*AH90</f>
        <v>0</v>
      </c>
    </row>
    <row r="140" spans="1:34" ht="8.25">
      <c r="A140" s="101"/>
      <c r="B140" s="102" t="s">
        <v>243</v>
      </c>
      <c r="C140" s="103"/>
      <c r="D140" s="103"/>
      <c r="E140" s="103"/>
      <c r="F140" s="104">
        <f aca="true" t="shared" si="192" ref="F140:Q140">F383</f>
        <v>0</v>
      </c>
      <c r="G140" s="104">
        <f t="shared" si="192"/>
        <v>0</v>
      </c>
      <c r="H140" s="104">
        <f t="shared" si="192"/>
        <v>0</v>
      </c>
      <c r="I140" s="104">
        <f t="shared" si="192"/>
        <v>0</v>
      </c>
      <c r="J140" s="104">
        <f t="shared" si="192"/>
        <v>0</v>
      </c>
      <c r="K140" s="104">
        <f t="shared" si="192"/>
        <v>0</v>
      </c>
      <c r="L140" s="104">
        <f t="shared" si="192"/>
        <v>0</v>
      </c>
      <c r="M140" s="104">
        <f t="shared" si="192"/>
        <v>0</v>
      </c>
      <c r="N140" s="104">
        <f t="shared" si="192"/>
        <v>0</v>
      </c>
      <c r="O140" s="104">
        <f t="shared" si="192"/>
        <v>0</v>
      </c>
      <c r="P140" s="104">
        <f t="shared" si="192"/>
        <v>0</v>
      </c>
      <c r="Q140" s="104">
        <f t="shared" si="192"/>
        <v>0</v>
      </c>
      <c r="R140" s="130">
        <f t="shared" si="189"/>
        <v>0</v>
      </c>
      <c r="S140" s="104">
        <f aca="true" t="shared" si="193" ref="S140:AD140">S383</f>
        <v>0</v>
      </c>
      <c r="T140" s="104">
        <f t="shared" si="193"/>
        <v>0</v>
      </c>
      <c r="U140" s="104">
        <f t="shared" si="193"/>
        <v>0</v>
      </c>
      <c r="V140" s="104">
        <f t="shared" si="193"/>
        <v>0</v>
      </c>
      <c r="W140" s="104">
        <f t="shared" si="193"/>
        <v>0</v>
      </c>
      <c r="X140" s="104">
        <f t="shared" si="193"/>
        <v>0</v>
      </c>
      <c r="Y140" s="104">
        <f t="shared" si="193"/>
        <v>0</v>
      </c>
      <c r="Z140" s="104">
        <f t="shared" si="193"/>
        <v>0</v>
      </c>
      <c r="AA140" s="104">
        <f t="shared" si="193"/>
        <v>0</v>
      </c>
      <c r="AB140" s="104">
        <f t="shared" si="193"/>
        <v>0</v>
      </c>
      <c r="AC140" s="104">
        <f t="shared" si="193"/>
        <v>0</v>
      </c>
      <c r="AD140" s="104">
        <f t="shared" si="193"/>
        <v>0</v>
      </c>
      <c r="AE140" s="130">
        <f t="shared" si="191"/>
        <v>0</v>
      </c>
      <c r="AF140" s="130">
        <f>AF383</f>
        <v>0</v>
      </c>
      <c r="AG140" s="130">
        <f>AG383</f>
        <v>0</v>
      </c>
      <c r="AH140" s="130">
        <f>AH383</f>
        <v>0</v>
      </c>
    </row>
    <row r="141" spans="1:34" ht="8.25">
      <c r="A141" s="101"/>
      <c r="B141" s="102" t="s">
        <v>193</v>
      </c>
      <c r="C141" s="175">
        <f>Assumptions!I96</f>
        <v>0</v>
      </c>
      <c r="D141" s="103"/>
      <c r="E141" s="103"/>
      <c r="F141" s="104">
        <f aca="true" t="shared" si="194" ref="F141:Q141">$C141*F380</f>
        <v>0</v>
      </c>
      <c r="G141" s="104">
        <f t="shared" si="194"/>
        <v>0</v>
      </c>
      <c r="H141" s="104">
        <f t="shared" si="194"/>
        <v>0</v>
      </c>
      <c r="I141" s="104">
        <f t="shared" si="194"/>
        <v>0</v>
      </c>
      <c r="J141" s="104">
        <f t="shared" si="194"/>
        <v>0</v>
      </c>
      <c r="K141" s="104">
        <f t="shared" si="194"/>
        <v>0</v>
      </c>
      <c r="L141" s="104">
        <f t="shared" si="194"/>
        <v>0</v>
      </c>
      <c r="M141" s="104">
        <f t="shared" si="194"/>
        <v>0</v>
      </c>
      <c r="N141" s="104">
        <f t="shared" si="194"/>
        <v>0</v>
      </c>
      <c r="O141" s="104">
        <f t="shared" si="194"/>
        <v>0</v>
      </c>
      <c r="P141" s="104">
        <f t="shared" si="194"/>
        <v>0</v>
      </c>
      <c r="Q141" s="104">
        <f t="shared" si="194"/>
        <v>0</v>
      </c>
      <c r="R141" s="130">
        <f t="shared" si="189"/>
        <v>0</v>
      </c>
      <c r="S141" s="104">
        <f aca="true" t="shared" si="195" ref="S141:AD141">$C141*S380</f>
        <v>0</v>
      </c>
      <c r="T141" s="104">
        <f t="shared" si="195"/>
        <v>0</v>
      </c>
      <c r="U141" s="104">
        <f t="shared" si="195"/>
        <v>0</v>
      </c>
      <c r="V141" s="104">
        <f t="shared" si="195"/>
        <v>0</v>
      </c>
      <c r="W141" s="104">
        <f t="shared" si="195"/>
        <v>0</v>
      </c>
      <c r="X141" s="104">
        <f t="shared" si="195"/>
        <v>0</v>
      </c>
      <c r="Y141" s="104">
        <f t="shared" si="195"/>
        <v>0</v>
      </c>
      <c r="Z141" s="104">
        <f t="shared" si="195"/>
        <v>0</v>
      </c>
      <c r="AA141" s="104">
        <f t="shared" si="195"/>
        <v>0</v>
      </c>
      <c r="AB141" s="104">
        <f t="shared" si="195"/>
        <v>0</v>
      </c>
      <c r="AC141" s="104">
        <f t="shared" si="195"/>
        <v>0</v>
      </c>
      <c r="AD141" s="104">
        <f t="shared" si="195"/>
        <v>0</v>
      </c>
      <c r="AE141" s="130">
        <f t="shared" si="191"/>
        <v>0</v>
      </c>
      <c r="AF141" s="130">
        <f>$C141*AF380*12</f>
        <v>0</v>
      </c>
      <c r="AG141" s="130">
        <f>$C141*AG380*12</f>
        <v>0</v>
      </c>
      <c r="AH141" s="130">
        <f>$C141*AH380*12</f>
        <v>0</v>
      </c>
    </row>
    <row r="142" spans="1:34" ht="8.25">
      <c r="A142" s="101"/>
      <c r="B142" s="102" t="s">
        <v>244</v>
      </c>
      <c r="C142" s="175">
        <f>Assumptions!I97</f>
        <v>0</v>
      </c>
      <c r="D142" s="103"/>
      <c r="E142" s="103"/>
      <c r="F142" s="104">
        <f aca="true" t="shared" si="196" ref="F142:Q142">$C142*F380</f>
        <v>0</v>
      </c>
      <c r="G142" s="104">
        <f t="shared" si="196"/>
        <v>0</v>
      </c>
      <c r="H142" s="104">
        <f t="shared" si="196"/>
        <v>0</v>
      </c>
      <c r="I142" s="104">
        <f t="shared" si="196"/>
        <v>0</v>
      </c>
      <c r="J142" s="104">
        <f t="shared" si="196"/>
        <v>0</v>
      </c>
      <c r="K142" s="104">
        <f t="shared" si="196"/>
        <v>0</v>
      </c>
      <c r="L142" s="104">
        <f t="shared" si="196"/>
        <v>0</v>
      </c>
      <c r="M142" s="104">
        <f t="shared" si="196"/>
        <v>0</v>
      </c>
      <c r="N142" s="104">
        <f t="shared" si="196"/>
        <v>0</v>
      </c>
      <c r="O142" s="104">
        <f t="shared" si="196"/>
        <v>0</v>
      </c>
      <c r="P142" s="104">
        <f t="shared" si="196"/>
        <v>0</v>
      </c>
      <c r="Q142" s="104">
        <f t="shared" si="196"/>
        <v>0</v>
      </c>
      <c r="R142" s="130">
        <f t="shared" si="189"/>
        <v>0</v>
      </c>
      <c r="S142" s="104">
        <f aca="true" t="shared" si="197" ref="S142:AD142">$C142*S380</f>
        <v>0</v>
      </c>
      <c r="T142" s="104">
        <f t="shared" si="197"/>
        <v>0</v>
      </c>
      <c r="U142" s="104">
        <f t="shared" si="197"/>
        <v>0</v>
      </c>
      <c r="V142" s="104">
        <f t="shared" si="197"/>
        <v>0</v>
      </c>
      <c r="W142" s="104">
        <f t="shared" si="197"/>
        <v>0</v>
      </c>
      <c r="X142" s="104">
        <f t="shared" si="197"/>
        <v>0</v>
      </c>
      <c r="Y142" s="104">
        <f t="shared" si="197"/>
        <v>0</v>
      </c>
      <c r="Z142" s="104">
        <f t="shared" si="197"/>
        <v>0</v>
      </c>
      <c r="AA142" s="104">
        <f t="shared" si="197"/>
        <v>0</v>
      </c>
      <c r="AB142" s="104">
        <f t="shared" si="197"/>
        <v>0</v>
      </c>
      <c r="AC142" s="104">
        <f t="shared" si="197"/>
        <v>0</v>
      </c>
      <c r="AD142" s="104">
        <f t="shared" si="197"/>
        <v>0</v>
      </c>
      <c r="AE142" s="130">
        <f t="shared" si="191"/>
        <v>0</v>
      </c>
      <c r="AF142" s="130">
        <f>$C142*AF380*12</f>
        <v>0</v>
      </c>
      <c r="AG142" s="130">
        <f>$C142*AG380*12</f>
        <v>0</v>
      </c>
      <c r="AH142" s="130">
        <f>$C142*AH380*12</f>
        <v>0</v>
      </c>
    </row>
    <row r="143" spans="1:34" ht="8.25">
      <c r="A143" s="101"/>
      <c r="B143" s="102" t="s">
        <v>234</v>
      </c>
      <c r="C143" s="103"/>
      <c r="D143" s="103"/>
      <c r="E143" s="103"/>
      <c r="F143" s="104">
        <f aca="true" t="shared" si="198" ref="F143:Q143">F370</f>
        <v>0</v>
      </c>
      <c r="G143" s="104">
        <f t="shared" si="198"/>
        <v>0</v>
      </c>
      <c r="H143" s="104">
        <f t="shared" si="198"/>
        <v>0</v>
      </c>
      <c r="I143" s="104">
        <f t="shared" si="198"/>
        <v>0</v>
      </c>
      <c r="J143" s="104">
        <f t="shared" si="198"/>
        <v>0</v>
      </c>
      <c r="K143" s="104">
        <f t="shared" si="198"/>
        <v>0</v>
      </c>
      <c r="L143" s="104">
        <f t="shared" si="198"/>
        <v>0</v>
      </c>
      <c r="M143" s="104">
        <f t="shared" si="198"/>
        <v>0</v>
      </c>
      <c r="N143" s="104">
        <f t="shared" si="198"/>
        <v>0</v>
      </c>
      <c r="O143" s="104">
        <f t="shared" si="198"/>
        <v>0</v>
      </c>
      <c r="P143" s="104">
        <f t="shared" si="198"/>
        <v>0</v>
      </c>
      <c r="Q143" s="104">
        <f t="shared" si="198"/>
        <v>0</v>
      </c>
      <c r="R143" s="130">
        <f t="shared" si="189"/>
        <v>0</v>
      </c>
      <c r="S143" s="104">
        <f aca="true" t="shared" si="199" ref="S143:AD143">S370</f>
        <v>0</v>
      </c>
      <c r="T143" s="104">
        <f t="shared" si="199"/>
        <v>0</v>
      </c>
      <c r="U143" s="104">
        <f t="shared" si="199"/>
        <v>0</v>
      </c>
      <c r="V143" s="104">
        <f t="shared" si="199"/>
        <v>0</v>
      </c>
      <c r="W143" s="104">
        <f t="shared" si="199"/>
        <v>0</v>
      </c>
      <c r="X143" s="104">
        <f t="shared" si="199"/>
        <v>0</v>
      </c>
      <c r="Y143" s="104">
        <f t="shared" si="199"/>
        <v>0</v>
      </c>
      <c r="Z143" s="104">
        <f t="shared" si="199"/>
        <v>0</v>
      </c>
      <c r="AA143" s="104">
        <f t="shared" si="199"/>
        <v>0</v>
      </c>
      <c r="AB143" s="104">
        <f t="shared" si="199"/>
        <v>0</v>
      </c>
      <c r="AC143" s="104">
        <f t="shared" si="199"/>
        <v>0</v>
      </c>
      <c r="AD143" s="104">
        <f t="shared" si="199"/>
        <v>0</v>
      </c>
      <c r="AE143" s="130">
        <f t="shared" si="191"/>
        <v>0</v>
      </c>
      <c r="AF143" s="130">
        <f>AF370</f>
        <v>0</v>
      </c>
      <c r="AG143" s="130">
        <f>AG370</f>
        <v>0</v>
      </c>
      <c r="AH143" s="130">
        <f>AH370</f>
        <v>0</v>
      </c>
    </row>
    <row r="144" spans="1:34" ht="8.25">
      <c r="A144" s="91" t="s">
        <v>235</v>
      </c>
      <c r="B144" s="105"/>
      <c r="C144" s="93"/>
      <c r="D144" s="93"/>
      <c r="E144" s="93"/>
      <c r="F144" s="106">
        <f aca="true" t="shared" si="200" ref="F144:Q144">SUM(F131:F143)</f>
        <v>0</v>
      </c>
      <c r="G144" s="106">
        <f t="shared" si="200"/>
        <v>0</v>
      </c>
      <c r="H144" s="106">
        <f t="shared" si="200"/>
        <v>0</v>
      </c>
      <c r="I144" s="106">
        <f t="shared" si="200"/>
        <v>0</v>
      </c>
      <c r="J144" s="106">
        <f t="shared" si="200"/>
        <v>0</v>
      </c>
      <c r="K144" s="106">
        <f t="shared" si="200"/>
        <v>0</v>
      </c>
      <c r="L144" s="106">
        <f t="shared" si="200"/>
        <v>0</v>
      </c>
      <c r="M144" s="106">
        <f t="shared" si="200"/>
        <v>0</v>
      </c>
      <c r="N144" s="106">
        <f t="shared" si="200"/>
        <v>0</v>
      </c>
      <c r="O144" s="106">
        <f t="shared" si="200"/>
        <v>0</v>
      </c>
      <c r="P144" s="106">
        <f t="shared" si="200"/>
        <v>0</v>
      </c>
      <c r="Q144" s="106">
        <f t="shared" si="200"/>
        <v>0</v>
      </c>
      <c r="R144" s="129">
        <f t="shared" si="189"/>
        <v>0</v>
      </c>
      <c r="S144" s="106">
        <f aca="true" t="shared" si="201" ref="S144:AD144">SUM(S131:S143)</f>
        <v>0</v>
      </c>
      <c r="T144" s="106">
        <f t="shared" si="201"/>
        <v>0</v>
      </c>
      <c r="U144" s="106">
        <f t="shared" si="201"/>
        <v>0</v>
      </c>
      <c r="V144" s="106">
        <f t="shared" si="201"/>
        <v>0</v>
      </c>
      <c r="W144" s="106">
        <f t="shared" si="201"/>
        <v>0</v>
      </c>
      <c r="X144" s="106">
        <f t="shared" si="201"/>
        <v>0</v>
      </c>
      <c r="Y144" s="106">
        <f t="shared" si="201"/>
        <v>0</v>
      </c>
      <c r="Z144" s="106">
        <f t="shared" si="201"/>
        <v>0</v>
      </c>
      <c r="AA144" s="106">
        <f t="shared" si="201"/>
        <v>0</v>
      </c>
      <c r="AB144" s="106">
        <f t="shared" si="201"/>
        <v>0</v>
      </c>
      <c r="AC144" s="106">
        <f t="shared" si="201"/>
        <v>0</v>
      </c>
      <c r="AD144" s="106">
        <f t="shared" si="201"/>
        <v>0</v>
      </c>
      <c r="AE144" s="129">
        <f t="shared" si="191"/>
        <v>0</v>
      </c>
      <c r="AF144" s="129">
        <f>SUM(AF131:AF143)</f>
        <v>0</v>
      </c>
      <c r="AG144" s="129">
        <f>SUM(AG131:AG143)</f>
        <v>0</v>
      </c>
      <c r="AH144" s="129">
        <f>SUM(AH131:AH143)</f>
        <v>0</v>
      </c>
    </row>
    <row r="145" spans="1:34" ht="8.25">
      <c r="A145" s="109"/>
      <c r="B145" s="110" t="s">
        <v>236</v>
      </c>
      <c r="C145" s="103"/>
      <c r="D145" s="103"/>
      <c r="E145" s="103"/>
      <c r="F145" s="111">
        <f aca="true" t="shared" si="202" ref="F145:O145">IF(F$90&gt;0,F144/F$90,0)</f>
        <v>0</v>
      </c>
      <c r="G145" s="111">
        <f t="shared" si="202"/>
        <v>0</v>
      </c>
      <c r="H145" s="111">
        <f t="shared" si="202"/>
        <v>0</v>
      </c>
      <c r="I145" s="111">
        <f t="shared" si="202"/>
        <v>0</v>
      </c>
      <c r="J145" s="111">
        <f t="shared" si="202"/>
        <v>0</v>
      </c>
      <c r="K145" s="111">
        <f t="shared" si="202"/>
        <v>0</v>
      </c>
      <c r="L145" s="111">
        <f t="shared" si="202"/>
        <v>0</v>
      </c>
      <c r="M145" s="111">
        <f t="shared" si="202"/>
        <v>0</v>
      </c>
      <c r="N145" s="111">
        <f t="shared" si="202"/>
        <v>0</v>
      </c>
      <c r="O145" s="111">
        <f t="shared" si="202"/>
        <v>0</v>
      </c>
      <c r="P145" s="111">
        <f aca="true" t="shared" si="203" ref="P145:Y145">IF(P$90&gt;0,P144/P$90,0)</f>
        <v>0</v>
      </c>
      <c r="Q145" s="111">
        <f t="shared" si="203"/>
        <v>0</v>
      </c>
      <c r="R145" s="152">
        <f t="shared" si="203"/>
        <v>0</v>
      </c>
      <c r="S145" s="111">
        <f t="shared" si="203"/>
        <v>0</v>
      </c>
      <c r="T145" s="111">
        <f t="shared" si="203"/>
        <v>0</v>
      </c>
      <c r="U145" s="111">
        <f t="shared" si="203"/>
        <v>0</v>
      </c>
      <c r="V145" s="111">
        <f t="shared" si="203"/>
        <v>0</v>
      </c>
      <c r="W145" s="111">
        <f t="shared" si="203"/>
        <v>0</v>
      </c>
      <c r="X145" s="111">
        <f t="shared" si="203"/>
        <v>0</v>
      </c>
      <c r="Y145" s="111">
        <f t="shared" si="203"/>
        <v>0</v>
      </c>
      <c r="Z145" s="111">
        <f aca="true" t="shared" si="204" ref="Z145:AE145">IF(Z$90&gt;0,Z144/Z$90,0)</f>
        <v>0</v>
      </c>
      <c r="AA145" s="111">
        <f t="shared" si="204"/>
        <v>0</v>
      </c>
      <c r="AB145" s="111">
        <f t="shared" si="204"/>
        <v>0</v>
      </c>
      <c r="AC145" s="111">
        <f t="shared" si="204"/>
        <v>0</v>
      </c>
      <c r="AD145" s="111">
        <f t="shared" si="204"/>
        <v>0</v>
      </c>
      <c r="AE145" s="152">
        <f t="shared" si="204"/>
        <v>0</v>
      </c>
      <c r="AF145" s="152">
        <f>IF(AF$90&gt;0,AF144/AF$90,0)</f>
        <v>0</v>
      </c>
      <c r="AG145" s="152">
        <f>IF(AG$90&gt;0,AG144/AG$90,0)</f>
        <v>0</v>
      </c>
      <c r="AH145" s="152">
        <f>IF(AH$90&gt;0,AH144/AH$90,0)</f>
        <v>0</v>
      </c>
    </row>
    <row r="146" spans="1:34" ht="8.25">
      <c r="A146" s="101"/>
      <c r="B146" s="102"/>
      <c r="C146" s="103"/>
      <c r="D146" s="103"/>
      <c r="E146" s="103"/>
      <c r="F146" s="104"/>
      <c r="G146" s="104"/>
      <c r="H146" s="104"/>
      <c r="I146" s="104"/>
      <c r="J146" s="104"/>
      <c r="K146" s="104"/>
      <c r="L146" s="104"/>
      <c r="M146" s="104"/>
      <c r="N146" s="104"/>
      <c r="O146" s="104"/>
      <c r="P146" s="104"/>
      <c r="Q146" s="104"/>
      <c r="R146" s="130"/>
      <c r="S146" s="104"/>
      <c r="T146" s="104"/>
      <c r="U146" s="104"/>
      <c r="V146" s="104"/>
      <c r="W146" s="104"/>
      <c r="X146" s="104"/>
      <c r="Y146" s="104"/>
      <c r="Z146" s="104"/>
      <c r="AA146" s="104"/>
      <c r="AB146" s="104"/>
      <c r="AC146" s="104"/>
      <c r="AD146" s="104"/>
      <c r="AE146" s="130"/>
      <c r="AF146" s="130"/>
      <c r="AG146" s="130"/>
      <c r="AH146" s="130"/>
    </row>
    <row r="147" spans="1:34" ht="8.25">
      <c r="A147" s="91" t="s">
        <v>245</v>
      </c>
      <c r="B147" s="105"/>
      <c r="C147" s="93"/>
      <c r="D147" s="93"/>
      <c r="E147" s="93"/>
      <c r="F147" s="106">
        <f aca="true" t="shared" si="205" ref="F147:Q147">F103+F115+F126+F144</f>
        <v>0</v>
      </c>
      <c r="G147" s="106">
        <f t="shared" si="205"/>
        <v>0</v>
      </c>
      <c r="H147" s="106">
        <f t="shared" si="205"/>
        <v>0</v>
      </c>
      <c r="I147" s="106">
        <f t="shared" si="205"/>
        <v>0</v>
      </c>
      <c r="J147" s="106">
        <f t="shared" si="205"/>
        <v>0</v>
      </c>
      <c r="K147" s="106">
        <f t="shared" si="205"/>
        <v>0</v>
      </c>
      <c r="L147" s="106">
        <f t="shared" si="205"/>
        <v>0</v>
      </c>
      <c r="M147" s="106">
        <f t="shared" si="205"/>
        <v>0</v>
      </c>
      <c r="N147" s="106">
        <f t="shared" si="205"/>
        <v>0</v>
      </c>
      <c r="O147" s="106">
        <f t="shared" si="205"/>
        <v>0</v>
      </c>
      <c r="P147" s="106">
        <f t="shared" si="205"/>
        <v>0</v>
      </c>
      <c r="Q147" s="106">
        <f t="shared" si="205"/>
        <v>0</v>
      </c>
      <c r="R147" s="129">
        <f>SUM(F147:Q147)</f>
        <v>0</v>
      </c>
      <c r="S147" s="106">
        <f aca="true" t="shared" si="206" ref="S147:AD147">S103+S115+S126+S144</f>
        <v>0</v>
      </c>
      <c r="T147" s="106">
        <f t="shared" si="206"/>
        <v>0</v>
      </c>
      <c r="U147" s="106">
        <f t="shared" si="206"/>
        <v>0</v>
      </c>
      <c r="V147" s="106">
        <f t="shared" si="206"/>
        <v>0</v>
      </c>
      <c r="W147" s="106">
        <f t="shared" si="206"/>
        <v>0</v>
      </c>
      <c r="X147" s="106">
        <f t="shared" si="206"/>
        <v>0</v>
      </c>
      <c r="Y147" s="106">
        <f t="shared" si="206"/>
        <v>0</v>
      </c>
      <c r="Z147" s="106">
        <f t="shared" si="206"/>
        <v>0</v>
      </c>
      <c r="AA147" s="106">
        <f t="shared" si="206"/>
        <v>0</v>
      </c>
      <c r="AB147" s="106">
        <f t="shared" si="206"/>
        <v>0</v>
      </c>
      <c r="AC147" s="106">
        <f t="shared" si="206"/>
        <v>0</v>
      </c>
      <c r="AD147" s="106">
        <f t="shared" si="206"/>
        <v>0</v>
      </c>
      <c r="AE147" s="129">
        <f>SUM(S147:AD147)</f>
        <v>0</v>
      </c>
      <c r="AF147" s="129">
        <f>AF103+AF115+AF126+AF144</f>
        <v>0</v>
      </c>
      <c r="AG147" s="129">
        <f>AG103+AG115+AG126+AG144</f>
        <v>0</v>
      </c>
      <c r="AH147" s="129">
        <f>AH103+AH115+AH126+AH144</f>
        <v>0</v>
      </c>
    </row>
    <row r="148" spans="1:34" ht="8.25">
      <c r="A148" s="109"/>
      <c r="B148" s="110" t="s">
        <v>236</v>
      </c>
      <c r="C148" s="103"/>
      <c r="D148" s="103"/>
      <c r="E148" s="103"/>
      <c r="F148" s="111">
        <f aca="true" t="shared" si="207" ref="F148:O148">IF(F$90&gt;0,F147/F$90,0)</f>
        <v>0</v>
      </c>
      <c r="G148" s="111">
        <f t="shared" si="207"/>
        <v>0</v>
      </c>
      <c r="H148" s="111">
        <f t="shared" si="207"/>
        <v>0</v>
      </c>
      <c r="I148" s="111">
        <f t="shared" si="207"/>
        <v>0</v>
      </c>
      <c r="J148" s="111">
        <f t="shared" si="207"/>
        <v>0</v>
      </c>
      <c r="K148" s="111">
        <f t="shared" si="207"/>
        <v>0</v>
      </c>
      <c r="L148" s="111">
        <f t="shared" si="207"/>
        <v>0</v>
      </c>
      <c r="M148" s="111">
        <f t="shared" si="207"/>
        <v>0</v>
      </c>
      <c r="N148" s="111">
        <f t="shared" si="207"/>
        <v>0</v>
      </c>
      <c r="O148" s="111">
        <f t="shared" si="207"/>
        <v>0</v>
      </c>
      <c r="P148" s="111">
        <f aca="true" t="shared" si="208" ref="P148:Y148">IF(P$90&gt;0,P147/P$90,0)</f>
        <v>0</v>
      </c>
      <c r="Q148" s="111">
        <f t="shared" si="208"/>
        <v>0</v>
      </c>
      <c r="R148" s="152">
        <f t="shared" si="208"/>
        <v>0</v>
      </c>
      <c r="S148" s="111">
        <f t="shared" si="208"/>
        <v>0</v>
      </c>
      <c r="T148" s="111">
        <f t="shared" si="208"/>
        <v>0</v>
      </c>
      <c r="U148" s="111">
        <f t="shared" si="208"/>
        <v>0</v>
      </c>
      <c r="V148" s="111">
        <f t="shared" si="208"/>
        <v>0</v>
      </c>
      <c r="W148" s="111">
        <f t="shared" si="208"/>
        <v>0</v>
      </c>
      <c r="X148" s="111">
        <f t="shared" si="208"/>
        <v>0</v>
      </c>
      <c r="Y148" s="111">
        <f t="shared" si="208"/>
        <v>0</v>
      </c>
      <c r="Z148" s="111">
        <f aca="true" t="shared" si="209" ref="Z148:AE148">IF(Z$90&gt;0,Z147/Z$90,0)</f>
        <v>0</v>
      </c>
      <c r="AA148" s="111">
        <f t="shared" si="209"/>
        <v>0</v>
      </c>
      <c r="AB148" s="111">
        <f t="shared" si="209"/>
        <v>0</v>
      </c>
      <c r="AC148" s="111">
        <f t="shared" si="209"/>
        <v>0</v>
      </c>
      <c r="AD148" s="111">
        <f t="shared" si="209"/>
        <v>0</v>
      </c>
      <c r="AE148" s="152">
        <f t="shared" si="209"/>
        <v>0</v>
      </c>
      <c r="AF148" s="152">
        <f>IF(AF$90&gt;0,AF147/AF$90,0)</f>
        <v>0</v>
      </c>
      <c r="AG148" s="152">
        <f>IF(AG$90&gt;0,AG147/AG$90,0)</f>
        <v>0</v>
      </c>
      <c r="AH148" s="152">
        <f>IF(AH$90&gt;0,AH147/AH$90,0)</f>
        <v>0</v>
      </c>
    </row>
    <row r="149" spans="1:34" ht="8.25">
      <c r="A149" s="109"/>
      <c r="B149" s="110"/>
      <c r="C149" s="103"/>
      <c r="D149" s="103"/>
      <c r="E149" s="103"/>
      <c r="F149" s="111"/>
      <c r="G149" s="111"/>
      <c r="H149" s="111"/>
      <c r="I149" s="111"/>
      <c r="J149" s="111"/>
      <c r="K149" s="111"/>
      <c r="L149" s="111"/>
      <c r="M149" s="111"/>
      <c r="N149" s="111"/>
      <c r="O149" s="111"/>
      <c r="P149" s="111"/>
      <c r="Q149" s="111"/>
      <c r="R149" s="152"/>
      <c r="S149" s="111"/>
      <c r="T149" s="111"/>
      <c r="U149" s="111"/>
      <c r="V149" s="111"/>
      <c r="W149" s="111"/>
      <c r="X149" s="111"/>
      <c r="Y149" s="111"/>
      <c r="Z149" s="111"/>
      <c r="AA149" s="111"/>
      <c r="AB149" s="111"/>
      <c r="AC149" s="111"/>
      <c r="AD149" s="111"/>
      <c r="AE149" s="152"/>
      <c r="AF149" s="152"/>
      <c r="AG149" s="152"/>
      <c r="AH149" s="152"/>
    </row>
    <row r="150" spans="1:34" ht="8.25">
      <c r="A150" s="91" t="s">
        <v>246</v>
      </c>
      <c r="B150" s="105"/>
      <c r="C150" s="93"/>
      <c r="D150" s="93"/>
      <c r="E150" s="93"/>
      <c r="F150" s="106">
        <f>F90-F147</f>
        <v>0</v>
      </c>
      <c r="G150" s="106">
        <f aca="true" t="shared" si="210" ref="G150:V150">G90-G147</f>
        <v>0</v>
      </c>
      <c r="H150" s="106">
        <f t="shared" si="210"/>
        <v>0</v>
      </c>
      <c r="I150" s="106">
        <f t="shared" si="210"/>
        <v>0</v>
      </c>
      <c r="J150" s="106">
        <f t="shared" si="210"/>
        <v>0</v>
      </c>
      <c r="K150" s="106">
        <f t="shared" si="210"/>
        <v>0</v>
      </c>
      <c r="L150" s="106">
        <f t="shared" si="210"/>
        <v>0</v>
      </c>
      <c r="M150" s="106">
        <f t="shared" si="210"/>
        <v>0</v>
      </c>
      <c r="N150" s="106">
        <f t="shared" si="210"/>
        <v>0</v>
      </c>
      <c r="O150" s="106">
        <f t="shared" si="210"/>
        <v>0</v>
      </c>
      <c r="P150" s="106">
        <f t="shared" si="210"/>
        <v>0</v>
      </c>
      <c r="Q150" s="106">
        <f t="shared" si="210"/>
        <v>0</v>
      </c>
      <c r="R150" s="129">
        <f>SUM(F150:Q150)</f>
        <v>0</v>
      </c>
      <c r="S150" s="106">
        <f t="shared" si="210"/>
        <v>0</v>
      </c>
      <c r="T150" s="106">
        <f t="shared" si="210"/>
        <v>0</v>
      </c>
      <c r="U150" s="106">
        <f t="shared" si="210"/>
        <v>0</v>
      </c>
      <c r="V150" s="106">
        <f t="shared" si="210"/>
        <v>0</v>
      </c>
      <c r="W150" s="106">
        <f aca="true" t="shared" si="211" ref="W150:AH150">W90-W147</f>
        <v>0</v>
      </c>
      <c r="X150" s="106">
        <f t="shared" si="211"/>
        <v>0</v>
      </c>
      <c r="Y150" s="106">
        <f t="shared" si="211"/>
        <v>0</v>
      </c>
      <c r="Z150" s="106">
        <f t="shared" si="211"/>
        <v>0</v>
      </c>
      <c r="AA150" s="106">
        <f t="shared" si="211"/>
        <v>0</v>
      </c>
      <c r="AB150" s="106">
        <f t="shared" si="211"/>
        <v>0</v>
      </c>
      <c r="AC150" s="106">
        <f t="shared" si="211"/>
        <v>0</v>
      </c>
      <c r="AD150" s="106">
        <f t="shared" si="211"/>
        <v>0</v>
      </c>
      <c r="AE150" s="129">
        <f>SUM(S150:AD150)</f>
        <v>0</v>
      </c>
      <c r="AF150" s="129">
        <f t="shared" si="211"/>
        <v>0</v>
      </c>
      <c r="AG150" s="129">
        <f t="shared" si="211"/>
        <v>0</v>
      </c>
      <c r="AH150" s="129">
        <f t="shared" si="211"/>
        <v>0</v>
      </c>
    </row>
    <row r="151" spans="1:34" ht="8.25">
      <c r="A151" s="109"/>
      <c r="B151" s="110" t="s">
        <v>236</v>
      </c>
      <c r="C151" s="103"/>
      <c r="D151" s="103"/>
      <c r="E151" s="103"/>
      <c r="F151" s="111">
        <f aca="true" t="shared" si="212" ref="F151:O151">IF(F$90&gt;0,F150/F$90,0)</f>
        <v>0</v>
      </c>
      <c r="G151" s="111">
        <f t="shared" si="212"/>
        <v>0</v>
      </c>
      <c r="H151" s="111">
        <f t="shared" si="212"/>
        <v>0</v>
      </c>
      <c r="I151" s="111">
        <f t="shared" si="212"/>
        <v>0</v>
      </c>
      <c r="J151" s="111">
        <f t="shared" si="212"/>
        <v>0</v>
      </c>
      <c r="K151" s="111">
        <f t="shared" si="212"/>
        <v>0</v>
      </c>
      <c r="L151" s="111">
        <f t="shared" si="212"/>
        <v>0</v>
      </c>
      <c r="M151" s="111">
        <f t="shared" si="212"/>
        <v>0</v>
      </c>
      <c r="N151" s="111">
        <f t="shared" si="212"/>
        <v>0</v>
      </c>
      <c r="O151" s="111">
        <f t="shared" si="212"/>
        <v>0</v>
      </c>
      <c r="P151" s="111">
        <f aca="true" t="shared" si="213" ref="P151:Y151">IF(P$90&gt;0,P150/P$90,0)</f>
        <v>0</v>
      </c>
      <c r="Q151" s="111">
        <f t="shared" si="213"/>
        <v>0</v>
      </c>
      <c r="R151" s="152">
        <f t="shared" si="213"/>
        <v>0</v>
      </c>
      <c r="S151" s="111">
        <f t="shared" si="213"/>
        <v>0</v>
      </c>
      <c r="T151" s="111">
        <f t="shared" si="213"/>
        <v>0</v>
      </c>
      <c r="U151" s="111">
        <f t="shared" si="213"/>
        <v>0</v>
      </c>
      <c r="V151" s="111">
        <f t="shared" si="213"/>
        <v>0</v>
      </c>
      <c r="W151" s="111">
        <f t="shared" si="213"/>
        <v>0</v>
      </c>
      <c r="X151" s="111">
        <f t="shared" si="213"/>
        <v>0</v>
      </c>
      <c r="Y151" s="111">
        <f t="shared" si="213"/>
        <v>0</v>
      </c>
      <c r="Z151" s="111">
        <f aca="true" t="shared" si="214" ref="Z151:AE151">IF(Z$90&gt;0,Z150/Z$90,0)</f>
        <v>0</v>
      </c>
      <c r="AA151" s="111">
        <f t="shared" si="214"/>
        <v>0</v>
      </c>
      <c r="AB151" s="111">
        <f t="shared" si="214"/>
        <v>0</v>
      </c>
      <c r="AC151" s="111">
        <f t="shared" si="214"/>
        <v>0</v>
      </c>
      <c r="AD151" s="111">
        <f t="shared" si="214"/>
        <v>0</v>
      </c>
      <c r="AE151" s="152">
        <f t="shared" si="214"/>
        <v>0</v>
      </c>
      <c r="AF151" s="152">
        <f>IF(AF$90&gt;0,AF150/AF$90,0)</f>
        <v>0</v>
      </c>
      <c r="AG151" s="152">
        <f>IF(AG$90&gt;0,AG150/AG$90,0)</f>
        <v>0</v>
      </c>
      <c r="AH151" s="152">
        <f>IF(AH$90&gt;0,AH150/AH$90,0)</f>
        <v>0</v>
      </c>
    </row>
    <row r="152" spans="1:34" ht="8.25">
      <c r="A152" s="101"/>
      <c r="B152" s="102"/>
      <c r="C152" s="103"/>
      <c r="D152" s="103"/>
      <c r="E152" s="103"/>
      <c r="F152" s="104"/>
      <c r="G152" s="104"/>
      <c r="H152" s="104"/>
      <c r="I152" s="104"/>
      <c r="J152" s="104"/>
      <c r="K152" s="104"/>
      <c r="L152" s="104"/>
      <c r="M152" s="104"/>
      <c r="N152" s="104"/>
      <c r="O152" s="104"/>
      <c r="P152" s="104"/>
      <c r="Q152" s="104"/>
      <c r="R152" s="130"/>
      <c r="S152" s="104"/>
      <c r="T152" s="104"/>
      <c r="U152" s="104"/>
      <c r="V152" s="104"/>
      <c r="W152" s="104"/>
      <c r="X152" s="104"/>
      <c r="Y152" s="104"/>
      <c r="Z152" s="104"/>
      <c r="AA152" s="104"/>
      <c r="AB152" s="104"/>
      <c r="AC152" s="104"/>
      <c r="AD152" s="104"/>
      <c r="AE152" s="130"/>
      <c r="AF152" s="130"/>
      <c r="AG152" s="130"/>
      <c r="AH152" s="130"/>
    </row>
    <row r="153" spans="1:34" ht="8.25">
      <c r="A153" s="101" t="s">
        <v>247</v>
      </c>
      <c r="B153" s="102"/>
      <c r="C153" s="103"/>
      <c r="D153" s="103"/>
      <c r="E153" s="103"/>
      <c r="F153" s="104"/>
      <c r="G153" s="104"/>
      <c r="H153" s="104"/>
      <c r="I153" s="104"/>
      <c r="J153" s="104"/>
      <c r="K153" s="104"/>
      <c r="L153" s="104"/>
      <c r="M153" s="104"/>
      <c r="N153" s="104"/>
      <c r="O153" s="104"/>
      <c r="P153" s="104"/>
      <c r="Q153" s="104"/>
      <c r="R153" s="130"/>
      <c r="S153" s="104"/>
      <c r="T153" s="104"/>
      <c r="U153" s="104"/>
      <c r="V153" s="104"/>
      <c r="W153" s="104"/>
      <c r="X153" s="104"/>
      <c r="Y153" s="104"/>
      <c r="Z153" s="104"/>
      <c r="AA153" s="104"/>
      <c r="AB153" s="104"/>
      <c r="AC153" s="104"/>
      <c r="AD153" s="104"/>
      <c r="AE153" s="130"/>
      <c r="AF153" s="130"/>
      <c r="AG153" s="130"/>
      <c r="AH153" s="130"/>
    </row>
    <row r="154" spans="1:34" ht="8.25">
      <c r="A154" s="101"/>
      <c r="B154" s="102" t="str">
        <f>"Interest Revenue ("&amp;$C154*100&amp;"% of cash)"</f>
        <v>Interest Revenue (4% of cash)</v>
      </c>
      <c r="C154" s="176">
        <f>Assumptions!I88</f>
        <v>0.04</v>
      </c>
      <c r="D154" s="103"/>
      <c r="E154" s="103"/>
      <c r="F154" s="137">
        <v>0</v>
      </c>
      <c r="G154" s="137">
        <v>0</v>
      </c>
      <c r="H154" s="137">
        <v>0</v>
      </c>
      <c r="I154" s="137">
        <v>0</v>
      </c>
      <c r="J154" s="137">
        <v>0</v>
      </c>
      <c r="K154" s="137">
        <v>0</v>
      </c>
      <c r="L154" s="137">
        <v>0</v>
      </c>
      <c r="M154" s="137">
        <v>0</v>
      </c>
      <c r="N154" s="137">
        <v>0</v>
      </c>
      <c r="O154" s="137">
        <v>0</v>
      </c>
      <c r="P154" s="137">
        <v>0</v>
      </c>
      <c r="Q154" s="137">
        <v>0</v>
      </c>
      <c r="R154" s="138">
        <f>SUM(F154:Q154)</f>
        <v>0</v>
      </c>
      <c r="S154" s="137">
        <v>0</v>
      </c>
      <c r="T154" s="137">
        <v>0</v>
      </c>
      <c r="U154" s="137">
        <v>0</v>
      </c>
      <c r="V154" s="137">
        <v>0</v>
      </c>
      <c r="W154" s="137">
        <v>0</v>
      </c>
      <c r="X154" s="137">
        <v>0</v>
      </c>
      <c r="Y154" s="137">
        <v>0</v>
      </c>
      <c r="Z154" s="137">
        <v>0</v>
      </c>
      <c r="AA154" s="137">
        <v>0</v>
      </c>
      <c r="AB154" s="137">
        <v>0</v>
      </c>
      <c r="AC154" s="137">
        <v>0</v>
      </c>
      <c r="AD154" s="137">
        <v>0</v>
      </c>
      <c r="AE154" s="137">
        <v>0</v>
      </c>
      <c r="AF154" s="137">
        <v>0</v>
      </c>
      <c r="AG154" s="137">
        <v>0</v>
      </c>
      <c r="AH154" s="137">
        <v>0</v>
      </c>
    </row>
    <row r="155" spans="1:34" ht="8.25">
      <c r="A155" s="101"/>
      <c r="B155" s="102" t="str">
        <f>"Interest Expense ("&amp;$C155*100&amp;"% of Credit Line)"</f>
        <v>Interest Expense (10% of Credit Line)</v>
      </c>
      <c r="C155" s="176">
        <f>Assumptions!I89</f>
        <v>0.1</v>
      </c>
      <c r="D155" s="103"/>
      <c r="E155" s="103"/>
      <c r="F155" s="104">
        <f aca="true" t="shared" si="215" ref="F155:Q155">$C155*F202/12</f>
        <v>0</v>
      </c>
      <c r="G155" s="104">
        <f t="shared" si="215"/>
        <v>0</v>
      </c>
      <c r="H155" s="104">
        <f t="shared" si="215"/>
        <v>0</v>
      </c>
      <c r="I155" s="104">
        <f t="shared" si="215"/>
        <v>0</v>
      </c>
      <c r="J155" s="104">
        <f t="shared" si="215"/>
        <v>0</v>
      </c>
      <c r="K155" s="104">
        <f t="shared" si="215"/>
        <v>0</v>
      </c>
      <c r="L155" s="104">
        <f t="shared" si="215"/>
        <v>0</v>
      </c>
      <c r="M155" s="104">
        <f t="shared" si="215"/>
        <v>0</v>
      </c>
      <c r="N155" s="104">
        <f t="shared" si="215"/>
        <v>0</v>
      </c>
      <c r="O155" s="104">
        <f t="shared" si="215"/>
        <v>0</v>
      </c>
      <c r="P155" s="104">
        <f t="shared" si="215"/>
        <v>0</v>
      </c>
      <c r="Q155" s="104">
        <f t="shared" si="215"/>
        <v>0</v>
      </c>
      <c r="R155" s="130">
        <f>SUM(F155:Q155)</f>
        <v>0</v>
      </c>
      <c r="S155" s="104">
        <f aca="true" t="shared" si="216" ref="S155:AD155">$C155*S202/12</f>
        <v>0</v>
      </c>
      <c r="T155" s="104">
        <f t="shared" si="216"/>
        <v>0</v>
      </c>
      <c r="U155" s="104">
        <f t="shared" si="216"/>
        <v>0</v>
      </c>
      <c r="V155" s="104">
        <f t="shared" si="216"/>
        <v>0</v>
      </c>
      <c r="W155" s="104">
        <f t="shared" si="216"/>
        <v>0</v>
      </c>
      <c r="X155" s="104">
        <f t="shared" si="216"/>
        <v>0</v>
      </c>
      <c r="Y155" s="104">
        <f t="shared" si="216"/>
        <v>0</v>
      </c>
      <c r="Z155" s="104">
        <f t="shared" si="216"/>
        <v>0</v>
      </c>
      <c r="AA155" s="104">
        <f t="shared" si="216"/>
        <v>0</v>
      </c>
      <c r="AB155" s="104">
        <f t="shared" si="216"/>
        <v>0</v>
      </c>
      <c r="AC155" s="104">
        <f t="shared" si="216"/>
        <v>0</v>
      </c>
      <c r="AD155" s="104">
        <f t="shared" si="216"/>
        <v>0</v>
      </c>
      <c r="AE155" s="130">
        <f>SUM(S155:AD155)</f>
        <v>0</v>
      </c>
      <c r="AF155" s="130">
        <f>$C155*AF202</f>
        <v>0</v>
      </c>
      <c r="AG155" s="130">
        <f>$C155*AG202</f>
        <v>0</v>
      </c>
      <c r="AH155" s="130">
        <f>$C155*AH202</f>
        <v>0</v>
      </c>
    </row>
    <row r="156" spans="1:34" ht="8.25">
      <c r="A156" s="101"/>
      <c r="B156" s="102" t="str">
        <f>"Interest Expense - ("&amp;$C156*100&amp;"% of Cap. Equip. Lease)"</f>
        <v>Interest Expense - (10% of Cap. Equip. Lease)</v>
      </c>
      <c r="C156" s="176">
        <f>Assumptions!I90</f>
        <v>0.1</v>
      </c>
      <c r="D156" s="103"/>
      <c r="E156" s="103"/>
      <c r="F156" s="104">
        <f aca="true" t="shared" si="217" ref="F156:Q157">$C156*F208/12</f>
        <v>0</v>
      </c>
      <c r="G156" s="104">
        <f t="shared" si="217"/>
        <v>0</v>
      </c>
      <c r="H156" s="104">
        <f t="shared" si="217"/>
        <v>0</v>
      </c>
      <c r="I156" s="104">
        <f t="shared" si="217"/>
        <v>0</v>
      </c>
      <c r="J156" s="104">
        <f t="shared" si="217"/>
        <v>0</v>
      </c>
      <c r="K156" s="104">
        <f t="shared" si="217"/>
        <v>0</v>
      </c>
      <c r="L156" s="104">
        <f t="shared" si="217"/>
        <v>0</v>
      </c>
      <c r="M156" s="104">
        <f t="shared" si="217"/>
        <v>0</v>
      </c>
      <c r="N156" s="104">
        <f t="shared" si="217"/>
        <v>0</v>
      </c>
      <c r="O156" s="104">
        <f t="shared" si="217"/>
        <v>0</v>
      </c>
      <c r="P156" s="104">
        <f t="shared" si="217"/>
        <v>0</v>
      </c>
      <c r="Q156" s="104">
        <f t="shared" si="217"/>
        <v>0</v>
      </c>
      <c r="R156" s="130">
        <f>SUM(F156:Q156)</f>
        <v>0</v>
      </c>
      <c r="S156" s="104">
        <f aca="true" t="shared" si="218" ref="S156:AD157">$C156*S208/12</f>
        <v>0</v>
      </c>
      <c r="T156" s="104">
        <f t="shared" si="218"/>
        <v>0</v>
      </c>
      <c r="U156" s="104">
        <f t="shared" si="218"/>
        <v>0</v>
      </c>
      <c r="V156" s="104">
        <f t="shared" si="218"/>
        <v>0</v>
      </c>
      <c r="W156" s="104">
        <f t="shared" si="218"/>
        <v>0</v>
      </c>
      <c r="X156" s="104">
        <f t="shared" si="218"/>
        <v>0</v>
      </c>
      <c r="Y156" s="104">
        <f t="shared" si="218"/>
        <v>0</v>
      </c>
      <c r="Z156" s="104">
        <f t="shared" si="218"/>
        <v>0</v>
      </c>
      <c r="AA156" s="104">
        <f t="shared" si="218"/>
        <v>0</v>
      </c>
      <c r="AB156" s="104">
        <f t="shared" si="218"/>
        <v>0</v>
      </c>
      <c r="AC156" s="104">
        <f t="shared" si="218"/>
        <v>0</v>
      </c>
      <c r="AD156" s="104">
        <f t="shared" si="218"/>
        <v>0</v>
      </c>
      <c r="AE156" s="130">
        <f>SUM(S156:AD156)</f>
        <v>0</v>
      </c>
      <c r="AF156" s="130">
        <f>$C156*AF208/12</f>
        <v>0</v>
      </c>
      <c r="AG156" s="130">
        <f>$C156*AG208/12</f>
        <v>0</v>
      </c>
      <c r="AH156" s="130">
        <f>$C156*AH208/12</f>
        <v>0</v>
      </c>
    </row>
    <row r="157" spans="1:34" ht="8.25">
      <c r="A157" s="101"/>
      <c r="B157" s="102" t="str">
        <f>"Interest Expense - ("&amp;$C157*100&amp;"% of Long Term Debt)"</f>
        <v>Interest Expense - (10% of Long Term Debt)</v>
      </c>
      <c r="C157" s="176">
        <f>Assumptions!I91</f>
        <v>0.1</v>
      </c>
      <c r="D157" s="103"/>
      <c r="E157" s="103"/>
      <c r="F157" s="104">
        <f t="shared" si="217"/>
        <v>0</v>
      </c>
      <c r="G157" s="104">
        <f t="shared" si="217"/>
        <v>0</v>
      </c>
      <c r="H157" s="104">
        <f t="shared" si="217"/>
        <v>0</v>
      </c>
      <c r="I157" s="104">
        <f t="shared" si="217"/>
        <v>0</v>
      </c>
      <c r="J157" s="104">
        <f t="shared" si="217"/>
        <v>0</v>
      </c>
      <c r="K157" s="104">
        <f t="shared" si="217"/>
        <v>0</v>
      </c>
      <c r="L157" s="104">
        <f t="shared" si="217"/>
        <v>0</v>
      </c>
      <c r="M157" s="104">
        <f t="shared" si="217"/>
        <v>0</v>
      </c>
      <c r="N157" s="104">
        <f t="shared" si="217"/>
        <v>0</v>
      </c>
      <c r="O157" s="104">
        <f t="shared" si="217"/>
        <v>0</v>
      </c>
      <c r="P157" s="104">
        <f t="shared" si="217"/>
        <v>0</v>
      </c>
      <c r="Q157" s="104">
        <f t="shared" si="217"/>
        <v>0</v>
      </c>
      <c r="R157" s="130">
        <f>SUM(F157:Q157)</f>
        <v>0</v>
      </c>
      <c r="S157" s="104">
        <f t="shared" si="218"/>
        <v>0</v>
      </c>
      <c r="T157" s="104">
        <f t="shared" si="218"/>
        <v>0</v>
      </c>
      <c r="U157" s="104">
        <f t="shared" si="218"/>
        <v>0</v>
      </c>
      <c r="V157" s="104">
        <f t="shared" si="218"/>
        <v>0</v>
      </c>
      <c r="W157" s="104">
        <f t="shared" si="218"/>
        <v>0</v>
      </c>
      <c r="X157" s="104">
        <f t="shared" si="218"/>
        <v>0</v>
      </c>
      <c r="Y157" s="104">
        <f t="shared" si="218"/>
        <v>0</v>
      </c>
      <c r="Z157" s="104">
        <f t="shared" si="218"/>
        <v>0</v>
      </c>
      <c r="AA157" s="104">
        <f t="shared" si="218"/>
        <v>0</v>
      </c>
      <c r="AB157" s="104">
        <f t="shared" si="218"/>
        <v>0</v>
      </c>
      <c r="AC157" s="104">
        <f t="shared" si="218"/>
        <v>0</v>
      </c>
      <c r="AD157" s="104">
        <f t="shared" si="218"/>
        <v>0</v>
      </c>
      <c r="AE157" s="130">
        <f>SUM(S157:AD157)</f>
        <v>0</v>
      </c>
      <c r="AF157" s="130">
        <f>$C157*AF209</f>
        <v>0</v>
      </c>
      <c r="AG157" s="130">
        <f>$C157*AG209</f>
        <v>0</v>
      </c>
      <c r="AH157" s="130">
        <f>$C157*AH209</f>
        <v>0</v>
      </c>
    </row>
    <row r="158" spans="1:34" ht="8.25">
      <c r="A158" s="91" t="s">
        <v>248</v>
      </c>
      <c r="B158" s="105"/>
      <c r="C158" s="93"/>
      <c r="D158" s="93"/>
      <c r="E158" s="93"/>
      <c r="F158" s="106">
        <f>F154-SUM(F155:F157)</f>
        <v>0</v>
      </c>
      <c r="G158" s="106">
        <f aca="true" t="shared" si="219" ref="G158:Q158">G154-SUM(G155:G157)</f>
        <v>0</v>
      </c>
      <c r="H158" s="106">
        <f t="shared" si="219"/>
        <v>0</v>
      </c>
      <c r="I158" s="106">
        <f t="shared" si="219"/>
        <v>0</v>
      </c>
      <c r="J158" s="106">
        <f t="shared" si="219"/>
        <v>0</v>
      </c>
      <c r="K158" s="106">
        <f t="shared" si="219"/>
        <v>0</v>
      </c>
      <c r="L158" s="106">
        <f t="shared" si="219"/>
        <v>0</v>
      </c>
      <c r="M158" s="106">
        <f t="shared" si="219"/>
        <v>0</v>
      </c>
      <c r="N158" s="106">
        <f t="shared" si="219"/>
        <v>0</v>
      </c>
      <c r="O158" s="106">
        <f t="shared" si="219"/>
        <v>0</v>
      </c>
      <c r="P158" s="106">
        <f t="shared" si="219"/>
        <v>0</v>
      </c>
      <c r="Q158" s="106">
        <f t="shared" si="219"/>
        <v>0</v>
      </c>
      <c r="R158" s="129">
        <f>SUM(F158:Q158)</f>
        <v>0</v>
      </c>
      <c r="S158" s="106">
        <f>S154-SUM(S155:S157)</f>
        <v>0</v>
      </c>
      <c r="T158" s="106">
        <f aca="true" t="shared" si="220" ref="T158:AH158">T154-SUM(T155:T157)</f>
        <v>0</v>
      </c>
      <c r="U158" s="106">
        <f t="shared" si="220"/>
        <v>0</v>
      </c>
      <c r="V158" s="106">
        <f t="shared" si="220"/>
        <v>0</v>
      </c>
      <c r="W158" s="106">
        <f t="shared" si="220"/>
        <v>0</v>
      </c>
      <c r="X158" s="106">
        <f t="shared" si="220"/>
        <v>0</v>
      </c>
      <c r="Y158" s="106">
        <f t="shared" si="220"/>
        <v>0</v>
      </c>
      <c r="Z158" s="106">
        <f t="shared" si="220"/>
        <v>0</v>
      </c>
      <c r="AA158" s="106">
        <f t="shared" si="220"/>
        <v>0</v>
      </c>
      <c r="AB158" s="106">
        <f t="shared" si="220"/>
        <v>0</v>
      </c>
      <c r="AC158" s="106">
        <f t="shared" si="220"/>
        <v>0</v>
      </c>
      <c r="AD158" s="106">
        <f t="shared" si="220"/>
        <v>0</v>
      </c>
      <c r="AE158" s="129">
        <f>SUM(S158:AD158)</f>
        <v>0</v>
      </c>
      <c r="AF158" s="129">
        <f t="shared" si="220"/>
        <v>0</v>
      </c>
      <c r="AG158" s="129">
        <f t="shared" si="220"/>
        <v>0</v>
      </c>
      <c r="AH158" s="129">
        <f t="shared" si="220"/>
        <v>0</v>
      </c>
    </row>
    <row r="159" spans="1:34" ht="8.25">
      <c r="A159" s="101"/>
      <c r="B159" s="102"/>
      <c r="C159" s="103"/>
      <c r="D159" s="103"/>
      <c r="E159" s="103"/>
      <c r="F159" s="104"/>
      <c r="G159" s="104"/>
      <c r="H159" s="104"/>
      <c r="I159" s="104"/>
      <c r="J159" s="104"/>
      <c r="K159" s="104"/>
      <c r="L159" s="104"/>
      <c r="M159" s="104"/>
      <c r="N159" s="104"/>
      <c r="O159" s="104"/>
      <c r="P159" s="104"/>
      <c r="Q159" s="104"/>
      <c r="R159" s="130"/>
      <c r="S159" s="104"/>
      <c r="T159" s="104"/>
      <c r="U159" s="104"/>
      <c r="V159" s="104"/>
      <c r="W159" s="104"/>
      <c r="X159" s="104"/>
      <c r="Y159" s="104"/>
      <c r="Z159" s="104"/>
      <c r="AA159" s="104"/>
      <c r="AB159" s="104"/>
      <c r="AC159" s="104"/>
      <c r="AD159" s="104"/>
      <c r="AE159" s="130"/>
      <c r="AF159" s="130"/>
      <c r="AG159" s="130"/>
      <c r="AH159" s="130"/>
    </row>
    <row r="160" spans="1:34" ht="8.25">
      <c r="A160" s="91" t="s">
        <v>249</v>
      </c>
      <c r="B160" s="105"/>
      <c r="C160" s="93"/>
      <c r="D160" s="93"/>
      <c r="E160" s="93"/>
      <c r="F160" s="106">
        <f>F150+F158</f>
        <v>0</v>
      </c>
      <c r="G160" s="106">
        <f aca="true" t="shared" si="221" ref="G160:Q160">G150+G158</f>
        <v>0</v>
      </c>
      <c r="H160" s="106">
        <f t="shared" si="221"/>
        <v>0</v>
      </c>
      <c r="I160" s="106">
        <f t="shared" si="221"/>
        <v>0</v>
      </c>
      <c r="J160" s="106">
        <f t="shared" si="221"/>
        <v>0</v>
      </c>
      <c r="K160" s="106">
        <f t="shared" si="221"/>
        <v>0</v>
      </c>
      <c r="L160" s="106">
        <f t="shared" si="221"/>
        <v>0</v>
      </c>
      <c r="M160" s="106">
        <f t="shared" si="221"/>
        <v>0</v>
      </c>
      <c r="N160" s="106">
        <f t="shared" si="221"/>
        <v>0</v>
      </c>
      <c r="O160" s="106">
        <f t="shared" si="221"/>
        <v>0</v>
      </c>
      <c r="P160" s="106">
        <f t="shared" si="221"/>
        <v>0</v>
      </c>
      <c r="Q160" s="106">
        <f t="shared" si="221"/>
        <v>0</v>
      </c>
      <c r="R160" s="129">
        <f>SUM(F160:Q160)</f>
        <v>0</v>
      </c>
      <c r="S160" s="106">
        <f>S150+S158</f>
        <v>0</v>
      </c>
      <c r="T160" s="106">
        <f aca="true" t="shared" si="222" ref="T160:AD160">T150+T158</f>
        <v>0</v>
      </c>
      <c r="U160" s="106">
        <f t="shared" si="222"/>
        <v>0</v>
      </c>
      <c r="V160" s="106">
        <f t="shared" si="222"/>
        <v>0</v>
      </c>
      <c r="W160" s="106">
        <f t="shared" si="222"/>
        <v>0</v>
      </c>
      <c r="X160" s="106">
        <f t="shared" si="222"/>
        <v>0</v>
      </c>
      <c r="Y160" s="106">
        <f t="shared" si="222"/>
        <v>0</v>
      </c>
      <c r="Z160" s="106">
        <f t="shared" si="222"/>
        <v>0</v>
      </c>
      <c r="AA160" s="106">
        <f t="shared" si="222"/>
        <v>0</v>
      </c>
      <c r="AB160" s="106">
        <f t="shared" si="222"/>
        <v>0</v>
      </c>
      <c r="AC160" s="106">
        <f t="shared" si="222"/>
        <v>0</v>
      </c>
      <c r="AD160" s="106">
        <f t="shared" si="222"/>
        <v>0</v>
      </c>
      <c r="AE160" s="129">
        <f>SUM(S160:AD160)</f>
        <v>0</v>
      </c>
      <c r="AF160" s="129">
        <f>AF150+AF158</f>
        <v>0</v>
      </c>
      <c r="AG160" s="129">
        <f>AG150+AG158</f>
        <v>0</v>
      </c>
      <c r="AH160" s="129">
        <f>AH150+AH158</f>
        <v>0</v>
      </c>
    </row>
    <row r="161" spans="1:34" ht="8.25">
      <c r="A161" s="101"/>
      <c r="B161" s="102" t="s">
        <v>250</v>
      </c>
      <c r="C161" s="103"/>
      <c r="D161" s="103"/>
      <c r="E161" s="103"/>
      <c r="F161" s="104">
        <f aca="true" t="shared" si="223" ref="F161:Q161">F389</f>
        <v>0</v>
      </c>
      <c r="G161" s="104">
        <f t="shared" si="223"/>
        <v>0</v>
      </c>
      <c r="H161" s="104">
        <f t="shared" si="223"/>
        <v>0</v>
      </c>
      <c r="I161" s="104">
        <f t="shared" si="223"/>
        <v>0</v>
      </c>
      <c r="J161" s="104">
        <f t="shared" si="223"/>
        <v>0</v>
      </c>
      <c r="K161" s="104">
        <f t="shared" si="223"/>
        <v>0</v>
      </c>
      <c r="L161" s="104">
        <f t="shared" si="223"/>
        <v>0</v>
      </c>
      <c r="M161" s="104">
        <f t="shared" si="223"/>
        <v>0</v>
      </c>
      <c r="N161" s="104">
        <f t="shared" si="223"/>
        <v>0</v>
      </c>
      <c r="O161" s="104">
        <f t="shared" si="223"/>
        <v>0</v>
      </c>
      <c r="P161" s="104">
        <f t="shared" si="223"/>
        <v>0</v>
      </c>
      <c r="Q161" s="104">
        <f t="shared" si="223"/>
        <v>0</v>
      </c>
      <c r="R161" s="130">
        <f>SUM(F161:Q161)</f>
        <v>0</v>
      </c>
      <c r="S161" s="104">
        <f aca="true" t="shared" si="224" ref="S161:AD161">S389</f>
        <v>0</v>
      </c>
      <c r="T161" s="104">
        <f t="shared" si="224"/>
        <v>0</v>
      </c>
      <c r="U161" s="104">
        <f t="shared" si="224"/>
        <v>0</v>
      </c>
      <c r="V161" s="104">
        <f t="shared" si="224"/>
        <v>0</v>
      </c>
      <c r="W161" s="104">
        <f t="shared" si="224"/>
        <v>0</v>
      </c>
      <c r="X161" s="104">
        <f t="shared" si="224"/>
        <v>0</v>
      </c>
      <c r="Y161" s="104">
        <f t="shared" si="224"/>
        <v>0</v>
      </c>
      <c r="Z161" s="104">
        <f t="shared" si="224"/>
        <v>0</v>
      </c>
      <c r="AA161" s="104">
        <f t="shared" si="224"/>
        <v>0</v>
      </c>
      <c r="AB161" s="104">
        <f t="shared" si="224"/>
        <v>0</v>
      </c>
      <c r="AC161" s="104">
        <f t="shared" si="224"/>
        <v>0</v>
      </c>
      <c r="AD161" s="104">
        <f t="shared" si="224"/>
        <v>0</v>
      </c>
      <c r="AE161" s="130">
        <f>SUM(S161:AD161)</f>
        <v>0</v>
      </c>
      <c r="AF161" s="130">
        <f>AF389</f>
        <v>0</v>
      </c>
      <c r="AG161" s="130">
        <f>AG389</f>
        <v>0</v>
      </c>
      <c r="AH161" s="130">
        <f>AH389</f>
        <v>0</v>
      </c>
    </row>
    <row r="162" spans="1:34" ht="8.25">
      <c r="A162" s="101"/>
      <c r="B162" s="102"/>
      <c r="C162" s="103"/>
      <c r="D162" s="103"/>
      <c r="E162" s="103"/>
      <c r="F162" s="104"/>
      <c r="G162" s="104"/>
      <c r="H162" s="104"/>
      <c r="I162" s="104"/>
      <c r="J162" s="104"/>
      <c r="K162" s="104"/>
      <c r="L162" s="104"/>
      <c r="M162" s="104"/>
      <c r="N162" s="104"/>
      <c r="O162" s="104"/>
      <c r="P162" s="104"/>
      <c r="Q162" s="104"/>
      <c r="R162" s="130"/>
      <c r="S162" s="104"/>
      <c r="T162" s="104"/>
      <c r="U162" s="104"/>
      <c r="V162" s="104"/>
      <c r="W162" s="104"/>
      <c r="X162" s="104"/>
      <c r="Y162" s="104"/>
      <c r="Z162" s="104"/>
      <c r="AA162" s="104"/>
      <c r="AB162" s="104"/>
      <c r="AC162" s="104"/>
      <c r="AD162" s="104"/>
      <c r="AE162" s="130"/>
      <c r="AF162" s="130"/>
      <c r="AG162" s="130"/>
      <c r="AH162" s="130"/>
    </row>
    <row r="163" spans="1:34" s="104" customFormat="1" ht="8.25">
      <c r="A163" s="91" t="s">
        <v>207</v>
      </c>
      <c r="B163" s="105"/>
      <c r="C163" s="93"/>
      <c r="D163" s="93"/>
      <c r="E163" s="93"/>
      <c r="F163" s="106">
        <f aca="true" t="shared" si="225" ref="F163:Q163">F160-F161</f>
        <v>0</v>
      </c>
      <c r="G163" s="106">
        <f t="shared" si="225"/>
        <v>0</v>
      </c>
      <c r="H163" s="106">
        <f t="shared" si="225"/>
        <v>0</v>
      </c>
      <c r="I163" s="106">
        <f t="shared" si="225"/>
        <v>0</v>
      </c>
      <c r="J163" s="106">
        <f t="shared" si="225"/>
        <v>0</v>
      </c>
      <c r="K163" s="106">
        <f t="shared" si="225"/>
        <v>0</v>
      </c>
      <c r="L163" s="106">
        <f t="shared" si="225"/>
        <v>0</v>
      </c>
      <c r="M163" s="106">
        <f t="shared" si="225"/>
        <v>0</v>
      </c>
      <c r="N163" s="106">
        <f t="shared" si="225"/>
        <v>0</v>
      </c>
      <c r="O163" s="106">
        <f t="shared" si="225"/>
        <v>0</v>
      </c>
      <c r="P163" s="106">
        <f t="shared" si="225"/>
        <v>0</v>
      </c>
      <c r="Q163" s="106">
        <f t="shared" si="225"/>
        <v>0</v>
      </c>
      <c r="R163" s="129">
        <f>SUM(F163:Q163)</f>
        <v>0</v>
      </c>
      <c r="S163" s="106">
        <f aca="true" t="shared" si="226" ref="S163:AD163">S160-S161</f>
        <v>0</v>
      </c>
      <c r="T163" s="106">
        <f t="shared" si="226"/>
        <v>0</v>
      </c>
      <c r="U163" s="106">
        <f t="shared" si="226"/>
        <v>0</v>
      </c>
      <c r="V163" s="106">
        <f t="shared" si="226"/>
        <v>0</v>
      </c>
      <c r="W163" s="106">
        <f t="shared" si="226"/>
        <v>0</v>
      </c>
      <c r="X163" s="106">
        <f t="shared" si="226"/>
        <v>0</v>
      </c>
      <c r="Y163" s="106">
        <f t="shared" si="226"/>
        <v>0</v>
      </c>
      <c r="Z163" s="106">
        <f t="shared" si="226"/>
        <v>0</v>
      </c>
      <c r="AA163" s="106">
        <f t="shared" si="226"/>
        <v>0</v>
      </c>
      <c r="AB163" s="106">
        <f t="shared" si="226"/>
        <v>0</v>
      </c>
      <c r="AC163" s="106">
        <f t="shared" si="226"/>
        <v>0</v>
      </c>
      <c r="AD163" s="106">
        <f t="shared" si="226"/>
        <v>0</v>
      </c>
      <c r="AE163" s="129">
        <f>SUM(S163:AD163)</f>
        <v>0</v>
      </c>
      <c r="AF163" s="129">
        <f>AF160-AF161</f>
        <v>0</v>
      </c>
      <c r="AG163" s="129">
        <f>AG160-AG161</f>
        <v>0</v>
      </c>
      <c r="AH163" s="129">
        <f>AH160-AH161</f>
        <v>0</v>
      </c>
    </row>
    <row r="164" spans="1:34" ht="8.25">
      <c r="A164" s="109"/>
      <c r="B164" s="110" t="s">
        <v>236</v>
      </c>
      <c r="C164" s="103"/>
      <c r="D164" s="103"/>
      <c r="E164" s="103"/>
      <c r="F164" s="111">
        <f aca="true" t="shared" si="227" ref="F164:O164">IF(F$90&gt;0,F163/F$90,0)</f>
        <v>0</v>
      </c>
      <c r="G164" s="111">
        <f t="shared" si="227"/>
        <v>0</v>
      </c>
      <c r="H164" s="111">
        <f t="shared" si="227"/>
        <v>0</v>
      </c>
      <c r="I164" s="111">
        <f t="shared" si="227"/>
        <v>0</v>
      </c>
      <c r="J164" s="111">
        <f t="shared" si="227"/>
        <v>0</v>
      </c>
      <c r="K164" s="111">
        <f t="shared" si="227"/>
        <v>0</v>
      </c>
      <c r="L164" s="111">
        <f t="shared" si="227"/>
        <v>0</v>
      </c>
      <c r="M164" s="111">
        <f t="shared" si="227"/>
        <v>0</v>
      </c>
      <c r="N164" s="111">
        <f t="shared" si="227"/>
        <v>0</v>
      </c>
      <c r="O164" s="111">
        <f t="shared" si="227"/>
        <v>0</v>
      </c>
      <c r="P164" s="111">
        <f aca="true" t="shared" si="228" ref="P164:Y164">IF(P$90&gt;0,P163/P$90,0)</f>
        <v>0</v>
      </c>
      <c r="Q164" s="111">
        <f t="shared" si="228"/>
        <v>0</v>
      </c>
      <c r="R164" s="152">
        <f t="shared" si="228"/>
        <v>0</v>
      </c>
      <c r="S164" s="111">
        <f t="shared" si="228"/>
        <v>0</v>
      </c>
      <c r="T164" s="111">
        <f t="shared" si="228"/>
        <v>0</v>
      </c>
      <c r="U164" s="111">
        <f t="shared" si="228"/>
        <v>0</v>
      </c>
      <c r="V164" s="111">
        <f t="shared" si="228"/>
        <v>0</v>
      </c>
      <c r="W164" s="111">
        <f t="shared" si="228"/>
        <v>0</v>
      </c>
      <c r="X164" s="111">
        <f t="shared" si="228"/>
        <v>0</v>
      </c>
      <c r="Y164" s="111">
        <f t="shared" si="228"/>
        <v>0</v>
      </c>
      <c r="Z164" s="111">
        <f aca="true" t="shared" si="229" ref="Z164:AE164">IF(Z$90&gt;0,Z163/Z$90,0)</f>
        <v>0</v>
      </c>
      <c r="AA164" s="111">
        <f t="shared" si="229"/>
        <v>0</v>
      </c>
      <c r="AB164" s="111">
        <f t="shared" si="229"/>
        <v>0</v>
      </c>
      <c r="AC164" s="111">
        <f t="shared" si="229"/>
        <v>0</v>
      </c>
      <c r="AD164" s="111">
        <f t="shared" si="229"/>
        <v>0</v>
      </c>
      <c r="AE164" s="152">
        <f t="shared" si="229"/>
        <v>0</v>
      </c>
      <c r="AF164" s="152">
        <f>IF(AF$90&gt;0,AF163/AF$90,0)</f>
        <v>0</v>
      </c>
      <c r="AG164" s="152">
        <f>IF(AG$90&gt;0,AG163/AG$90,0)</f>
        <v>0</v>
      </c>
      <c r="AH164" s="152">
        <f>IF(AH$90&gt;0,AH163/AH$90,0)</f>
        <v>0</v>
      </c>
    </row>
    <row r="165" spans="1:34" ht="9" thickBot="1">
      <c r="A165" s="101"/>
      <c r="B165" s="102"/>
      <c r="C165" s="103"/>
      <c r="D165" s="103"/>
      <c r="E165" s="103"/>
      <c r="F165" s="104"/>
      <c r="G165" s="104"/>
      <c r="H165" s="104"/>
      <c r="I165" s="104"/>
      <c r="J165" s="104"/>
      <c r="K165" s="104"/>
      <c r="L165" s="104"/>
      <c r="M165" s="104"/>
      <c r="N165" s="104"/>
      <c r="O165" s="104"/>
      <c r="P165" s="104"/>
      <c r="Q165" s="104"/>
      <c r="R165" s="130"/>
      <c r="S165" s="104"/>
      <c r="T165" s="104"/>
      <c r="U165" s="104"/>
      <c r="V165" s="104"/>
      <c r="W165" s="104"/>
      <c r="X165" s="104"/>
      <c r="Y165" s="104"/>
      <c r="Z165" s="104"/>
      <c r="AA165" s="104"/>
      <c r="AB165" s="104"/>
      <c r="AC165" s="104"/>
      <c r="AD165" s="104"/>
      <c r="AE165" s="130"/>
      <c r="AF165" s="130"/>
      <c r="AG165" s="130"/>
      <c r="AH165" s="130"/>
    </row>
    <row r="166" spans="1:34" s="72" customFormat="1" ht="9" thickTop="1">
      <c r="A166" s="85" t="s">
        <v>68</v>
      </c>
      <c r="B166" s="80"/>
      <c r="C166" s="86"/>
      <c r="D166" s="86"/>
      <c r="E166" s="86"/>
      <c r="F166" s="107"/>
      <c r="G166" s="107"/>
      <c r="H166" s="107"/>
      <c r="I166" s="107"/>
      <c r="J166" s="107"/>
      <c r="K166" s="107"/>
      <c r="L166" s="107"/>
      <c r="M166" s="107"/>
      <c r="N166" s="107"/>
      <c r="O166" s="107"/>
      <c r="P166" s="107"/>
      <c r="Q166" s="107"/>
      <c r="R166" s="149"/>
      <c r="S166" s="107"/>
      <c r="T166" s="107"/>
      <c r="U166" s="107"/>
      <c r="V166" s="107"/>
      <c r="W166" s="107"/>
      <c r="X166" s="107"/>
      <c r="Y166" s="107"/>
      <c r="Z166" s="107"/>
      <c r="AA166" s="107"/>
      <c r="AB166" s="107"/>
      <c r="AC166" s="107"/>
      <c r="AD166" s="107"/>
      <c r="AE166" s="149"/>
      <c r="AF166" s="149"/>
      <c r="AG166" s="149"/>
      <c r="AH166" s="149"/>
    </row>
    <row r="167" spans="1:34" s="72" customFormat="1" ht="9" thickBot="1">
      <c r="A167" s="88">
        <f>$A$1</f>
        <v>0</v>
      </c>
      <c r="B167" s="81"/>
      <c r="C167" s="89"/>
      <c r="D167" s="89"/>
      <c r="E167" s="89"/>
      <c r="F167" s="108"/>
      <c r="G167" s="108"/>
      <c r="H167" s="108"/>
      <c r="I167" s="108"/>
      <c r="J167" s="108"/>
      <c r="K167" s="108"/>
      <c r="L167" s="108"/>
      <c r="M167" s="108"/>
      <c r="N167" s="108"/>
      <c r="O167" s="108"/>
      <c r="P167" s="108"/>
      <c r="Q167" s="108"/>
      <c r="R167" s="150"/>
      <c r="S167" s="108"/>
      <c r="T167" s="108"/>
      <c r="U167" s="108"/>
      <c r="V167" s="108"/>
      <c r="W167" s="108"/>
      <c r="X167" s="108"/>
      <c r="Y167" s="108"/>
      <c r="Z167" s="108"/>
      <c r="AA167" s="108"/>
      <c r="AB167" s="108"/>
      <c r="AC167" s="108"/>
      <c r="AD167" s="108"/>
      <c r="AE167" s="150"/>
      <c r="AF167" s="150"/>
      <c r="AG167" s="150"/>
      <c r="AH167" s="150"/>
    </row>
    <row r="168" spans="1:34" ht="9" thickTop="1">
      <c r="A168" s="91"/>
      <c r="B168" s="92">
        <f ca="1">NOW()</f>
        <v>37292.65933275463</v>
      </c>
      <c r="C168" s="70"/>
      <c r="D168" s="70"/>
      <c r="E168" s="70" t="s">
        <v>251</v>
      </c>
      <c r="F168" s="94" t="str">
        <f aca="true" t="shared" si="230" ref="F168:Q168">F$7</f>
        <v>Month 1</v>
      </c>
      <c r="G168" s="94" t="str">
        <f t="shared" si="230"/>
        <v>Month 2</v>
      </c>
      <c r="H168" s="94" t="str">
        <f t="shared" si="230"/>
        <v>Month 3</v>
      </c>
      <c r="I168" s="94" t="str">
        <f t="shared" si="230"/>
        <v>Month 4</v>
      </c>
      <c r="J168" s="94" t="str">
        <f t="shared" si="230"/>
        <v>Month 5</v>
      </c>
      <c r="K168" s="94" t="str">
        <f t="shared" si="230"/>
        <v>Month 6</v>
      </c>
      <c r="L168" s="94" t="str">
        <f t="shared" si="230"/>
        <v>Month 7</v>
      </c>
      <c r="M168" s="94" t="str">
        <f t="shared" si="230"/>
        <v>Month 8</v>
      </c>
      <c r="N168" s="94" t="str">
        <f t="shared" si="230"/>
        <v>Month 9</v>
      </c>
      <c r="O168" s="94" t="str">
        <f t="shared" si="230"/>
        <v>Month 10</v>
      </c>
      <c r="P168" s="94" t="str">
        <f t="shared" si="230"/>
        <v>Month 11</v>
      </c>
      <c r="Q168" s="94" t="str">
        <f t="shared" si="230"/>
        <v>Month 12</v>
      </c>
      <c r="R168" s="146" t="s">
        <v>162</v>
      </c>
      <c r="S168" s="94" t="str">
        <f aca="true" t="shared" si="231" ref="S168:AD168">S$7</f>
        <v>Month 13</v>
      </c>
      <c r="T168" s="94" t="str">
        <f t="shared" si="231"/>
        <v>Month 14</v>
      </c>
      <c r="U168" s="94" t="str">
        <f t="shared" si="231"/>
        <v>Month 15</v>
      </c>
      <c r="V168" s="94" t="str">
        <f t="shared" si="231"/>
        <v>Month 16</v>
      </c>
      <c r="W168" s="94" t="str">
        <f t="shared" si="231"/>
        <v>Month 17</v>
      </c>
      <c r="X168" s="94" t="str">
        <f t="shared" si="231"/>
        <v>Month 18</v>
      </c>
      <c r="Y168" s="94" t="str">
        <f t="shared" si="231"/>
        <v>Month 19</v>
      </c>
      <c r="Z168" s="94" t="str">
        <f t="shared" si="231"/>
        <v>Month 20</v>
      </c>
      <c r="AA168" s="94" t="str">
        <f t="shared" si="231"/>
        <v>Month 21</v>
      </c>
      <c r="AB168" s="94" t="str">
        <f t="shared" si="231"/>
        <v>Month 22</v>
      </c>
      <c r="AC168" s="94" t="str">
        <f t="shared" si="231"/>
        <v>Month 23</v>
      </c>
      <c r="AD168" s="94" t="str">
        <f t="shared" si="231"/>
        <v>Month 24</v>
      </c>
      <c r="AE168" s="146" t="s">
        <v>162</v>
      </c>
      <c r="AF168" s="146" t="str">
        <f>AF$7</f>
        <v>Total</v>
      </c>
      <c r="AG168" s="146" t="str">
        <f>AG$7</f>
        <v>Total</v>
      </c>
      <c r="AH168" s="146" t="str">
        <f>AH$7</f>
        <v>Total</v>
      </c>
    </row>
    <row r="169" spans="1:34" ht="8.25">
      <c r="A169" s="95"/>
      <c r="B169" s="96">
        <f ca="1">NOW()</f>
        <v>37292.65933275463</v>
      </c>
      <c r="C169" s="97"/>
      <c r="D169" s="97"/>
      <c r="E169" s="97"/>
      <c r="F169" s="98">
        <f aca="true" t="shared" si="232" ref="F169:AH169">F$1</f>
        <v>36526</v>
      </c>
      <c r="G169" s="98">
        <f t="shared" si="232"/>
        <v>36557</v>
      </c>
      <c r="H169" s="98">
        <f t="shared" si="232"/>
        <v>36588</v>
      </c>
      <c r="I169" s="98">
        <f t="shared" si="232"/>
        <v>36619</v>
      </c>
      <c r="J169" s="98">
        <f t="shared" si="232"/>
        <v>36650</v>
      </c>
      <c r="K169" s="98">
        <f t="shared" si="232"/>
        <v>36681</v>
      </c>
      <c r="L169" s="98">
        <f t="shared" si="232"/>
        <v>36712</v>
      </c>
      <c r="M169" s="98">
        <f t="shared" si="232"/>
        <v>36743</v>
      </c>
      <c r="N169" s="98">
        <f t="shared" si="232"/>
        <v>36774</v>
      </c>
      <c r="O169" s="98">
        <f t="shared" si="232"/>
        <v>36805</v>
      </c>
      <c r="P169" s="98">
        <f t="shared" si="232"/>
        <v>36836</v>
      </c>
      <c r="Q169" s="98">
        <f t="shared" si="232"/>
        <v>36867</v>
      </c>
      <c r="R169" s="147">
        <f t="shared" si="232"/>
        <v>36867</v>
      </c>
      <c r="S169" s="98">
        <f t="shared" si="232"/>
        <v>36898</v>
      </c>
      <c r="T169" s="98">
        <f t="shared" si="232"/>
        <v>36929</v>
      </c>
      <c r="U169" s="98">
        <f t="shared" si="232"/>
        <v>36960</v>
      </c>
      <c r="V169" s="98">
        <f t="shared" si="232"/>
        <v>36991</v>
      </c>
      <c r="W169" s="98">
        <f t="shared" si="232"/>
        <v>37022</v>
      </c>
      <c r="X169" s="98">
        <f t="shared" si="232"/>
        <v>37053</v>
      </c>
      <c r="Y169" s="98">
        <f t="shared" si="232"/>
        <v>37084</v>
      </c>
      <c r="Z169" s="98">
        <f t="shared" si="232"/>
        <v>37115</v>
      </c>
      <c r="AA169" s="98">
        <f t="shared" si="232"/>
        <v>37146</v>
      </c>
      <c r="AB169" s="98">
        <f t="shared" si="232"/>
        <v>37177</v>
      </c>
      <c r="AC169" s="98">
        <f t="shared" si="232"/>
        <v>37208</v>
      </c>
      <c r="AD169" s="98">
        <f t="shared" si="232"/>
        <v>37239</v>
      </c>
      <c r="AE169" s="147">
        <f t="shared" si="232"/>
        <v>37239</v>
      </c>
      <c r="AF169" s="147">
        <f t="shared" si="232"/>
        <v>37604</v>
      </c>
      <c r="AG169" s="147">
        <f t="shared" si="232"/>
        <v>37969</v>
      </c>
      <c r="AH169" s="147">
        <f t="shared" si="232"/>
        <v>38334</v>
      </c>
    </row>
    <row r="170" spans="1:34" ht="8.25">
      <c r="A170" s="95"/>
      <c r="B170" s="96"/>
      <c r="C170" s="97"/>
      <c r="D170" s="97"/>
      <c r="E170" s="97"/>
      <c r="F170" s="98"/>
      <c r="G170" s="98"/>
      <c r="H170" s="98"/>
      <c r="I170" s="98"/>
      <c r="J170" s="98"/>
      <c r="K170" s="98"/>
      <c r="L170" s="98"/>
      <c r="M170" s="98"/>
      <c r="N170" s="98"/>
      <c r="O170" s="98"/>
      <c r="P170" s="98"/>
      <c r="Q170" s="98"/>
      <c r="R170" s="147"/>
      <c r="S170" s="98"/>
      <c r="T170" s="98"/>
      <c r="U170" s="98"/>
      <c r="V170" s="98"/>
      <c r="W170" s="98"/>
      <c r="X170" s="98"/>
      <c r="Y170" s="98"/>
      <c r="Z170" s="98"/>
      <c r="AA170" s="98"/>
      <c r="AB170" s="98"/>
      <c r="AC170" s="98"/>
      <c r="AD170" s="98"/>
      <c r="AE170" s="147"/>
      <c r="AF170" s="147"/>
      <c r="AG170" s="147"/>
      <c r="AH170" s="147"/>
    </row>
    <row r="171" spans="1:34" ht="8.25">
      <c r="A171" s="101" t="s">
        <v>252</v>
      </c>
      <c r="B171" s="102"/>
      <c r="C171" s="103"/>
      <c r="D171" s="103"/>
      <c r="E171" s="103"/>
      <c r="F171" s="104"/>
      <c r="G171" s="104"/>
      <c r="H171" s="104"/>
      <c r="I171" s="104"/>
      <c r="J171" s="104"/>
      <c r="K171" s="104"/>
      <c r="L171" s="104"/>
      <c r="M171" s="104"/>
      <c r="N171" s="104"/>
      <c r="O171" s="104"/>
      <c r="P171" s="104"/>
      <c r="Q171" s="104"/>
      <c r="R171" s="130"/>
      <c r="S171" s="104"/>
      <c r="T171" s="104"/>
      <c r="U171" s="104"/>
      <c r="V171" s="104"/>
      <c r="W171" s="104"/>
      <c r="X171" s="104"/>
      <c r="Y171" s="104"/>
      <c r="Z171" s="104"/>
      <c r="AA171" s="104"/>
      <c r="AB171" s="104"/>
      <c r="AC171" s="104"/>
      <c r="AD171" s="104"/>
      <c r="AE171" s="130"/>
      <c r="AF171" s="130"/>
      <c r="AG171" s="130"/>
      <c r="AH171" s="130"/>
    </row>
    <row r="172" spans="1:34" ht="8.25">
      <c r="A172" s="101"/>
      <c r="B172" s="102"/>
      <c r="C172" s="103"/>
      <c r="D172" s="103"/>
      <c r="E172" s="103"/>
      <c r="F172" s="104"/>
      <c r="G172" s="104"/>
      <c r="H172" s="104"/>
      <c r="I172" s="104"/>
      <c r="J172" s="104"/>
      <c r="K172" s="104"/>
      <c r="L172" s="104"/>
      <c r="M172" s="104"/>
      <c r="N172" s="104"/>
      <c r="O172" s="104"/>
      <c r="P172" s="104"/>
      <c r="Q172" s="104"/>
      <c r="R172" s="130"/>
      <c r="S172" s="104"/>
      <c r="T172" s="104"/>
      <c r="U172" s="104"/>
      <c r="V172" s="104"/>
      <c r="W172" s="104"/>
      <c r="X172" s="104"/>
      <c r="Y172" s="104"/>
      <c r="Z172" s="104"/>
      <c r="AA172" s="104"/>
      <c r="AB172" s="104"/>
      <c r="AC172" s="104"/>
      <c r="AD172" s="104"/>
      <c r="AE172" s="130"/>
      <c r="AF172" s="130"/>
      <c r="AG172" s="130"/>
      <c r="AH172" s="130"/>
    </row>
    <row r="173" spans="1:34" ht="8.25">
      <c r="A173" s="101" t="s">
        <v>253</v>
      </c>
      <c r="B173" s="102"/>
      <c r="C173" s="103"/>
      <c r="D173" s="103"/>
      <c r="E173" s="103"/>
      <c r="F173" s="104"/>
      <c r="G173" s="104"/>
      <c r="H173" s="104"/>
      <c r="I173" s="104"/>
      <c r="J173" s="104"/>
      <c r="K173" s="104"/>
      <c r="L173" s="104"/>
      <c r="M173" s="104"/>
      <c r="N173" s="104"/>
      <c r="O173" s="104"/>
      <c r="P173" s="104"/>
      <c r="Q173" s="104"/>
      <c r="R173" s="130"/>
      <c r="S173" s="104"/>
      <c r="T173" s="104"/>
      <c r="U173" s="104"/>
      <c r="V173" s="104"/>
      <c r="W173" s="104"/>
      <c r="X173" s="104"/>
      <c r="Y173" s="104"/>
      <c r="Z173" s="104"/>
      <c r="AA173" s="104"/>
      <c r="AB173" s="104"/>
      <c r="AC173" s="104"/>
      <c r="AD173" s="104"/>
      <c r="AE173" s="130"/>
      <c r="AF173" s="130"/>
      <c r="AG173" s="130"/>
      <c r="AH173" s="130"/>
    </row>
    <row r="174" spans="1:34" ht="8.25">
      <c r="A174" s="101"/>
      <c r="B174" s="102" t="s">
        <v>254</v>
      </c>
      <c r="C174" s="103"/>
      <c r="D174" s="103"/>
      <c r="E174" s="167">
        <v>0</v>
      </c>
      <c r="F174" s="104">
        <f aca="true" t="shared" si="233" ref="F174:Q174">F220-SUM(F177:F177)-F192</f>
        <v>0</v>
      </c>
      <c r="G174" s="104">
        <f t="shared" si="233"/>
        <v>0</v>
      </c>
      <c r="H174" s="104">
        <f t="shared" si="233"/>
        <v>0</v>
      </c>
      <c r="I174" s="104">
        <f t="shared" si="233"/>
        <v>0</v>
      </c>
      <c r="J174" s="104">
        <f t="shared" si="233"/>
        <v>0</v>
      </c>
      <c r="K174" s="104">
        <f t="shared" si="233"/>
        <v>0</v>
      </c>
      <c r="L174" s="104">
        <f t="shared" si="233"/>
        <v>0</v>
      </c>
      <c r="M174" s="104">
        <f t="shared" si="233"/>
        <v>0</v>
      </c>
      <c r="N174" s="104">
        <f t="shared" si="233"/>
        <v>0</v>
      </c>
      <c r="O174" s="104">
        <f t="shared" si="233"/>
        <v>0</v>
      </c>
      <c r="P174" s="104">
        <f t="shared" si="233"/>
        <v>0</v>
      </c>
      <c r="Q174" s="104">
        <f t="shared" si="233"/>
        <v>0</v>
      </c>
      <c r="R174" s="130">
        <f>Q174</f>
        <v>0</v>
      </c>
      <c r="S174" s="104">
        <f aca="true" t="shared" si="234" ref="S174:AD174">S220-SUM(S177:S177)-S192</f>
        <v>0</v>
      </c>
      <c r="T174" s="104">
        <f t="shared" si="234"/>
        <v>0</v>
      </c>
      <c r="U174" s="104">
        <f t="shared" si="234"/>
        <v>0</v>
      </c>
      <c r="V174" s="104">
        <f t="shared" si="234"/>
        <v>0</v>
      </c>
      <c r="W174" s="104">
        <f t="shared" si="234"/>
        <v>0</v>
      </c>
      <c r="X174" s="104">
        <f t="shared" si="234"/>
        <v>0</v>
      </c>
      <c r="Y174" s="104">
        <f t="shared" si="234"/>
        <v>0</v>
      </c>
      <c r="Z174" s="104">
        <f t="shared" si="234"/>
        <v>0</v>
      </c>
      <c r="AA174" s="104">
        <f t="shared" si="234"/>
        <v>0</v>
      </c>
      <c r="AB174" s="104">
        <f t="shared" si="234"/>
        <v>0</v>
      </c>
      <c r="AC174" s="104">
        <f t="shared" si="234"/>
        <v>0</v>
      </c>
      <c r="AD174" s="104">
        <f t="shared" si="234"/>
        <v>0</v>
      </c>
      <c r="AE174" s="130">
        <f>AD174</f>
        <v>0</v>
      </c>
      <c r="AF174" s="130">
        <f>AF220-SUM(AF177:AF177)-AF192</f>
        <v>0</v>
      </c>
      <c r="AG174" s="130">
        <f>AG220-SUM(AG177:AG177)-AG192</f>
        <v>0</v>
      </c>
      <c r="AH174" s="130">
        <f>AH220-SUM(AH177:AH177)-AH192</f>
        <v>0</v>
      </c>
    </row>
    <row r="175" spans="1:34" ht="8.25">
      <c r="A175" s="101"/>
      <c r="B175" s="102" t="str">
        <f>"Gross Accounts Receivable ("&amp;Assumptions!$I$41&amp;" days)"</f>
        <v>Gross Accounts Receivable (45 days)</v>
      </c>
      <c r="C175" s="103"/>
      <c r="D175" s="103"/>
      <c r="E175" s="167">
        <v>0</v>
      </c>
      <c r="F175" s="104">
        <f ca="1">IF(Assumptions!$I$41&lt;=0,0,IF(Assumptions!$I$41/30&gt;=COLUMNS($E175:F175),SUM($E90:F90),IF(ROUNDDOWN(Assumptions!$I$41/30,0)&gt;0,SUM(OFFSET(F90,0,-(ROUNDDOWN(Assumptions!$I$41/30,0)-1)):F90)+(OFFSET(F90,0,-(ROUNDUP(Assumptions!$I$41/30,0)-1))*MOD(Assumptions!$I$41,30)/30),F90*(MOD(Assumptions!$I$41,30)/30))))</f>
        <v>0</v>
      </c>
      <c r="G175" s="104">
        <f ca="1">IF(Assumptions!$I$41&lt;=0,0,IF(Assumptions!$I$41/30&gt;=COLUMNS($E175:G175),SUM($E90:G90),IF(ROUNDDOWN(Assumptions!$I$41/30,0)&gt;0,SUM(OFFSET(G90,0,-(ROUNDDOWN(Assumptions!$I$41/30,0)-1)):G90)+(OFFSET(G90,0,-(ROUNDUP(Assumptions!$I$41/30,0)-1))*MOD(Assumptions!$I$41,30)/30),G90*(MOD(Assumptions!$I$41,30)/30))))</f>
        <v>0</v>
      </c>
      <c r="H175" s="104">
        <f ca="1">IF(Assumptions!$I$41&lt;=0,0,IF(Assumptions!$I$41/30&gt;=COLUMNS($E175:H175),SUM($E90:H90),IF(ROUNDDOWN(Assumptions!$I$41/30,0)&gt;0,SUM(OFFSET(H90,0,-(ROUNDDOWN(Assumptions!$I$41/30,0)-1)):H90)+(OFFSET(H90,0,-(ROUNDUP(Assumptions!$I$41/30,0)-1))*MOD(Assumptions!$I$41,30)/30),H90*(MOD(Assumptions!$I$41,30)/30))))</f>
        <v>0</v>
      </c>
      <c r="I175" s="104">
        <f ca="1">IF(Assumptions!$I$41&lt;=0,0,IF(Assumptions!$I$41/30&gt;=COLUMNS($E175:I175),SUM($E90:I90),IF(ROUNDDOWN(Assumptions!$I$41/30,0)&gt;0,SUM(OFFSET(I90,0,-(ROUNDDOWN(Assumptions!$I$41/30,0)-1)):I90)+(OFFSET(I90,0,-(ROUNDUP(Assumptions!$I$41/30,0)-1))*MOD(Assumptions!$I$41,30)/30),I90*(MOD(Assumptions!$I$41,30)/30))))</f>
        <v>0</v>
      </c>
      <c r="J175" s="104">
        <f ca="1">IF(Assumptions!$I$41&lt;=0,0,IF(Assumptions!$I$41/30&gt;=COLUMNS($E175:J175),SUM($E90:J90),IF(ROUNDDOWN(Assumptions!$I$41/30,0)&gt;0,SUM(OFFSET(J90,0,-(ROUNDDOWN(Assumptions!$I$41/30,0)-1)):J90)+(OFFSET(J90,0,-(ROUNDUP(Assumptions!$I$41/30,0)-1))*MOD(Assumptions!$I$41,30)/30),J90*(MOD(Assumptions!$I$41,30)/30))))</f>
        <v>0</v>
      </c>
      <c r="K175" s="104">
        <f ca="1">IF(Assumptions!$I$41&lt;=0,0,IF(Assumptions!$I$41/30&gt;=COLUMNS($E175:K175),SUM($E90:K90),IF(ROUNDDOWN(Assumptions!$I$41/30,0)&gt;0,SUM(OFFSET(K90,0,-(ROUNDDOWN(Assumptions!$I$41/30,0)-1)):K90)+(OFFSET(K90,0,-(ROUNDUP(Assumptions!$I$41/30,0)-1))*MOD(Assumptions!$I$41,30)/30),K90*(MOD(Assumptions!$I$41,30)/30))))</f>
        <v>0</v>
      </c>
      <c r="L175" s="104">
        <f ca="1">IF(Assumptions!$I$41&lt;=0,0,IF(Assumptions!$I$41/30&gt;=COLUMNS($E175:L175),SUM($E90:L90),IF(ROUNDDOWN(Assumptions!$I$41/30,0)&gt;0,SUM(OFFSET(L90,0,-(ROUNDDOWN(Assumptions!$I$41/30,0)-1)):L90)+(OFFSET(L90,0,-(ROUNDUP(Assumptions!$I$41/30,0)-1))*MOD(Assumptions!$I$41,30)/30),L90*(MOD(Assumptions!$I$41,30)/30))))</f>
        <v>0</v>
      </c>
      <c r="M175" s="104">
        <f ca="1">IF(Assumptions!$I$41&lt;=0,0,IF(Assumptions!$I$41/30&gt;=COLUMNS($E175:M175),SUM($E90:M90),IF(ROUNDDOWN(Assumptions!$I$41/30,0)&gt;0,SUM(OFFSET(M90,0,-(ROUNDDOWN(Assumptions!$I$41/30,0)-1)):M90)+(OFFSET(M90,0,-(ROUNDUP(Assumptions!$I$41/30,0)-1))*MOD(Assumptions!$I$41,30)/30),M90*(MOD(Assumptions!$I$41,30)/30))))</f>
        <v>0</v>
      </c>
      <c r="N175" s="104">
        <f ca="1">IF(Assumptions!$I$41&lt;=0,0,IF(Assumptions!$I$41/30&gt;=COLUMNS($E175:N175),SUM($E90:N90),IF(ROUNDDOWN(Assumptions!$I$41/30,0)&gt;0,SUM(OFFSET(N90,0,-(ROUNDDOWN(Assumptions!$I$41/30,0)-1)):N90)+(OFFSET(N90,0,-(ROUNDUP(Assumptions!$I$41/30,0)-1))*MOD(Assumptions!$I$41,30)/30),N90*(MOD(Assumptions!$I$41,30)/30))))</f>
        <v>0</v>
      </c>
      <c r="O175" s="104">
        <f ca="1">IF(Assumptions!$I$41&lt;=0,0,IF(Assumptions!$I$41/30&gt;=COLUMNS($E175:O175),SUM($E90:O90),IF(ROUNDDOWN(Assumptions!$I$41/30,0)&gt;0,SUM(OFFSET(O90,0,-(ROUNDDOWN(Assumptions!$I$41/30,0)-1)):O90)+(OFFSET(O90,0,-(ROUNDUP(Assumptions!$I$41/30,0)-1))*MOD(Assumptions!$I$41,30)/30),O90*(MOD(Assumptions!$I$41,30)/30))))</f>
        <v>0</v>
      </c>
      <c r="P175" s="104">
        <f ca="1">IF(Assumptions!$I$41&lt;=0,0,IF(Assumptions!$I$41/30&gt;=COLUMNS($E175:P175),SUM($E90:P90),IF(ROUNDDOWN(Assumptions!$I$41/30,0)&gt;0,SUM(OFFSET(P90,0,-(ROUNDDOWN(Assumptions!$I$41/30,0)-1)):P90)+(OFFSET(P90,0,-(ROUNDUP(Assumptions!$I$41/30,0)-1))*MOD(Assumptions!$I$41,30)/30),P90*(MOD(Assumptions!$I$41,30)/30))))</f>
        <v>0</v>
      </c>
      <c r="Q175" s="104">
        <f ca="1">IF(Assumptions!$I$41&lt;=0,0,IF(Assumptions!$I$41/30&gt;=COLUMNS($E175:Q175),SUM($E90:Q90),IF(ROUNDDOWN(Assumptions!$I$41/30,0)&gt;0,SUM(OFFSET(Q90,0,-(ROUNDDOWN(Assumptions!$I$41/30,0)-1)):Q90)+(OFFSET(Q90,0,-(ROUNDUP(Assumptions!$I$41/30,0)-1))*MOD(Assumptions!$I$41,30)/30),Q90*(MOD(Assumptions!$I$41,30)/30))))</f>
        <v>0</v>
      </c>
      <c r="R175" s="130">
        <f>Q175</f>
        <v>0</v>
      </c>
      <c r="S175" s="104">
        <f ca="1">IF(Assumptions!$I$41&lt;=0,0,IF(Assumptions!$I$41/30&gt;=COLUMNS($E175:S175)-1,SUM($E90:S90)-$R90,IF(Assumptions!$I$41/30&gt;COLUMNS($S175:S175),IF(ROUNDDOWN(Assumptions!$I$41/30,0)&gt;0,SUM(OFFSET(S90,0,-(ROUNDDOWN(Assumptions!$I$41/30,0)-1+1)):S90)-$R90+OFFSET(S90,0,-(ROUNDUP(Assumptions!$I$41/30,0)-1+1))*MOD(Assumptions!$I$41,30)/30,S90*MOD(Assumptions!$I$41,30)/30),IF(ROUNDDOWN(Assumptions!$I$41/30,0)&gt;0,SUM(OFFSET(S90,0,-(ROUNDDOWN(Assumptions!$I$41/30,0)-1)):S90)+OFFSET(S90,0,-(ROUNDUP(Assumptions!$I$41/30,0)-1))*MOD(Assumptions!$I$41,30)/30,S90*MOD(Assumptions!$I$41,30)/30))))</f>
        <v>0</v>
      </c>
      <c r="T175" s="104">
        <f ca="1">IF(Assumptions!$I$41&lt;=0,0,IF(Assumptions!$I$41/30&gt;=COLUMNS($E175:T175)-1,SUM($E90:T90)-$R90,IF(Assumptions!$I$41/30&gt;COLUMNS($S175:T175),IF(ROUNDDOWN(Assumptions!$I$41/30,0)&gt;0,SUM(OFFSET(T90,0,-(ROUNDDOWN(Assumptions!$I$41/30,0)-1+1)):T90)-$R90+OFFSET(T90,0,-(ROUNDUP(Assumptions!$I$41/30,0)-1+1))*MOD(Assumptions!$I$41,30)/30,T90*MOD(Assumptions!$I$41,30)/30),IF(ROUNDDOWN(Assumptions!$I$41/30,0)&gt;0,SUM(OFFSET(T90,0,-(ROUNDDOWN(Assumptions!$I$41/30,0)-1)):T90)+OFFSET(T90,0,-(ROUNDUP(Assumptions!$I$41/30,0)-1))*MOD(Assumptions!$I$41,30)/30,T90*MOD(Assumptions!$I$41,30)/30))))</f>
        <v>0</v>
      </c>
      <c r="U175" s="104">
        <f ca="1">IF(Assumptions!$I$41&lt;=0,0,IF(Assumptions!$I$41/30&gt;=COLUMNS($E175:U175)-1,SUM($E90:U90)-$R90,IF(Assumptions!$I$41/30&gt;COLUMNS($S175:U175),IF(ROUNDDOWN(Assumptions!$I$41/30,0)&gt;0,SUM(OFFSET(U90,0,-(ROUNDDOWN(Assumptions!$I$41/30,0)-1+1)):U90)-$R90+OFFSET(U90,0,-(ROUNDUP(Assumptions!$I$41/30,0)-1+1))*MOD(Assumptions!$I$41,30)/30,U90*MOD(Assumptions!$I$41,30)/30),IF(ROUNDDOWN(Assumptions!$I$41/30,0)&gt;0,SUM(OFFSET(U90,0,-(ROUNDDOWN(Assumptions!$I$41/30,0)-1)):U90)+OFFSET(U90,0,-(ROUNDUP(Assumptions!$I$41/30,0)-1))*MOD(Assumptions!$I$41,30)/30,U90*MOD(Assumptions!$I$41,30)/30))))</f>
        <v>0</v>
      </c>
      <c r="V175" s="104">
        <f ca="1">IF(Assumptions!$I$41&lt;=0,0,IF(Assumptions!$I$41/30&gt;=COLUMNS($E175:V175)-1,SUM($E90:V90)-$R90,IF(Assumptions!$I$41/30&gt;COLUMNS($S175:V175),IF(ROUNDDOWN(Assumptions!$I$41/30,0)&gt;0,SUM(OFFSET(V90,0,-(ROUNDDOWN(Assumptions!$I$41/30,0)-1+1)):V90)-$R90+OFFSET(V90,0,-(ROUNDUP(Assumptions!$I$41/30,0)-1+1))*MOD(Assumptions!$I$41,30)/30,V90*MOD(Assumptions!$I$41,30)/30),IF(ROUNDDOWN(Assumptions!$I$41/30,0)&gt;0,SUM(OFFSET(V90,0,-(ROUNDDOWN(Assumptions!$I$41/30,0)-1)):V90)+OFFSET(V90,0,-(ROUNDUP(Assumptions!$I$41/30,0)-1))*MOD(Assumptions!$I$41,30)/30,V90*MOD(Assumptions!$I$41,30)/30))))</f>
        <v>0</v>
      </c>
      <c r="W175" s="104">
        <f ca="1">IF(Assumptions!$I$41&lt;=0,0,IF(Assumptions!$I$41/30&gt;=COLUMNS($E175:W175)-1,SUM($E90:W90)-$R90,IF(Assumptions!$I$41/30&gt;COLUMNS($S175:W175),IF(ROUNDDOWN(Assumptions!$I$41/30,0)&gt;0,SUM(OFFSET(W90,0,-(ROUNDDOWN(Assumptions!$I$41/30,0)-1+1)):W90)-$R90+OFFSET(W90,0,-(ROUNDUP(Assumptions!$I$41/30,0)-1+1))*MOD(Assumptions!$I$41,30)/30,W90*MOD(Assumptions!$I$41,30)/30),IF(ROUNDDOWN(Assumptions!$I$41/30,0)&gt;0,SUM(OFFSET(W90,0,-(ROUNDDOWN(Assumptions!$I$41/30,0)-1)):W90)+OFFSET(W90,0,-(ROUNDUP(Assumptions!$I$41/30,0)-1))*MOD(Assumptions!$I$41,30)/30,W90*MOD(Assumptions!$I$41,30)/30))))</f>
        <v>0</v>
      </c>
      <c r="X175" s="104">
        <f ca="1">IF(Assumptions!$I$41&lt;=0,0,IF(Assumptions!$I$41/30&gt;=COLUMNS($E175:X175)-1,SUM($E90:X90)-$R90,IF(Assumptions!$I$41/30&gt;COLUMNS($S175:X175),IF(ROUNDDOWN(Assumptions!$I$41/30,0)&gt;0,SUM(OFFSET(X90,0,-(ROUNDDOWN(Assumptions!$I$41/30,0)-1+1)):X90)-$R90+OFFSET(X90,0,-(ROUNDUP(Assumptions!$I$41/30,0)-1+1))*MOD(Assumptions!$I$41,30)/30,X90*MOD(Assumptions!$I$41,30)/30),IF(ROUNDDOWN(Assumptions!$I$41/30,0)&gt;0,SUM(OFFSET(X90,0,-(ROUNDDOWN(Assumptions!$I$41/30,0)-1)):X90)+OFFSET(X90,0,-(ROUNDUP(Assumptions!$I$41/30,0)-1))*MOD(Assumptions!$I$41,30)/30,X90*MOD(Assumptions!$I$41,30)/30))))</f>
        <v>0</v>
      </c>
      <c r="Y175" s="104">
        <f ca="1">IF(Assumptions!$I$41&lt;=0,0,IF(Assumptions!$I$41/30&gt;=COLUMNS($E175:Y175)-1,SUM($E90:Y90)-$R90,IF(Assumptions!$I$41/30&gt;COLUMNS($S175:Y175),IF(ROUNDDOWN(Assumptions!$I$41/30,0)&gt;0,SUM(OFFSET(Y90,0,-(ROUNDDOWN(Assumptions!$I$41/30,0)-1+1)):Y90)-$R90+OFFSET(Y90,0,-(ROUNDUP(Assumptions!$I$41/30,0)-1+1))*MOD(Assumptions!$I$41,30)/30,Y90*MOD(Assumptions!$I$41,30)/30),IF(ROUNDDOWN(Assumptions!$I$41/30,0)&gt;0,SUM(OFFSET(Y90,0,-(ROUNDDOWN(Assumptions!$I$41/30,0)-1)):Y90)+OFFSET(Y90,0,-(ROUNDUP(Assumptions!$I$41/30,0)-1))*MOD(Assumptions!$I$41,30)/30,Y90*MOD(Assumptions!$I$41,30)/30))))</f>
        <v>0</v>
      </c>
      <c r="Z175" s="104">
        <f ca="1">IF(Assumptions!$I$41&lt;=0,0,IF(Assumptions!$I$41/30&gt;=COLUMNS($E175:Z175)-1,SUM($E90:Z90)-$R90,IF(Assumptions!$I$41/30&gt;COLUMNS($S175:Z175),IF(ROUNDDOWN(Assumptions!$I$41/30,0)&gt;0,SUM(OFFSET(Z90,0,-(ROUNDDOWN(Assumptions!$I$41/30,0)-1+1)):Z90)-$R90+OFFSET(Z90,0,-(ROUNDUP(Assumptions!$I$41/30,0)-1+1))*MOD(Assumptions!$I$41,30)/30,Z90*MOD(Assumptions!$I$41,30)/30),IF(ROUNDDOWN(Assumptions!$I$41/30,0)&gt;0,SUM(OFFSET(Z90,0,-(ROUNDDOWN(Assumptions!$I$41/30,0)-1)):Z90)+OFFSET(Z90,0,-(ROUNDUP(Assumptions!$I$41/30,0)-1))*MOD(Assumptions!$I$41,30)/30,Z90*MOD(Assumptions!$I$41,30)/30))))</f>
        <v>0</v>
      </c>
      <c r="AA175" s="104">
        <f ca="1">IF(Assumptions!$I$41&lt;=0,0,IF(Assumptions!$I$41/30&gt;=COLUMNS($E175:AA175)-1,SUM($E90:AA90)-$R90,IF(Assumptions!$I$41/30&gt;COLUMNS($S175:AA175),IF(ROUNDDOWN(Assumptions!$I$41/30,0)&gt;0,SUM(OFFSET(AA90,0,-(ROUNDDOWN(Assumptions!$I$41/30,0)-1+1)):AA90)-$R90+OFFSET(AA90,0,-(ROUNDUP(Assumptions!$I$41/30,0)-1+1))*MOD(Assumptions!$I$41,30)/30,AA90*MOD(Assumptions!$I$41,30)/30),IF(ROUNDDOWN(Assumptions!$I$41/30,0)&gt;0,SUM(OFFSET(AA90,0,-(ROUNDDOWN(Assumptions!$I$41/30,0)-1)):AA90)+OFFSET(AA90,0,-(ROUNDUP(Assumptions!$I$41/30,0)-1))*MOD(Assumptions!$I$41,30)/30,AA90*MOD(Assumptions!$I$41,30)/30))))</f>
        <v>0</v>
      </c>
      <c r="AB175" s="104">
        <f ca="1">IF(Assumptions!$I$41&lt;=0,0,IF(Assumptions!$I$41/30&gt;=COLUMNS($E175:AB175)-1,SUM($E90:AB90)-$R90,IF(Assumptions!$I$41/30&gt;COLUMNS($S175:AB175),IF(ROUNDDOWN(Assumptions!$I$41/30,0)&gt;0,SUM(OFFSET(AB90,0,-(ROUNDDOWN(Assumptions!$I$41/30,0)-1+1)):AB90)-$R90+OFFSET(AB90,0,-(ROUNDUP(Assumptions!$I$41/30,0)-1+1))*MOD(Assumptions!$I$41,30)/30,AB90*MOD(Assumptions!$I$41,30)/30),IF(ROUNDDOWN(Assumptions!$I$41/30,0)&gt;0,SUM(OFFSET(AB90,0,-(ROUNDDOWN(Assumptions!$I$41/30,0)-1)):AB90)+OFFSET(AB90,0,-(ROUNDUP(Assumptions!$I$41/30,0)-1))*MOD(Assumptions!$I$41,30)/30,AB90*MOD(Assumptions!$I$41,30)/30))))</f>
        <v>0</v>
      </c>
      <c r="AC175" s="104">
        <f ca="1">IF(Assumptions!$I$41&lt;=0,0,IF(Assumptions!$I$41/30&gt;=COLUMNS($E175:AC175)-1,SUM($E90:AC90)-$R90,IF(Assumptions!$I$41/30&gt;COLUMNS($S175:AC175),IF(ROUNDDOWN(Assumptions!$I$41/30,0)&gt;0,SUM(OFFSET(AC90,0,-(ROUNDDOWN(Assumptions!$I$41/30,0)-1+1)):AC90)-$R90+OFFSET(AC90,0,-(ROUNDUP(Assumptions!$I$41/30,0)-1+1))*MOD(Assumptions!$I$41,30)/30,AC90*MOD(Assumptions!$I$41,30)/30),IF(ROUNDDOWN(Assumptions!$I$41/30,0)&gt;0,SUM(OFFSET(AC90,0,-(ROUNDDOWN(Assumptions!$I$41/30,0)-1)):AC90)+OFFSET(AC90,0,-(ROUNDUP(Assumptions!$I$41/30,0)-1))*MOD(Assumptions!$I$41,30)/30,AC90*MOD(Assumptions!$I$41,30)/30))))</f>
        <v>0</v>
      </c>
      <c r="AD175" s="104">
        <f ca="1">IF(Assumptions!$I$41&lt;=0,0,IF(Assumptions!$I$41/30&gt;=COLUMNS($E175:AD175)-1,SUM($E90:AD90)-$R90,IF(Assumptions!$I$41/30&gt;COLUMNS($S175:AD175),IF(ROUNDDOWN(Assumptions!$I$41/30,0)&gt;0,SUM(OFFSET(AD90,0,-(ROUNDDOWN(Assumptions!$I$41/30,0)-1+1)):AD90)-$R90+OFFSET(AD90,0,-(ROUNDUP(Assumptions!$I$41/30,0)-1+1))*MOD(Assumptions!$I$41,30)/30,AD90*MOD(Assumptions!$I$41,30)/30),IF(ROUNDDOWN(Assumptions!$I$41/30,0)&gt;0,SUM(OFFSET(AD90,0,-(ROUNDDOWN(Assumptions!$I$41/30,0)-1)):AD90)+OFFSET(AD90,0,-(ROUNDUP(Assumptions!$I$41/30,0)-1))*MOD(Assumptions!$I$41,30)/30,AD90*MOD(Assumptions!$I$41,30)/30))))</f>
        <v>0</v>
      </c>
      <c r="AE175" s="130">
        <f>AD175</f>
        <v>0</v>
      </c>
      <c r="AF175" s="130">
        <f>IF(Assumptions!$I$41=0,0,AF90/(360/Assumptions!$I$41))</f>
        <v>0</v>
      </c>
      <c r="AG175" s="130">
        <f>IF(Assumptions!$I$41=0,0,AG90/(360/Assumptions!$I$41))</f>
        <v>0</v>
      </c>
      <c r="AH175" s="130">
        <f>IF(Assumptions!$I$41=0,0,AH90/(360/Assumptions!$I$41))</f>
        <v>0</v>
      </c>
    </row>
    <row r="176" spans="1:34" ht="8.25">
      <c r="A176" s="101"/>
      <c r="B176" s="102" t="str">
        <f>"Allow for Doubtful Accts ("&amp;$C139*100&amp;"%)"</f>
        <v>Allow for Doubtful Accts (0%)</v>
      </c>
      <c r="C176" s="104"/>
      <c r="D176" s="104"/>
      <c r="E176" s="76">
        <f>$C139*E175</f>
        <v>0</v>
      </c>
      <c r="F176" s="104">
        <f aca="true" t="shared" si="235" ref="F176:Q176">$C139*F175</f>
        <v>0</v>
      </c>
      <c r="G176" s="104">
        <f t="shared" si="235"/>
        <v>0</v>
      </c>
      <c r="H176" s="104">
        <f t="shared" si="235"/>
        <v>0</v>
      </c>
      <c r="I176" s="104">
        <f t="shared" si="235"/>
        <v>0</v>
      </c>
      <c r="J176" s="104">
        <f t="shared" si="235"/>
        <v>0</v>
      </c>
      <c r="K176" s="104">
        <f t="shared" si="235"/>
        <v>0</v>
      </c>
      <c r="L176" s="104">
        <f t="shared" si="235"/>
        <v>0</v>
      </c>
      <c r="M176" s="104">
        <f t="shared" si="235"/>
        <v>0</v>
      </c>
      <c r="N176" s="104">
        <f t="shared" si="235"/>
        <v>0</v>
      </c>
      <c r="O176" s="104">
        <f t="shared" si="235"/>
        <v>0</v>
      </c>
      <c r="P176" s="104">
        <f t="shared" si="235"/>
        <v>0</v>
      </c>
      <c r="Q176" s="104">
        <f t="shared" si="235"/>
        <v>0</v>
      </c>
      <c r="R176" s="130">
        <f>Q176</f>
        <v>0</v>
      </c>
      <c r="S176" s="104">
        <f aca="true" t="shared" si="236" ref="S176:AD176">$C139*S175</f>
        <v>0</v>
      </c>
      <c r="T176" s="104">
        <f t="shared" si="236"/>
        <v>0</v>
      </c>
      <c r="U176" s="104">
        <f t="shared" si="236"/>
        <v>0</v>
      </c>
      <c r="V176" s="104">
        <f t="shared" si="236"/>
        <v>0</v>
      </c>
      <c r="W176" s="104">
        <f t="shared" si="236"/>
        <v>0</v>
      </c>
      <c r="X176" s="104">
        <f t="shared" si="236"/>
        <v>0</v>
      </c>
      <c r="Y176" s="104">
        <f t="shared" si="236"/>
        <v>0</v>
      </c>
      <c r="Z176" s="104">
        <f t="shared" si="236"/>
        <v>0</v>
      </c>
      <c r="AA176" s="104">
        <f t="shared" si="236"/>
        <v>0</v>
      </c>
      <c r="AB176" s="104">
        <f t="shared" si="236"/>
        <v>0</v>
      </c>
      <c r="AC176" s="104">
        <f t="shared" si="236"/>
        <v>0</v>
      </c>
      <c r="AD176" s="104">
        <f t="shared" si="236"/>
        <v>0</v>
      </c>
      <c r="AE176" s="130">
        <f>AD176</f>
        <v>0</v>
      </c>
      <c r="AF176" s="130">
        <f>$C139*AF175</f>
        <v>0</v>
      </c>
      <c r="AG176" s="130">
        <f>$C139*AG175</f>
        <v>0</v>
      </c>
      <c r="AH176" s="130">
        <f>$C139*AH175</f>
        <v>0</v>
      </c>
    </row>
    <row r="177" spans="1:34" ht="8.25">
      <c r="A177" s="101"/>
      <c r="B177" s="102" t="s">
        <v>255</v>
      </c>
      <c r="C177" s="103"/>
      <c r="D177" s="103"/>
      <c r="E177" s="104">
        <f aca="true" t="shared" si="237" ref="E177:Q177">E175-E176</f>
        <v>0</v>
      </c>
      <c r="F177" s="104">
        <f t="shared" si="237"/>
        <v>0</v>
      </c>
      <c r="G177" s="104">
        <f t="shared" si="237"/>
        <v>0</v>
      </c>
      <c r="H177" s="104">
        <f t="shared" si="237"/>
        <v>0</v>
      </c>
      <c r="I177" s="104">
        <f t="shared" si="237"/>
        <v>0</v>
      </c>
      <c r="J177" s="104">
        <f t="shared" si="237"/>
        <v>0</v>
      </c>
      <c r="K177" s="104">
        <f t="shared" si="237"/>
        <v>0</v>
      </c>
      <c r="L177" s="104">
        <f t="shared" si="237"/>
        <v>0</v>
      </c>
      <c r="M177" s="104">
        <f t="shared" si="237"/>
        <v>0</v>
      </c>
      <c r="N177" s="104">
        <f t="shared" si="237"/>
        <v>0</v>
      </c>
      <c r="O177" s="104">
        <f t="shared" si="237"/>
        <v>0</v>
      </c>
      <c r="P177" s="104">
        <f t="shared" si="237"/>
        <v>0</v>
      </c>
      <c r="Q177" s="104">
        <f t="shared" si="237"/>
        <v>0</v>
      </c>
      <c r="R177" s="130">
        <f>Q177</f>
        <v>0</v>
      </c>
      <c r="S177" s="104">
        <f aca="true" t="shared" si="238" ref="S177:AD177">S175-S176</f>
        <v>0</v>
      </c>
      <c r="T177" s="104">
        <f t="shared" si="238"/>
        <v>0</v>
      </c>
      <c r="U177" s="104">
        <f t="shared" si="238"/>
        <v>0</v>
      </c>
      <c r="V177" s="104">
        <f t="shared" si="238"/>
        <v>0</v>
      </c>
      <c r="W177" s="104">
        <f t="shared" si="238"/>
        <v>0</v>
      </c>
      <c r="X177" s="104">
        <f t="shared" si="238"/>
        <v>0</v>
      </c>
      <c r="Y177" s="104">
        <f t="shared" si="238"/>
        <v>0</v>
      </c>
      <c r="Z177" s="104">
        <f t="shared" si="238"/>
        <v>0</v>
      </c>
      <c r="AA177" s="104">
        <f t="shared" si="238"/>
        <v>0</v>
      </c>
      <c r="AB177" s="104">
        <f t="shared" si="238"/>
        <v>0</v>
      </c>
      <c r="AC177" s="104">
        <f t="shared" si="238"/>
        <v>0</v>
      </c>
      <c r="AD177" s="104">
        <f t="shared" si="238"/>
        <v>0</v>
      </c>
      <c r="AE177" s="130">
        <f>AD177</f>
        <v>0</v>
      </c>
      <c r="AF177" s="130">
        <f>AF175-AF176</f>
        <v>0</v>
      </c>
      <c r="AG177" s="130">
        <f>AG175-AG176</f>
        <v>0</v>
      </c>
      <c r="AH177" s="130">
        <f>AH175-AH176</f>
        <v>0</v>
      </c>
    </row>
    <row r="178" spans="1:34" ht="8.25">
      <c r="A178" s="91" t="s">
        <v>256</v>
      </c>
      <c r="B178" s="105"/>
      <c r="C178" s="93"/>
      <c r="D178" s="93"/>
      <c r="E178" s="93">
        <f>E174+E177</f>
        <v>0</v>
      </c>
      <c r="F178" s="106">
        <f>F174+F177</f>
        <v>0</v>
      </c>
      <c r="G178" s="106">
        <f aca="true" t="shared" si="239" ref="G178:Q178">G174+G177</f>
        <v>0</v>
      </c>
      <c r="H178" s="106">
        <f t="shared" si="239"/>
        <v>0</v>
      </c>
      <c r="I178" s="106">
        <f t="shared" si="239"/>
        <v>0</v>
      </c>
      <c r="J178" s="106">
        <f t="shared" si="239"/>
        <v>0</v>
      </c>
      <c r="K178" s="106">
        <f t="shared" si="239"/>
        <v>0</v>
      </c>
      <c r="L178" s="106">
        <f t="shared" si="239"/>
        <v>0</v>
      </c>
      <c r="M178" s="106">
        <f t="shared" si="239"/>
        <v>0</v>
      </c>
      <c r="N178" s="106">
        <f t="shared" si="239"/>
        <v>0</v>
      </c>
      <c r="O178" s="106">
        <f t="shared" si="239"/>
        <v>0</v>
      </c>
      <c r="P178" s="106">
        <f t="shared" si="239"/>
        <v>0</v>
      </c>
      <c r="Q178" s="106">
        <f t="shared" si="239"/>
        <v>0</v>
      </c>
      <c r="R178" s="129">
        <f>Q178</f>
        <v>0</v>
      </c>
      <c r="S178" s="106">
        <f>S174+S177</f>
        <v>0</v>
      </c>
      <c r="T178" s="106">
        <f aca="true" t="shared" si="240" ref="T178:AD178">T174+T177</f>
        <v>0</v>
      </c>
      <c r="U178" s="106">
        <f t="shared" si="240"/>
        <v>0</v>
      </c>
      <c r="V178" s="106">
        <f t="shared" si="240"/>
        <v>0</v>
      </c>
      <c r="W178" s="106">
        <f t="shared" si="240"/>
        <v>0</v>
      </c>
      <c r="X178" s="106">
        <f t="shared" si="240"/>
        <v>0</v>
      </c>
      <c r="Y178" s="106">
        <f t="shared" si="240"/>
        <v>0</v>
      </c>
      <c r="Z178" s="106">
        <f t="shared" si="240"/>
        <v>0</v>
      </c>
      <c r="AA178" s="106">
        <f t="shared" si="240"/>
        <v>0</v>
      </c>
      <c r="AB178" s="106">
        <f t="shared" si="240"/>
        <v>0</v>
      </c>
      <c r="AC178" s="106">
        <f t="shared" si="240"/>
        <v>0</v>
      </c>
      <c r="AD178" s="106">
        <f t="shared" si="240"/>
        <v>0</v>
      </c>
      <c r="AE178" s="129">
        <f>AD178</f>
        <v>0</v>
      </c>
      <c r="AF178" s="129">
        <f>AF174+AF177</f>
        <v>0</v>
      </c>
      <c r="AG178" s="129">
        <f>AG174+AG177</f>
        <v>0</v>
      </c>
      <c r="AH178" s="129">
        <f>AH174+AH177</f>
        <v>0</v>
      </c>
    </row>
    <row r="179" spans="1:34" ht="8.25">
      <c r="A179" s="101"/>
      <c r="B179" s="102"/>
      <c r="C179" s="103"/>
      <c r="D179" s="103"/>
      <c r="E179" s="103"/>
      <c r="F179" s="104"/>
      <c r="G179" s="104"/>
      <c r="H179" s="104"/>
      <c r="I179" s="104"/>
      <c r="J179" s="104"/>
      <c r="K179" s="104"/>
      <c r="L179" s="104"/>
      <c r="M179" s="104"/>
      <c r="N179" s="104"/>
      <c r="O179" s="104"/>
      <c r="P179" s="104"/>
      <c r="Q179" s="104"/>
      <c r="R179" s="130"/>
      <c r="S179" s="104"/>
      <c r="T179" s="104"/>
      <c r="U179" s="104"/>
      <c r="V179" s="104"/>
      <c r="W179" s="104"/>
      <c r="X179" s="104"/>
      <c r="Y179" s="104"/>
      <c r="Z179" s="104"/>
      <c r="AA179" s="104"/>
      <c r="AB179" s="104"/>
      <c r="AC179" s="104"/>
      <c r="AD179" s="104"/>
      <c r="AE179" s="130"/>
      <c r="AF179" s="130"/>
      <c r="AG179" s="130"/>
      <c r="AH179" s="130"/>
    </row>
    <row r="180" spans="1:34" ht="8.25">
      <c r="A180" s="101" t="s">
        <v>218</v>
      </c>
      <c r="B180" s="102"/>
      <c r="C180" s="103"/>
      <c r="D180" s="103"/>
      <c r="E180" s="103"/>
      <c r="F180" s="104"/>
      <c r="G180" s="104"/>
      <c r="H180" s="104"/>
      <c r="I180" s="104"/>
      <c r="J180" s="104"/>
      <c r="K180" s="104"/>
      <c r="L180" s="104"/>
      <c r="M180" s="104"/>
      <c r="N180" s="104"/>
      <c r="O180" s="104"/>
      <c r="P180" s="104"/>
      <c r="Q180" s="104"/>
      <c r="R180" s="130"/>
      <c r="S180" s="104"/>
      <c r="T180" s="104"/>
      <c r="U180" s="104"/>
      <c r="V180" s="104"/>
      <c r="W180" s="104"/>
      <c r="X180" s="104"/>
      <c r="Y180" s="104"/>
      <c r="Z180" s="104"/>
      <c r="AA180" s="104"/>
      <c r="AB180" s="104"/>
      <c r="AC180" s="104"/>
      <c r="AD180" s="104"/>
      <c r="AE180" s="130"/>
      <c r="AF180" s="130"/>
      <c r="AG180" s="130"/>
      <c r="AH180" s="130"/>
    </row>
    <row r="181" spans="1:34" ht="8.25">
      <c r="A181" s="101"/>
      <c r="B181" s="102" t="s">
        <v>257</v>
      </c>
      <c r="C181" s="103"/>
      <c r="D181" s="103"/>
      <c r="E181" s="103"/>
      <c r="F181" s="104">
        <f aca="true" t="shared" si="241" ref="F181:Q183">F326+F333+F340+E181</f>
        <v>0</v>
      </c>
      <c r="G181" s="104">
        <f t="shared" si="241"/>
        <v>0</v>
      </c>
      <c r="H181" s="104">
        <f t="shared" si="241"/>
        <v>0</v>
      </c>
      <c r="I181" s="104">
        <f t="shared" si="241"/>
        <v>0</v>
      </c>
      <c r="J181" s="104">
        <f t="shared" si="241"/>
        <v>0</v>
      </c>
      <c r="K181" s="104">
        <f t="shared" si="241"/>
        <v>0</v>
      </c>
      <c r="L181" s="104">
        <f t="shared" si="241"/>
        <v>0</v>
      </c>
      <c r="M181" s="104">
        <f t="shared" si="241"/>
        <v>0</v>
      </c>
      <c r="N181" s="104">
        <f t="shared" si="241"/>
        <v>0</v>
      </c>
      <c r="O181" s="104">
        <f t="shared" si="241"/>
        <v>0</v>
      </c>
      <c r="P181" s="104">
        <f t="shared" si="241"/>
        <v>0</v>
      </c>
      <c r="Q181" s="104">
        <f t="shared" si="241"/>
        <v>0</v>
      </c>
      <c r="R181" s="130">
        <f>Q181</f>
        <v>0</v>
      </c>
      <c r="S181" s="104">
        <f aca="true" t="shared" si="242" ref="S181:AD183">S326+S333+S340+R181</f>
        <v>0</v>
      </c>
      <c r="T181" s="104">
        <f t="shared" si="242"/>
        <v>0</v>
      </c>
      <c r="U181" s="104">
        <f t="shared" si="242"/>
        <v>0</v>
      </c>
      <c r="V181" s="104">
        <f t="shared" si="242"/>
        <v>0</v>
      </c>
      <c r="W181" s="104">
        <f t="shared" si="242"/>
        <v>0</v>
      </c>
      <c r="X181" s="104">
        <f t="shared" si="242"/>
        <v>0</v>
      </c>
      <c r="Y181" s="104">
        <f t="shared" si="242"/>
        <v>0</v>
      </c>
      <c r="Z181" s="104">
        <f t="shared" si="242"/>
        <v>0</v>
      </c>
      <c r="AA181" s="104">
        <f t="shared" si="242"/>
        <v>0</v>
      </c>
      <c r="AB181" s="104">
        <f t="shared" si="242"/>
        <v>0</v>
      </c>
      <c r="AC181" s="104">
        <f t="shared" si="242"/>
        <v>0</v>
      </c>
      <c r="AD181" s="104">
        <f t="shared" si="242"/>
        <v>0</v>
      </c>
      <c r="AE181" s="130">
        <f>AD181</f>
        <v>0</v>
      </c>
      <c r="AF181" s="130">
        <f aca="true" t="shared" si="243" ref="AF181:AH183">AF326+AF333+AF340+AE181</f>
        <v>0</v>
      </c>
      <c r="AG181" s="130">
        <f t="shared" si="243"/>
        <v>0</v>
      </c>
      <c r="AH181" s="130">
        <f t="shared" si="243"/>
        <v>0</v>
      </c>
    </row>
    <row r="182" spans="1:34" ht="8.25">
      <c r="A182" s="101"/>
      <c r="B182" s="102" t="s">
        <v>258</v>
      </c>
      <c r="C182" s="103"/>
      <c r="D182" s="103"/>
      <c r="E182" s="103"/>
      <c r="F182" s="104">
        <f t="shared" si="241"/>
        <v>0</v>
      </c>
      <c r="G182" s="104">
        <f t="shared" si="241"/>
        <v>0</v>
      </c>
      <c r="H182" s="104">
        <f t="shared" si="241"/>
        <v>0</v>
      </c>
      <c r="I182" s="104">
        <f t="shared" si="241"/>
        <v>0</v>
      </c>
      <c r="J182" s="104">
        <f t="shared" si="241"/>
        <v>0</v>
      </c>
      <c r="K182" s="104">
        <f t="shared" si="241"/>
        <v>0</v>
      </c>
      <c r="L182" s="104">
        <f t="shared" si="241"/>
        <v>0</v>
      </c>
      <c r="M182" s="104">
        <f t="shared" si="241"/>
        <v>0</v>
      </c>
      <c r="N182" s="104">
        <f t="shared" si="241"/>
        <v>0</v>
      </c>
      <c r="O182" s="104">
        <f t="shared" si="241"/>
        <v>0</v>
      </c>
      <c r="P182" s="104">
        <f t="shared" si="241"/>
        <v>0</v>
      </c>
      <c r="Q182" s="104">
        <f t="shared" si="241"/>
        <v>0</v>
      </c>
      <c r="R182" s="130">
        <f>Q182</f>
        <v>0</v>
      </c>
      <c r="S182" s="104">
        <f t="shared" si="242"/>
        <v>0</v>
      </c>
      <c r="T182" s="104">
        <f t="shared" si="242"/>
        <v>0</v>
      </c>
      <c r="U182" s="104">
        <f t="shared" si="242"/>
        <v>0</v>
      </c>
      <c r="V182" s="104">
        <f t="shared" si="242"/>
        <v>0</v>
      </c>
      <c r="W182" s="104">
        <f t="shared" si="242"/>
        <v>0</v>
      </c>
      <c r="X182" s="104">
        <f t="shared" si="242"/>
        <v>0</v>
      </c>
      <c r="Y182" s="104">
        <f t="shared" si="242"/>
        <v>0</v>
      </c>
      <c r="Z182" s="104">
        <f t="shared" si="242"/>
        <v>0</v>
      </c>
      <c r="AA182" s="104">
        <f t="shared" si="242"/>
        <v>0</v>
      </c>
      <c r="AB182" s="104">
        <f t="shared" si="242"/>
        <v>0</v>
      </c>
      <c r="AC182" s="104">
        <f t="shared" si="242"/>
        <v>0</v>
      </c>
      <c r="AD182" s="104">
        <f t="shared" si="242"/>
        <v>0</v>
      </c>
      <c r="AE182" s="130">
        <f>AD182</f>
        <v>0</v>
      </c>
      <c r="AF182" s="130">
        <f t="shared" si="243"/>
        <v>0</v>
      </c>
      <c r="AG182" s="130">
        <f t="shared" si="243"/>
        <v>0</v>
      </c>
      <c r="AH182" s="130">
        <f t="shared" si="243"/>
        <v>0</v>
      </c>
    </row>
    <row r="183" spans="1:34" ht="8.25">
      <c r="A183" s="101"/>
      <c r="B183" s="102" t="s">
        <v>259</v>
      </c>
      <c r="C183" s="103"/>
      <c r="D183" s="103"/>
      <c r="E183" s="103"/>
      <c r="F183" s="104">
        <f t="shared" si="241"/>
        <v>0</v>
      </c>
      <c r="G183" s="104">
        <f t="shared" si="241"/>
        <v>0</v>
      </c>
      <c r="H183" s="104">
        <f t="shared" si="241"/>
        <v>0</v>
      </c>
      <c r="I183" s="104">
        <f t="shared" si="241"/>
        <v>0</v>
      </c>
      <c r="J183" s="104">
        <f t="shared" si="241"/>
        <v>0</v>
      </c>
      <c r="K183" s="104">
        <f t="shared" si="241"/>
        <v>0</v>
      </c>
      <c r="L183" s="104">
        <f t="shared" si="241"/>
        <v>0</v>
      </c>
      <c r="M183" s="104">
        <f t="shared" si="241"/>
        <v>0</v>
      </c>
      <c r="N183" s="104">
        <f t="shared" si="241"/>
        <v>0</v>
      </c>
      <c r="O183" s="104">
        <f t="shared" si="241"/>
        <v>0</v>
      </c>
      <c r="P183" s="104">
        <f t="shared" si="241"/>
        <v>0</v>
      </c>
      <c r="Q183" s="104">
        <f t="shared" si="241"/>
        <v>0</v>
      </c>
      <c r="R183" s="130">
        <f>Q183</f>
        <v>0</v>
      </c>
      <c r="S183" s="104">
        <f t="shared" si="242"/>
        <v>0</v>
      </c>
      <c r="T183" s="104">
        <f t="shared" si="242"/>
        <v>0</v>
      </c>
      <c r="U183" s="104">
        <f t="shared" si="242"/>
        <v>0</v>
      </c>
      <c r="V183" s="104">
        <f t="shared" si="242"/>
        <v>0</v>
      </c>
      <c r="W183" s="104">
        <f t="shared" si="242"/>
        <v>0</v>
      </c>
      <c r="X183" s="104">
        <f t="shared" si="242"/>
        <v>0</v>
      </c>
      <c r="Y183" s="104">
        <f t="shared" si="242"/>
        <v>0</v>
      </c>
      <c r="Z183" s="104">
        <f t="shared" si="242"/>
        <v>0</v>
      </c>
      <c r="AA183" s="104">
        <f t="shared" si="242"/>
        <v>0</v>
      </c>
      <c r="AB183" s="104">
        <f t="shared" si="242"/>
        <v>0</v>
      </c>
      <c r="AC183" s="104">
        <f t="shared" si="242"/>
        <v>0</v>
      </c>
      <c r="AD183" s="104">
        <f t="shared" si="242"/>
        <v>0</v>
      </c>
      <c r="AE183" s="130">
        <f>AD183</f>
        <v>0</v>
      </c>
      <c r="AF183" s="130">
        <f t="shared" si="243"/>
        <v>0</v>
      </c>
      <c r="AG183" s="130">
        <f t="shared" si="243"/>
        <v>0</v>
      </c>
      <c r="AH183" s="130">
        <f t="shared" si="243"/>
        <v>0</v>
      </c>
    </row>
    <row r="184" spans="1:34" ht="8.25">
      <c r="A184" s="91" t="s">
        <v>260</v>
      </c>
      <c r="B184" s="105"/>
      <c r="C184" s="93"/>
      <c r="D184" s="93"/>
      <c r="E184" s="191">
        <v>0</v>
      </c>
      <c r="F184" s="106">
        <f aca="true" t="shared" si="244" ref="F184:Q184">SUM(F181:F183)</f>
        <v>0</v>
      </c>
      <c r="G184" s="106">
        <f t="shared" si="244"/>
        <v>0</v>
      </c>
      <c r="H184" s="106">
        <f t="shared" si="244"/>
        <v>0</v>
      </c>
      <c r="I184" s="106">
        <f t="shared" si="244"/>
        <v>0</v>
      </c>
      <c r="J184" s="106">
        <f t="shared" si="244"/>
        <v>0</v>
      </c>
      <c r="K184" s="106">
        <f t="shared" si="244"/>
        <v>0</v>
      </c>
      <c r="L184" s="106">
        <f t="shared" si="244"/>
        <v>0</v>
      </c>
      <c r="M184" s="106">
        <f t="shared" si="244"/>
        <v>0</v>
      </c>
      <c r="N184" s="106">
        <f t="shared" si="244"/>
        <v>0</v>
      </c>
      <c r="O184" s="106">
        <f t="shared" si="244"/>
        <v>0</v>
      </c>
      <c r="P184" s="106">
        <f t="shared" si="244"/>
        <v>0</v>
      </c>
      <c r="Q184" s="106">
        <f t="shared" si="244"/>
        <v>0</v>
      </c>
      <c r="R184" s="129">
        <f>Q184</f>
        <v>0</v>
      </c>
      <c r="S184" s="106">
        <f aca="true" t="shared" si="245" ref="S184:AD184">SUM(S181:S183)</f>
        <v>0</v>
      </c>
      <c r="T184" s="106">
        <f t="shared" si="245"/>
        <v>0</v>
      </c>
      <c r="U184" s="106">
        <f t="shared" si="245"/>
        <v>0</v>
      </c>
      <c r="V184" s="106">
        <f t="shared" si="245"/>
        <v>0</v>
      </c>
      <c r="W184" s="106">
        <f t="shared" si="245"/>
        <v>0</v>
      </c>
      <c r="X184" s="106">
        <f t="shared" si="245"/>
        <v>0</v>
      </c>
      <c r="Y184" s="106">
        <f t="shared" si="245"/>
        <v>0</v>
      </c>
      <c r="Z184" s="106">
        <f t="shared" si="245"/>
        <v>0</v>
      </c>
      <c r="AA184" s="106">
        <f t="shared" si="245"/>
        <v>0</v>
      </c>
      <c r="AB184" s="106">
        <f t="shared" si="245"/>
        <v>0</v>
      </c>
      <c r="AC184" s="106">
        <f t="shared" si="245"/>
        <v>0</v>
      </c>
      <c r="AD184" s="106">
        <f t="shared" si="245"/>
        <v>0</v>
      </c>
      <c r="AE184" s="129">
        <f>AD184</f>
        <v>0</v>
      </c>
      <c r="AF184" s="129">
        <f>SUM(AF181:AF183)</f>
        <v>0</v>
      </c>
      <c r="AG184" s="129">
        <f>SUM(AG181:AG183)</f>
        <v>0</v>
      </c>
      <c r="AH184" s="129">
        <f>SUM(AH181:AH183)</f>
        <v>0</v>
      </c>
    </row>
    <row r="185" spans="1:34" ht="8.25">
      <c r="A185" s="101"/>
      <c r="B185" s="102"/>
      <c r="C185" s="103"/>
      <c r="D185" s="103"/>
      <c r="E185" s="103"/>
      <c r="F185" s="104"/>
      <c r="G185" s="104"/>
      <c r="H185" s="104"/>
      <c r="I185" s="104"/>
      <c r="J185" s="104"/>
      <c r="K185" s="104"/>
      <c r="L185" s="104"/>
      <c r="M185" s="104"/>
      <c r="N185" s="104"/>
      <c r="O185" s="104"/>
      <c r="P185" s="104"/>
      <c r="Q185" s="104"/>
      <c r="R185" s="130"/>
      <c r="S185" s="104"/>
      <c r="T185" s="104"/>
      <c r="U185" s="104"/>
      <c r="V185" s="104"/>
      <c r="W185" s="104"/>
      <c r="X185" s="104"/>
      <c r="Y185" s="104"/>
      <c r="Z185" s="104"/>
      <c r="AA185" s="104"/>
      <c r="AB185" s="104"/>
      <c r="AC185" s="104"/>
      <c r="AD185" s="104"/>
      <c r="AE185" s="130"/>
      <c r="AF185" s="130"/>
      <c r="AG185" s="130"/>
      <c r="AH185" s="130"/>
    </row>
    <row r="186" spans="1:34" ht="8.25">
      <c r="A186" s="101" t="s">
        <v>261</v>
      </c>
      <c r="B186" s="102"/>
      <c r="C186" s="103"/>
      <c r="D186" s="103"/>
      <c r="E186" s="103"/>
      <c r="F186" s="104"/>
      <c r="G186" s="104"/>
      <c r="H186" s="104"/>
      <c r="I186" s="104"/>
      <c r="J186" s="104"/>
      <c r="K186" s="104"/>
      <c r="L186" s="104"/>
      <c r="M186" s="104"/>
      <c r="N186" s="104"/>
      <c r="O186" s="104"/>
      <c r="P186" s="104"/>
      <c r="Q186" s="104"/>
      <c r="R186" s="130"/>
      <c r="S186" s="104"/>
      <c r="T186" s="104"/>
      <c r="U186" s="104"/>
      <c r="V186" s="104"/>
      <c r="W186" s="104"/>
      <c r="X186" s="104"/>
      <c r="Y186" s="104"/>
      <c r="Z186" s="104"/>
      <c r="AA186" s="104"/>
      <c r="AB186" s="104"/>
      <c r="AC186" s="104"/>
      <c r="AD186" s="104"/>
      <c r="AE186" s="130"/>
      <c r="AF186" s="130"/>
      <c r="AG186" s="130"/>
      <c r="AH186" s="130"/>
    </row>
    <row r="187" spans="1:34" ht="8.25">
      <c r="A187" s="101"/>
      <c r="B187" s="102" t="str">
        <f>B181</f>
        <v>Computer Hardware</v>
      </c>
      <c r="C187" s="103"/>
      <c r="D187" s="103"/>
      <c r="E187" s="103"/>
      <c r="F187" s="104">
        <f aca="true" t="shared" si="246" ref="F187:Q189">F355+F361+F367+E187</f>
        <v>0</v>
      </c>
      <c r="G187" s="104">
        <f t="shared" si="246"/>
        <v>0</v>
      </c>
      <c r="H187" s="104">
        <f t="shared" si="246"/>
        <v>0</v>
      </c>
      <c r="I187" s="104">
        <f t="shared" si="246"/>
        <v>0</v>
      </c>
      <c r="J187" s="104">
        <f t="shared" si="246"/>
        <v>0</v>
      </c>
      <c r="K187" s="104">
        <f t="shared" si="246"/>
        <v>0</v>
      </c>
      <c r="L187" s="104">
        <f t="shared" si="246"/>
        <v>0</v>
      </c>
      <c r="M187" s="104">
        <f t="shared" si="246"/>
        <v>0</v>
      </c>
      <c r="N187" s="104">
        <f t="shared" si="246"/>
        <v>0</v>
      </c>
      <c r="O187" s="104">
        <f t="shared" si="246"/>
        <v>0</v>
      </c>
      <c r="P187" s="104">
        <f t="shared" si="246"/>
        <v>0</v>
      </c>
      <c r="Q187" s="104">
        <f t="shared" si="246"/>
        <v>0</v>
      </c>
      <c r="R187" s="130">
        <f>Q187</f>
        <v>0</v>
      </c>
      <c r="S187" s="104">
        <f aca="true" t="shared" si="247" ref="S187:AD189">S355+S361+S367+R187</f>
        <v>0</v>
      </c>
      <c r="T187" s="104">
        <f t="shared" si="247"/>
        <v>0</v>
      </c>
      <c r="U187" s="104">
        <f t="shared" si="247"/>
        <v>0</v>
      </c>
      <c r="V187" s="104">
        <f t="shared" si="247"/>
        <v>0</v>
      </c>
      <c r="W187" s="104">
        <f t="shared" si="247"/>
        <v>0</v>
      </c>
      <c r="X187" s="104">
        <f t="shared" si="247"/>
        <v>0</v>
      </c>
      <c r="Y187" s="104">
        <f t="shared" si="247"/>
        <v>0</v>
      </c>
      <c r="Z187" s="104">
        <f t="shared" si="247"/>
        <v>0</v>
      </c>
      <c r="AA187" s="104">
        <f t="shared" si="247"/>
        <v>0</v>
      </c>
      <c r="AB187" s="104">
        <f t="shared" si="247"/>
        <v>0</v>
      </c>
      <c r="AC187" s="104">
        <f t="shared" si="247"/>
        <v>0</v>
      </c>
      <c r="AD187" s="104">
        <f t="shared" si="247"/>
        <v>0</v>
      </c>
      <c r="AE187" s="130">
        <f>AD187</f>
        <v>0</v>
      </c>
      <c r="AF187" s="130">
        <f aca="true" t="shared" si="248" ref="AF187:AH189">AF355+AF361+AF367+AE187</f>
        <v>0</v>
      </c>
      <c r="AG187" s="130">
        <f t="shared" si="248"/>
        <v>0</v>
      </c>
      <c r="AH187" s="130">
        <f t="shared" si="248"/>
        <v>0</v>
      </c>
    </row>
    <row r="188" spans="2:34" ht="8.25">
      <c r="B188" s="102" t="str">
        <f>B182</f>
        <v>Computer Software</v>
      </c>
      <c r="C188" s="103"/>
      <c r="D188" s="103"/>
      <c r="E188" s="103"/>
      <c r="F188" s="104">
        <f t="shared" si="246"/>
        <v>0</v>
      </c>
      <c r="G188" s="104">
        <f t="shared" si="246"/>
        <v>0</v>
      </c>
      <c r="H188" s="104">
        <f t="shared" si="246"/>
        <v>0</v>
      </c>
      <c r="I188" s="104">
        <f t="shared" si="246"/>
        <v>0</v>
      </c>
      <c r="J188" s="104">
        <f t="shared" si="246"/>
        <v>0</v>
      </c>
      <c r="K188" s="104">
        <f t="shared" si="246"/>
        <v>0</v>
      </c>
      <c r="L188" s="104">
        <f t="shared" si="246"/>
        <v>0</v>
      </c>
      <c r="M188" s="104">
        <f t="shared" si="246"/>
        <v>0</v>
      </c>
      <c r="N188" s="104">
        <f t="shared" si="246"/>
        <v>0</v>
      </c>
      <c r="O188" s="104">
        <f t="shared" si="246"/>
        <v>0</v>
      </c>
      <c r="P188" s="104">
        <f t="shared" si="246"/>
        <v>0</v>
      </c>
      <c r="Q188" s="104">
        <f t="shared" si="246"/>
        <v>0</v>
      </c>
      <c r="R188" s="130">
        <f>Q188</f>
        <v>0</v>
      </c>
      <c r="S188" s="104">
        <f t="shared" si="247"/>
        <v>0</v>
      </c>
      <c r="T188" s="104">
        <f t="shared" si="247"/>
        <v>0</v>
      </c>
      <c r="U188" s="104">
        <f t="shared" si="247"/>
        <v>0</v>
      </c>
      <c r="V188" s="104">
        <f t="shared" si="247"/>
        <v>0</v>
      </c>
      <c r="W188" s="104">
        <f t="shared" si="247"/>
        <v>0</v>
      </c>
      <c r="X188" s="104">
        <f t="shared" si="247"/>
        <v>0</v>
      </c>
      <c r="Y188" s="104">
        <f t="shared" si="247"/>
        <v>0</v>
      </c>
      <c r="Z188" s="104">
        <f t="shared" si="247"/>
        <v>0</v>
      </c>
      <c r="AA188" s="104">
        <f t="shared" si="247"/>
        <v>0</v>
      </c>
      <c r="AB188" s="104">
        <f t="shared" si="247"/>
        <v>0</v>
      </c>
      <c r="AC188" s="104">
        <f t="shared" si="247"/>
        <v>0</v>
      </c>
      <c r="AD188" s="104">
        <f t="shared" si="247"/>
        <v>0</v>
      </c>
      <c r="AE188" s="130">
        <f>AD188</f>
        <v>0</v>
      </c>
      <c r="AF188" s="130">
        <f t="shared" si="248"/>
        <v>0</v>
      </c>
      <c r="AG188" s="130">
        <f t="shared" si="248"/>
        <v>0</v>
      </c>
      <c r="AH188" s="130">
        <f t="shared" si="248"/>
        <v>0</v>
      </c>
    </row>
    <row r="189" spans="1:34" ht="8.25">
      <c r="A189" s="101"/>
      <c r="B189" s="102" t="str">
        <f>B183</f>
        <v>Furniture &amp; Fixtures</v>
      </c>
      <c r="C189" s="103"/>
      <c r="D189" s="103"/>
      <c r="E189" s="103"/>
      <c r="F189" s="104">
        <f t="shared" si="246"/>
        <v>0</v>
      </c>
      <c r="G189" s="104">
        <f t="shared" si="246"/>
        <v>0</v>
      </c>
      <c r="H189" s="104">
        <f t="shared" si="246"/>
        <v>0</v>
      </c>
      <c r="I189" s="104">
        <f t="shared" si="246"/>
        <v>0</v>
      </c>
      <c r="J189" s="104">
        <f t="shared" si="246"/>
        <v>0</v>
      </c>
      <c r="K189" s="104">
        <f t="shared" si="246"/>
        <v>0</v>
      </c>
      <c r="L189" s="104">
        <f t="shared" si="246"/>
        <v>0</v>
      </c>
      <c r="M189" s="104">
        <f t="shared" si="246"/>
        <v>0</v>
      </c>
      <c r="N189" s="104">
        <f t="shared" si="246"/>
        <v>0</v>
      </c>
      <c r="O189" s="104">
        <f t="shared" si="246"/>
        <v>0</v>
      </c>
      <c r="P189" s="104">
        <f t="shared" si="246"/>
        <v>0</v>
      </c>
      <c r="Q189" s="104">
        <f t="shared" si="246"/>
        <v>0</v>
      </c>
      <c r="R189" s="130">
        <f>Q189</f>
        <v>0</v>
      </c>
      <c r="S189" s="104">
        <f t="shared" si="247"/>
        <v>0</v>
      </c>
      <c r="T189" s="104">
        <f t="shared" si="247"/>
        <v>0</v>
      </c>
      <c r="U189" s="104">
        <f t="shared" si="247"/>
        <v>0</v>
      </c>
      <c r="V189" s="104">
        <f t="shared" si="247"/>
        <v>0</v>
      </c>
      <c r="W189" s="104">
        <f t="shared" si="247"/>
        <v>0</v>
      </c>
      <c r="X189" s="104">
        <f t="shared" si="247"/>
        <v>0</v>
      </c>
      <c r="Y189" s="104">
        <f t="shared" si="247"/>
        <v>0</v>
      </c>
      <c r="Z189" s="104">
        <f t="shared" si="247"/>
        <v>0</v>
      </c>
      <c r="AA189" s="104">
        <f t="shared" si="247"/>
        <v>0</v>
      </c>
      <c r="AB189" s="104">
        <f t="shared" si="247"/>
        <v>0</v>
      </c>
      <c r="AC189" s="104">
        <f t="shared" si="247"/>
        <v>0</v>
      </c>
      <c r="AD189" s="104">
        <f t="shared" si="247"/>
        <v>0</v>
      </c>
      <c r="AE189" s="130">
        <f>AD189</f>
        <v>0</v>
      </c>
      <c r="AF189" s="130">
        <f t="shared" si="248"/>
        <v>0</v>
      </c>
      <c r="AG189" s="130">
        <f t="shared" si="248"/>
        <v>0</v>
      </c>
      <c r="AH189" s="130">
        <f t="shared" si="248"/>
        <v>0</v>
      </c>
    </row>
    <row r="190" spans="1:34" s="104" customFormat="1" ht="8.25">
      <c r="A190" s="91" t="s">
        <v>262</v>
      </c>
      <c r="B190" s="105"/>
      <c r="C190" s="93"/>
      <c r="D190" s="93"/>
      <c r="E190" s="191">
        <v>0</v>
      </c>
      <c r="F190" s="106">
        <f aca="true" t="shared" si="249" ref="F190:Q190">SUM(F187:F189)</f>
        <v>0</v>
      </c>
      <c r="G190" s="106">
        <f t="shared" si="249"/>
        <v>0</v>
      </c>
      <c r="H190" s="106">
        <f t="shared" si="249"/>
        <v>0</v>
      </c>
      <c r="I190" s="106">
        <f t="shared" si="249"/>
        <v>0</v>
      </c>
      <c r="J190" s="106">
        <f t="shared" si="249"/>
        <v>0</v>
      </c>
      <c r="K190" s="106">
        <f t="shared" si="249"/>
        <v>0</v>
      </c>
      <c r="L190" s="106">
        <f t="shared" si="249"/>
        <v>0</v>
      </c>
      <c r="M190" s="106">
        <f t="shared" si="249"/>
        <v>0</v>
      </c>
      <c r="N190" s="106">
        <f t="shared" si="249"/>
        <v>0</v>
      </c>
      <c r="O190" s="106">
        <f t="shared" si="249"/>
        <v>0</v>
      </c>
      <c r="P190" s="106">
        <f t="shared" si="249"/>
        <v>0</v>
      </c>
      <c r="Q190" s="106">
        <f t="shared" si="249"/>
        <v>0</v>
      </c>
      <c r="R190" s="129">
        <f>Q190</f>
        <v>0</v>
      </c>
      <c r="S190" s="106">
        <f aca="true" t="shared" si="250" ref="S190:AD190">SUM(S187:S189)</f>
        <v>0</v>
      </c>
      <c r="T190" s="106">
        <f t="shared" si="250"/>
        <v>0</v>
      </c>
      <c r="U190" s="106">
        <f t="shared" si="250"/>
        <v>0</v>
      </c>
      <c r="V190" s="106">
        <f t="shared" si="250"/>
        <v>0</v>
      </c>
      <c r="W190" s="106">
        <f t="shared" si="250"/>
        <v>0</v>
      </c>
      <c r="X190" s="106">
        <f t="shared" si="250"/>
        <v>0</v>
      </c>
      <c r="Y190" s="106">
        <f t="shared" si="250"/>
        <v>0</v>
      </c>
      <c r="Z190" s="106">
        <f t="shared" si="250"/>
        <v>0</v>
      </c>
      <c r="AA190" s="106">
        <f t="shared" si="250"/>
        <v>0</v>
      </c>
      <c r="AB190" s="106">
        <f t="shared" si="250"/>
        <v>0</v>
      </c>
      <c r="AC190" s="106">
        <f t="shared" si="250"/>
        <v>0</v>
      </c>
      <c r="AD190" s="106">
        <f t="shared" si="250"/>
        <v>0</v>
      </c>
      <c r="AE190" s="129">
        <f>AD190</f>
        <v>0</v>
      </c>
      <c r="AF190" s="129">
        <f>SUM(AF187:AF189)</f>
        <v>0</v>
      </c>
      <c r="AG190" s="129">
        <f>SUM(AG187:AG189)</f>
        <v>0</v>
      </c>
      <c r="AH190" s="129">
        <f>SUM(AH187:AH189)</f>
        <v>0</v>
      </c>
    </row>
    <row r="191" spans="1:34" ht="8.25">
      <c r="A191" s="101"/>
      <c r="B191" s="102"/>
      <c r="C191" s="103"/>
      <c r="D191" s="103"/>
      <c r="E191" s="103"/>
      <c r="F191" s="104"/>
      <c r="G191" s="104"/>
      <c r="H191" s="104"/>
      <c r="I191" s="104"/>
      <c r="J191" s="104"/>
      <c r="K191" s="104"/>
      <c r="L191" s="104"/>
      <c r="M191" s="104"/>
      <c r="N191" s="104"/>
      <c r="O191" s="104"/>
      <c r="P191" s="104"/>
      <c r="Q191" s="104"/>
      <c r="R191" s="130"/>
      <c r="S191" s="104"/>
      <c r="T191" s="104"/>
      <c r="U191" s="104"/>
      <c r="V191" s="104"/>
      <c r="W191" s="104"/>
      <c r="X191" s="104"/>
      <c r="Y191" s="104"/>
      <c r="Z191" s="104"/>
      <c r="AA191" s="104"/>
      <c r="AB191" s="104"/>
      <c r="AC191" s="104"/>
      <c r="AD191" s="104"/>
      <c r="AE191" s="130"/>
      <c r="AF191" s="130"/>
      <c r="AG191" s="130"/>
      <c r="AH191" s="130"/>
    </row>
    <row r="192" spans="1:34" ht="8.25">
      <c r="A192" s="101" t="s">
        <v>263</v>
      </c>
      <c r="B192" s="102"/>
      <c r="C192" s="103"/>
      <c r="D192" s="103"/>
      <c r="E192" s="103">
        <f aca="true" t="shared" si="251" ref="E192:Q192">E184-E190</f>
        <v>0</v>
      </c>
      <c r="F192" s="104">
        <f t="shared" si="251"/>
        <v>0</v>
      </c>
      <c r="G192" s="104">
        <f t="shared" si="251"/>
        <v>0</v>
      </c>
      <c r="H192" s="104">
        <f t="shared" si="251"/>
        <v>0</v>
      </c>
      <c r="I192" s="104">
        <f t="shared" si="251"/>
        <v>0</v>
      </c>
      <c r="J192" s="104">
        <f t="shared" si="251"/>
        <v>0</v>
      </c>
      <c r="K192" s="104">
        <f t="shared" si="251"/>
        <v>0</v>
      </c>
      <c r="L192" s="104">
        <f t="shared" si="251"/>
        <v>0</v>
      </c>
      <c r="M192" s="104">
        <f t="shared" si="251"/>
        <v>0</v>
      </c>
      <c r="N192" s="104">
        <f t="shared" si="251"/>
        <v>0</v>
      </c>
      <c r="O192" s="104">
        <f t="shared" si="251"/>
        <v>0</v>
      </c>
      <c r="P192" s="104">
        <f t="shared" si="251"/>
        <v>0</v>
      </c>
      <c r="Q192" s="104">
        <f t="shared" si="251"/>
        <v>0</v>
      </c>
      <c r="R192" s="130">
        <f>Q192</f>
        <v>0</v>
      </c>
      <c r="S192" s="104">
        <f aca="true" t="shared" si="252" ref="S192:AD192">S184-S190</f>
        <v>0</v>
      </c>
      <c r="T192" s="104">
        <f t="shared" si="252"/>
        <v>0</v>
      </c>
      <c r="U192" s="104">
        <f t="shared" si="252"/>
        <v>0</v>
      </c>
      <c r="V192" s="104">
        <f t="shared" si="252"/>
        <v>0</v>
      </c>
      <c r="W192" s="104">
        <f t="shared" si="252"/>
        <v>0</v>
      </c>
      <c r="X192" s="104">
        <f t="shared" si="252"/>
        <v>0</v>
      </c>
      <c r="Y192" s="104">
        <f t="shared" si="252"/>
        <v>0</v>
      </c>
      <c r="Z192" s="104">
        <f t="shared" si="252"/>
        <v>0</v>
      </c>
      <c r="AA192" s="104">
        <f t="shared" si="252"/>
        <v>0</v>
      </c>
      <c r="AB192" s="104">
        <f t="shared" si="252"/>
        <v>0</v>
      </c>
      <c r="AC192" s="104">
        <f t="shared" si="252"/>
        <v>0</v>
      </c>
      <c r="AD192" s="104">
        <f t="shared" si="252"/>
        <v>0</v>
      </c>
      <c r="AE192" s="130">
        <f>AD192</f>
        <v>0</v>
      </c>
      <c r="AF192" s="130">
        <f>AF184-AF190</f>
        <v>0</v>
      </c>
      <c r="AG192" s="130">
        <f>AG184-AG190</f>
        <v>0</v>
      </c>
      <c r="AH192" s="130">
        <f>AH184-AH190</f>
        <v>0</v>
      </c>
    </row>
    <row r="193" spans="1:34" ht="8.25">
      <c r="A193" s="101"/>
      <c r="B193" s="102"/>
      <c r="C193" s="103"/>
      <c r="D193" s="103"/>
      <c r="E193" s="103"/>
      <c r="F193" s="104"/>
      <c r="G193" s="104"/>
      <c r="H193" s="104"/>
      <c r="I193" s="104"/>
      <c r="J193" s="104"/>
      <c r="K193" s="104"/>
      <c r="L193" s="104"/>
      <c r="M193" s="104"/>
      <c r="N193" s="104"/>
      <c r="O193" s="104"/>
      <c r="P193" s="104"/>
      <c r="Q193" s="104"/>
      <c r="R193" s="130"/>
      <c r="S193" s="104"/>
      <c r="T193" s="104"/>
      <c r="U193" s="104"/>
      <c r="V193" s="104"/>
      <c r="W193" s="104"/>
      <c r="X193" s="104"/>
      <c r="Y193" s="104"/>
      <c r="Z193" s="104"/>
      <c r="AA193" s="104"/>
      <c r="AB193" s="104"/>
      <c r="AC193" s="104"/>
      <c r="AD193" s="104"/>
      <c r="AE193" s="130"/>
      <c r="AF193" s="130"/>
      <c r="AG193" s="130"/>
      <c r="AH193" s="130"/>
    </row>
    <row r="194" spans="1:34" ht="8.25">
      <c r="A194" s="91" t="s">
        <v>264</v>
      </c>
      <c r="B194" s="105"/>
      <c r="C194" s="93"/>
      <c r="D194" s="93"/>
      <c r="E194" s="93">
        <f aca="true" t="shared" si="253" ref="E194:Q194">E178+E192</f>
        <v>0</v>
      </c>
      <c r="F194" s="106">
        <f t="shared" si="253"/>
        <v>0</v>
      </c>
      <c r="G194" s="106">
        <f t="shared" si="253"/>
        <v>0</v>
      </c>
      <c r="H194" s="106">
        <f t="shared" si="253"/>
        <v>0</v>
      </c>
      <c r="I194" s="106">
        <f t="shared" si="253"/>
        <v>0</v>
      </c>
      <c r="J194" s="106">
        <f t="shared" si="253"/>
        <v>0</v>
      </c>
      <c r="K194" s="106">
        <f t="shared" si="253"/>
        <v>0</v>
      </c>
      <c r="L194" s="106">
        <f t="shared" si="253"/>
        <v>0</v>
      </c>
      <c r="M194" s="106">
        <f t="shared" si="253"/>
        <v>0</v>
      </c>
      <c r="N194" s="106">
        <f t="shared" si="253"/>
        <v>0</v>
      </c>
      <c r="O194" s="106">
        <f t="shared" si="253"/>
        <v>0</v>
      </c>
      <c r="P194" s="106">
        <f t="shared" si="253"/>
        <v>0</v>
      </c>
      <c r="Q194" s="106">
        <f t="shared" si="253"/>
        <v>0</v>
      </c>
      <c r="R194" s="129">
        <f>Q194</f>
        <v>0</v>
      </c>
      <c r="S194" s="106">
        <f aca="true" t="shared" si="254" ref="S194:AD194">S178+S192</f>
        <v>0</v>
      </c>
      <c r="T194" s="106">
        <f t="shared" si="254"/>
        <v>0</v>
      </c>
      <c r="U194" s="106">
        <f t="shared" si="254"/>
        <v>0</v>
      </c>
      <c r="V194" s="106">
        <f t="shared" si="254"/>
        <v>0</v>
      </c>
      <c r="W194" s="106">
        <f t="shared" si="254"/>
        <v>0</v>
      </c>
      <c r="X194" s="106">
        <f t="shared" si="254"/>
        <v>0</v>
      </c>
      <c r="Y194" s="106">
        <f t="shared" si="254"/>
        <v>0</v>
      </c>
      <c r="Z194" s="106">
        <f t="shared" si="254"/>
        <v>0</v>
      </c>
      <c r="AA194" s="106">
        <f t="shared" si="254"/>
        <v>0</v>
      </c>
      <c r="AB194" s="106">
        <f t="shared" si="254"/>
        <v>0</v>
      </c>
      <c r="AC194" s="106">
        <f t="shared" si="254"/>
        <v>0</v>
      </c>
      <c r="AD194" s="106">
        <f t="shared" si="254"/>
        <v>0</v>
      </c>
      <c r="AE194" s="129">
        <f>AD194</f>
        <v>0</v>
      </c>
      <c r="AF194" s="129">
        <f>AF178+AF192</f>
        <v>0</v>
      </c>
      <c r="AG194" s="129">
        <f>AG178+AG192</f>
        <v>0</v>
      </c>
      <c r="AH194" s="129">
        <f>AH178+AH192</f>
        <v>0</v>
      </c>
    </row>
    <row r="195" spans="1:34" ht="8.25">
      <c r="A195" s="101"/>
      <c r="B195" s="102"/>
      <c r="C195" s="103"/>
      <c r="D195" s="103"/>
      <c r="E195" s="103"/>
      <c r="F195" s="104"/>
      <c r="G195" s="104"/>
      <c r="H195" s="104"/>
      <c r="I195" s="104"/>
      <c r="J195" s="104"/>
      <c r="K195" s="104"/>
      <c r="L195" s="104"/>
      <c r="M195" s="104"/>
      <c r="N195" s="104"/>
      <c r="O195" s="104"/>
      <c r="P195" s="104"/>
      <c r="Q195" s="104"/>
      <c r="R195" s="130"/>
      <c r="S195" s="104"/>
      <c r="T195" s="104"/>
      <c r="U195" s="104"/>
      <c r="V195" s="104"/>
      <c r="W195" s="104"/>
      <c r="X195" s="104"/>
      <c r="Y195" s="104"/>
      <c r="Z195" s="104"/>
      <c r="AA195" s="104"/>
      <c r="AB195" s="104"/>
      <c r="AC195" s="104"/>
      <c r="AD195" s="104"/>
      <c r="AE195" s="130"/>
      <c r="AF195" s="130"/>
      <c r="AG195" s="130"/>
      <c r="AH195" s="130"/>
    </row>
    <row r="196" spans="1:34" ht="8.25">
      <c r="A196" s="101" t="s">
        <v>265</v>
      </c>
      <c r="B196" s="102"/>
      <c r="C196" s="103"/>
      <c r="D196" s="103"/>
      <c r="E196" s="103"/>
      <c r="F196" s="104"/>
      <c r="G196" s="104"/>
      <c r="H196" s="104"/>
      <c r="I196" s="104"/>
      <c r="J196" s="104"/>
      <c r="K196" s="104"/>
      <c r="L196" s="104"/>
      <c r="M196" s="104"/>
      <c r="N196" s="104"/>
      <c r="O196" s="104"/>
      <c r="P196" s="104"/>
      <c r="Q196" s="104"/>
      <c r="R196" s="130"/>
      <c r="S196" s="104"/>
      <c r="T196" s="104"/>
      <c r="U196" s="104"/>
      <c r="V196" s="104"/>
      <c r="W196" s="104"/>
      <c r="X196" s="104"/>
      <c r="Y196" s="104"/>
      <c r="Z196" s="104"/>
      <c r="AA196" s="104"/>
      <c r="AB196" s="104"/>
      <c r="AC196" s="104"/>
      <c r="AD196" s="104"/>
      <c r="AE196" s="130"/>
      <c r="AF196" s="130"/>
      <c r="AG196" s="130"/>
      <c r="AH196" s="130"/>
    </row>
    <row r="197" spans="1:34" ht="8.25">
      <c r="A197" s="101"/>
      <c r="B197" s="102"/>
      <c r="C197" s="103"/>
      <c r="D197" s="103"/>
      <c r="E197" s="103"/>
      <c r="F197" s="104"/>
      <c r="G197" s="104"/>
      <c r="H197" s="104"/>
      <c r="I197" s="104"/>
      <c r="J197" s="104"/>
      <c r="K197" s="104"/>
      <c r="L197" s="104"/>
      <c r="M197" s="104"/>
      <c r="N197" s="104"/>
      <c r="O197" s="104"/>
      <c r="P197" s="104"/>
      <c r="Q197" s="104"/>
      <c r="R197" s="130"/>
      <c r="S197" s="104"/>
      <c r="T197" s="104"/>
      <c r="U197" s="104"/>
      <c r="V197" s="104"/>
      <c r="W197" s="104"/>
      <c r="X197" s="104"/>
      <c r="Y197" s="104"/>
      <c r="Z197" s="104"/>
      <c r="AA197" s="104"/>
      <c r="AB197" s="104"/>
      <c r="AC197" s="104"/>
      <c r="AD197" s="104"/>
      <c r="AE197" s="130"/>
      <c r="AF197" s="130"/>
      <c r="AG197" s="130"/>
      <c r="AH197" s="130"/>
    </row>
    <row r="198" spans="1:34" ht="8.25">
      <c r="A198" s="101" t="s">
        <v>266</v>
      </c>
      <c r="B198" s="102"/>
      <c r="C198" s="103"/>
      <c r="D198" s="103"/>
      <c r="E198" s="103"/>
      <c r="F198" s="104"/>
      <c r="G198" s="104"/>
      <c r="H198" s="104"/>
      <c r="I198" s="104"/>
      <c r="J198" s="104"/>
      <c r="K198" s="104"/>
      <c r="L198" s="104"/>
      <c r="M198" s="104"/>
      <c r="N198" s="104"/>
      <c r="O198" s="104"/>
      <c r="P198" s="104"/>
      <c r="Q198" s="104"/>
      <c r="R198" s="130"/>
      <c r="S198" s="104"/>
      <c r="T198" s="104"/>
      <c r="U198" s="104"/>
      <c r="V198" s="104"/>
      <c r="W198" s="104"/>
      <c r="X198" s="104"/>
      <c r="Y198" s="104"/>
      <c r="Z198" s="104"/>
      <c r="AA198" s="104"/>
      <c r="AB198" s="104"/>
      <c r="AC198" s="104"/>
      <c r="AD198" s="104"/>
      <c r="AE198" s="130"/>
      <c r="AF198" s="130"/>
      <c r="AG198" s="130"/>
      <c r="AH198" s="130"/>
    </row>
    <row r="199" spans="1:34" ht="8.25">
      <c r="A199" s="101"/>
      <c r="B199" s="102" t="str">
        <f>"Accounts Payable ("&amp;$C$199&amp;" days)"</f>
        <v>Accounts Payable (30 days)</v>
      </c>
      <c r="C199" s="177">
        <f>Assumptions!I42</f>
        <v>30</v>
      </c>
      <c r="D199" s="74"/>
      <c r="E199" s="167">
        <v>0</v>
      </c>
      <c r="F199" s="104">
        <f>F98+F99+F100+F101+F111+F112+F113+F123+F125+F134+F135+F136+F138+F141+F142</f>
        <v>0</v>
      </c>
      <c r="G199" s="104">
        <f aca="true" t="shared" si="255" ref="G199:Q199">G98+G99+G100+G101+G111+G112+G113+G123+G125+G134+G135+G136+G138+G141+G142</f>
        <v>0</v>
      </c>
      <c r="H199" s="104">
        <f t="shared" si="255"/>
        <v>0</v>
      </c>
      <c r="I199" s="104">
        <f t="shared" si="255"/>
        <v>0</v>
      </c>
      <c r="J199" s="104">
        <f t="shared" si="255"/>
        <v>0</v>
      </c>
      <c r="K199" s="104">
        <f t="shared" si="255"/>
        <v>0</v>
      </c>
      <c r="L199" s="104">
        <f t="shared" si="255"/>
        <v>0</v>
      </c>
      <c r="M199" s="104">
        <f t="shared" si="255"/>
        <v>0</v>
      </c>
      <c r="N199" s="104">
        <f t="shared" si="255"/>
        <v>0</v>
      </c>
      <c r="O199" s="104">
        <f t="shared" si="255"/>
        <v>0</v>
      </c>
      <c r="P199" s="104">
        <f t="shared" si="255"/>
        <v>0</v>
      </c>
      <c r="Q199" s="104">
        <f t="shared" si="255"/>
        <v>0</v>
      </c>
      <c r="R199" s="130">
        <f aca="true" t="shared" si="256" ref="R199:R205">Q199</f>
        <v>0</v>
      </c>
      <c r="S199" s="104">
        <f>S98+S99+S100+S101+S111+S112+S113+S123+S125+S134+S135+S136+S138+S141+S142</f>
        <v>0</v>
      </c>
      <c r="T199" s="104">
        <f aca="true" t="shared" si="257" ref="T199:AD199">T98+T99+T100+T101+T111+T112+T113+T123+T125+T134+T135+T136+T138+T141+T142</f>
        <v>0</v>
      </c>
      <c r="U199" s="104">
        <f t="shared" si="257"/>
        <v>0</v>
      </c>
      <c r="V199" s="104">
        <f t="shared" si="257"/>
        <v>0</v>
      </c>
      <c r="W199" s="104">
        <f t="shared" si="257"/>
        <v>0</v>
      </c>
      <c r="X199" s="104">
        <f t="shared" si="257"/>
        <v>0</v>
      </c>
      <c r="Y199" s="104">
        <f t="shared" si="257"/>
        <v>0</v>
      </c>
      <c r="Z199" s="104">
        <f t="shared" si="257"/>
        <v>0</v>
      </c>
      <c r="AA199" s="104">
        <f t="shared" si="257"/>
        <v>0</v>
      </c>
      <c r="AB199" s="104">
        <f t="shared" si="257"/>
        <v>0</v>
      </c>
      <c r="AC199" s="104">
        <f t="shared" si="257"/>
        <v>0</v>
      </c>
      <c r="AD199" s="104">
        <f t="shared" si="257"/>
        <v>0</v>
      </c>
      <c r="AE199" s="130">
        <f aca="true" t="shared" si="258" ref="AE199:AE205">AD199</f>
        <v>0</v>
      </c>
      <c r="AF199" s="130">
        <f>(AF98+AF99+AF100+AF101+AF111+AF112+AF113+AF123+AF125+AF134+AF135+AF136+AF138+AF141+AF142)/12</f>
        <v>0</v>
      </c>
      <c r="AG199" s="130">
        <f>(AG98+AG99+AG100+AG101+AG111+AG112+AG113+AG123+AG125+AG134+AG135+AG136+AG138+AG141+AG142)/12</f>
        <v>0</v>
      </c>
      <c r="AH199" s="130">
        <f>(AH98+AH99+AH100+AH101+AH111+AH112+AH113+AH123+AH125+AH134+AH135+AH136+AH138+AH141+AH142)/12</f>
        <v>0</v>
      </c>
    </row>
    <row r="200" spans="1:34" ht="8.25">
      <c r="A200" s="101"/>
      <c r="B200" s="102" t="str">
        <f>"Salaries Payable ("&amp;$C$200&amp;" days)"</f>
        <v>Salaries Payable (15 days)</v>
      </c>
      <c r="C200" s="177">
        <f>Assumptions!I43</f>
        <v>15</v>
      </c>
      <c r="D200" s="74"/>
      <c r="E200" s="167">
        <v>0</v>
      </c>
      <c r="F200" s="104">
        <f aca="true" t="shared" si="259" ref="F200:Q200">$C$200/30*F316</f>
        <v>0</v>
      </c>
      <c r="G200" s="104">
        <f t="shared" si="259"/>
        <v>0</v>
      </c>
      <c r="H200" s="104">
        <f t="shared" si="259"/>
        <v>0</v>
      </c>
      <c r="I200" s="104">
        <f t="shared" si="259"/>
        <v>0</v>
      </c>
      <c r="J200" s="104">
        <f t="shared" si="259"/>
        <v>0</v>
      </c>
      <c r="K200" s="104">
        <f t="shared" si="259"/>
        <v>0</v>
      </c>
      <c r="L200" s="104">
        <f t="shared" si="259"/>
        <v>0</v>
      </c>
      <c r="M200" s="104">
        <f t="shared" si="259"/>
        <v>0</v>
      </c>
      <c r="N200" s="104">
        <f t="shared" si="259"/>
        <v>0</v>
      </c>
      <c r="O200" s="104">
        <f t="shared" si="259"/>
        <v>0</v>
      </c>
      <c r="P200" s="104">
        <f t="shared" si="259"/>
        <v>0</v>
      </c>
      <c r="Q200" s="104">
        <f t="shared" si="259"/>
        <v>0</v>
      </c>
      <c r="R200" s="130">
        <f t="shared" si="256"/>
        <v>0</v>
      </c>
      <c r="S200" s="104">
        <f aca="true" t="shared" si="260" ref="S200:AD200">$C$200/30*S316</f>
        <v>0</v>
      </c>
      <c r="T200" s="104">
        <f t="shared" si="260"/>
        <v>0</v>
      </c>
      <c r="U200" s="104">
        <f t="shared" si="260"/>
        <v>0</v>
      </c>
      <c r="V200" s="104">
        <f t="shared" si="260"/>
        <v>0</v>
      </c>
      <c r="W200" s="104">
        <f t="shared" si="260"/>
        <v>0</v>
      </c>
      <c r="X200" s="104">
        <f t="shared" si="260"/>
        <v>0</v>
      </c>
      <c r="Y200" s="104">
        <f t="shared" si="260"/>
        <v>0</v>
      </c>
      <c r="Z200" s="104">
        <f t="shared" si="260"/>
        <v>0</v>
      </c>
      <c r="AA200" s="104">
        <f t="shared" si="260"/>
        <v>0</v>
      </c>
      <c r="AB200" s="104">
        <f t="shared" si="260"/>
        <v>0</v>
      </c>
      <c r="AC200" s="104">
        <f t="shared" si="260"/>
        <v>0</v>
      </c>
      <c r="AD200" s="104">
        <f t="shared" si="260"/>
        <v>0</v>
      </c>
      <c r="AE200" s="130">
        <f t="shared" si="258"/>
        <v>0</v>
      </c>
      <c r="AF200" s="130">
        <f>$C$200/30*AF316/12</f>
        <v>0</v>
      </c>
      <c r="AG200" s="130">
        <f>$C$200/30*AG316/12</f>
        <v>0</v>
      </c>
      <c r="AH200" s="130">
        <f>$C$200/30*AH316/12</f>
        <v>0</v>
      </c>
    </row>
    <row r="201" spans="1:34" ht="8.25">
      <c r="A201" s="101"/>
      <c r="B201" s="102" t="str">
        <f>"Taxes Payable ("&amp;$C$201&amp;" days)"</f>
        <v>Taxes Payable (90 days)</v>
      </c>
      <c r="C201" s="177">
        <f>Assumptions!I44</f>
        <v>90</v>
      </c>
      <c r="D201" s="74"/>
      <c r="E201" s="167">
        <v>0</v>
      </c>
      <c r="F201" s="104">
        <f>F161</f>
        <v>0</v>
      </c>
      <c r="G201" s="104">
        <f>F201+G161</f>
        <v>0</v>
      </c>
      <c r="H201" s="104">
        <f>G201+H161</f>
        <v>0</v>
      </c>
      <c r="I201" s="104">
        <f>I161</f>
        <v>0</v>
      </c>
      <c r="J201" s="104">
        <f>I201+J161</f>
        <v>0</v>
      </c>
      <c r="K201" s="104">
        <f>J201+K161</f>
        <v>0</v>
      </c>
      <c r="L201" s="104">
        <f>L161</f>
        <v>0</v>
      </c>
      <c r="M201" s="104">
        <f>L201+M161</f>
        <v>0</v>
      </c>
      <c r="N201" s="104">
        <f>M201+N161</f>
        <v>0</v>
      </c>
      <c r="O201" s="104">
        <f>O161</f>
        <v>0</v>
      </c>
      <c r="P201" s="104">
        <f>O201+P161</f>
        <v>0</v>
      </c>
      <c r="Q201" s="104">
        <f>P201+Q161</f>
        <v>0</v>
      </c>
      <c r="R201" s="130">
        <f t="shared" si="256"/>
        <v>0</v>
      </c>
      <c r="S201" s="104">
        <f>S161</f>
        <v>0</v>
      </c>
      <c r="T201" s="104">
        <f>S201+T161</f>
        <v>0</v>
      </c>
      <c r="U201" s="104">
        <f>T201+U161</f>
        <v>0</v>
      </c>
      <c r="V201" s="104">
        <f>V161</f>
        <v>0</v>
      </c>
      <c r="W201" s="104">
        <f>V201+W161</f>
        <v>0</v>
      </c>
      <c r="X201" s="104">
        <f>W201+X161</f>
        <v>0</v>
      </c>
      <c r="Y201" s="104">
        <f>Y161</f>
        <v>0</v>
      </c>
      <c r="Z201" s="104">
        <f>Y201+Z161</f>
        <v>0</v>
      </c>
      <c r="AA201" s="104">
        <f>Z201+AA161</f>
        <v>0</v>
      </c>
      <c r="AB201" s="104">
        <f>AB161</f>
        <v>0</v>
      </c>
      <c r="AC201" s="104">
        <f>AB201+AC161</f>
        <v>0</v>
      </c>
      <c r="AD201" s="104">
        <f>AC201+AD161</f>
        <v>0</v>
      </c>
      <c r="AE201" s="130">
        <f t="shared" si="258"/>
        <v>0</v>
      </c>
      <c r="AF201" s="130">
        <f>AF161/4</f>
        <v>0</v>
      </c>
      <c r="AG201" s="130">
        <f>AG161/4</f>
        <v>0</v>
      </c>
      <c r="AH201" s="130">
        <f>AH161/4</f>
        <v>0</v>
      </c>
    </row>
    <row r="202" spans="1:34" ht="8.25">
      <c r="A202" s="101"/>
      <c r="B202" s="102" t="str">
        <f>"Line of Credit ("&amp;$C$202*100&amp;"% of net A/R)"</f>
        <v>Line of Credit (0% of net A/R)</v>
      </c>
      <c r="C202" s="178">
        <f>Assumptions!I45</f>
        <v>0</v>
      </c>
      <c r="D202" s="179">
        <f>Assumptions!I46</f>
        <v>0</v>
      </c>
      <c r="E202" s="167">
        <v>0</v>
      </c>
      <c r="F202" s="74">
        <f aca="true" t="shared" si="261" ref="F202:Q202">IF(F177*$C$202&lt;=$D$202,F177*$C$202,$D$202)</f>
        <v>0</v>
      </c>
      <c r="G202" s="74">
        <f t="shared" si="261"/>
        <v>0</v>
      </c>
      <c r="H202" s="74">
        <f t="shared" si="261"/>
        <v>0</v>
      </c>
      <c r="I202" s="74">
        <f t="shared" si="261"/>
        <v>0</v>
      </c>
      <c r="J202" s="74">
        <f t="shared" si="261"/>
        <v>0</v>
      </c>
      <c r="K202" s="74">
        <f t="shared" si="261"/>
        <v>0</v>
      </c>
      <c r="L202" s="74">
        <f t="shared" si="261"/>
        <v>0</v>
      </c>
      <c r="M202" s="74">
        <f t="shared" si="261"/>
        <v>0</v>
      </c>
      <c r="N202" s="74">
        <f t="shared" si="261"/>
        <v>0</v>
      </c>
      <c r="O202" s="74">
        <f t="shared" si="261"/>
        <v>0</v>
      </c>
      <c r="P202" s="74">
        <f t="shared" si="261"/>
        <v>0</v>
      </c>
      <c r="Q202" s="74">
        <f t="shared" si="261"/>
        <v>0</v>
      </c>
      <c r="R202" s="131">
        <f t="shared" si="256"/>
        <v>0</v>
      </c>
      <c r="S202" s="74">
        <f aca="true" t="shared" si="262" ref="S202:AD202">IF(S177*$C$202&lt;=$D$202,S177*$C$202,$D$202)</f>
        <v>0</v>
      </c>
      <c r="T202" s="74">
        <f t="shared" si="262"/>
        <v>0</v>
      </c>
      <c r="U202" s="74">
        <f t="shared" si="262"/>
        <v>0</v>
      </c>
      <c r="V202" s="74">
        <f t="shared" si="262"/>
        <v>0</v>
      </c>
      <c r="W202" s="74">
        <f t="shared" si="262"/>
        <v>0</v>
      </c>
      <c r="X202" s="74">
        <f t="shared" si="262"/>
        <v>0</v>
      </c>
      <c r="Y202" s="74">
        <f t="shared" si="262"/>
        <v>0</v>
      </c>
      <c r="Z202" s="74">
        <f t="shared" si="262"/>
        <v>0</v>
      </c>
      <c r="AA202" s="74">
        <f t="shared" si="262"/>
        <v>0</v>
      </c>
      <c r="AB202" s="74">
        <f t="shared" si="262"/>
        <v>0</v>
      </c>
      <c r="AC202" s="74">
        <f t="shared" si="262"/>
        <v>0</v>
      </c>
      <c r="AD202" s="74">
        <f t="shared" si="262"/>
        <v>0</v>
      </c>
      <c r="AE202" s="131">
        <f t="shared" si="258"/>
        <v>0</v>
      </c>
      <c r="AF202" s="131">
        <f>IF(AF177*$C$202&lt;=$D$202,AF177*$C$202,$D$202)</f>
        <v>0</v>
      </c>
      <c r="AG202" s="131">
        <f>IF(AG177*$C$202&lt;=$D$202,AG177*$C$202,$D$202)</f>
        <v>0</v>
      </c>
      <c r="AH202" s="131">
        <f>IF(AH177*$C$202&lt;=$D$202,AH177*$C$202,$D$202)</f>
        <v>0</v>
      </c>
    </row>
    <row r="203" spans="1:34" s="72" customFormat="1" ht="8.25">
      <c r="A203" s="113"/>
      <c r="B203" s="75" t="s">
        <v>267</v>
      </c>
      <c r="C203" s="74"/>
      <c r="D203" s="74"/>
      <c r="E203" s="167">
        <v>0</v>
      </c>
      <c r="F203" s="74">
        <f aca="true" t="shared" si="263" ref="F203:Q203">E203+(F400-F406)*1/($C$208)</f>
        <v>0</v>
      </c>
      <c r="G203" s="74">
        <f t="shared" si="263"/>
        <v>0</v>
      </c>
      <c r="H203" s="74">
        <f t="shared" si="263"/>
        <v>0</v>
      </c>
      <c r="I203" s="74">
        <f t="shared" si="263"/>
        <v>0</v>
      </c>
      <c r="J203" s="74">
        <f t="shared" si="263"/>
        <v>0</v>
      </c>
      <c r="K203" s="74">
        <f t="shared" si="263"/>
        <v>0</v>
      </c>
      <c r="L203" s="74">
        <f t="shared" si="263"/>
        <v>0</v>
      </c>
      <c r="M203" s="74">
        <f t="shared" si="263"/>
        <v>0</v>
      </c>
      <c r="N203" s="74">
        <f t="shared" si="263"/>
        <v>0</v>
      </c>
      <c r="O203" s="74">
        <f t="shared" si="263"/>
        <v>0</v>
      </c>
      <c r="P203" s="74">
        <f t="shared" si="263"/>
        <v>0</v>
      </c>
      <c r="Q203" s="74">
        <f t="shared" si="263"/>
        <v>0</v>
      </c>
      <c r="R203" s="131">
        <f t="shared" si="256"/>
        <v>0</v>
      </c>
      <c r="S203" s="74">
        <f aca="true" t="shared" si="264" ref="S203:AD203">R203+(S400-S406)*1/($C$208)</f>
        <v>0</v>
      </c>
      <c r="T203" s="74">
        <f t="shared" si="264"/>
        <v>0</v>
      </c>
      <c r="U203" s="74">
        <f t="shared" si="264"/>
        <v>0</v>
      </c>
      <c r="V203" s="74">
        <f t="shared" si="264"/>
        <v>0</v>
      </c>
      <c r="W203" s="74">
        <f t="shared" si="264"/>
        <v>0</v>
      </c>
      <c r="X203" s="74">
        <f t="shared" si="264"/>
        <v>0</v>
      </c>
      <c r="Y203" s="74">
        <f t="shared" si="264"/>
        <v>0</v>
      </c>
      <c r="Z203" s="74">
        <f t="shared" si="264"/>
        <v>0</v>
      </c>
      <c r="AA203" s="74">
        <f t="shared" si="264"/>
        <v>0</v>
      </c>
      <c r="AB203" s="74">
        <f t="shared" si="264"/>
        <v>0</v>
      </c>
      <c r="AC203" s="74">
        <f t="shared" si="264"/>
        <v>0</v>
      </c>
      <c r="AD203" s="74">
        <f t="shared" si="264"/>
        <v>0</v>
      </c>
      <c r="AE203" s="131">
        <f t="shared" si="258"/>
        <v>0</v>
      </c>
      <c r="AF203" s="131">
        <f>AE203+(AF400-AF406)*1/($C$208)</f>
        <v>0</v>
      </c>
      <c r="AG203" s="131">
        <f>AF203+(AG400-AG406)*1/($C$208)</f>
        <v>0</v>
      </c>
      <c r="AH203" s="131">
        <f>AG203+(AH400-AH406)*1/($C$208)</f>
        <v>0</v>
      </c>
    </row>
    <row r="204" spans="1:34" s="72" customFormat="1" ht="8.25">
      <c r="A204" s="113"/>
      <c r="B204" s="75" t="s">
        <v>268</v>
      </c>
      <c r="C204" s="74"/>
      <c r="D204" s="74"/>
      <c r="E204" s="167">
        <v>0</v>
      </c>
      <c r="F204" s="74">
        <f aca="true" t="shared" si="265" ref="F204:Q204">E204+(F401-F407)*1/($C$209)</f>
        <v>0</v>
      </c>
      <c r="G204" s="74">
        <f t="shared" si="265"/>
        <v>0</v>
      </c>
      <c r="H204" s="74">
        <f t="shared" si="265"/>
        <v>0</v>
      </c>
      <c r="I204" s="74">
        <f t="shared" si="265"/>
        <v>0</v>
      </c>
      <c r="J204" s="74">
        <f t="shared" si="265"/>
        <v>0</v>
      </c>
      <c r="K204" s="74">
        <f t="shared" si="265"/>
        <v>0</v>
      </c>
      <c r="L204" s="74">
        <f t="shared" si="265"/>
        <v>0</v>
      </c>
      <c r="M204" s="74">
        <f t="shared" si="265"/>
        <v>0</v>
      </c>
      <c r="N204" s="74">
        <f t="shared" si="265"/>
        <v>0</v>
      </c>
      <c r="O204" s="74">
        <f t="shared" si="265"/>
        <v>0</v>
      </c>
      <c r="P204" s="74">
        <f t="shared" si="265"/>
        <v>0</v>
      </c>
      <c r="Q204" s="74">
        <f t="shared" si="265"/>
        <v>0</v>
      </c>
      <c r="R204" s="131">
        <f t="shared" si="256"/>
        <v>0</v>
      </c>
      <c r="S204" s="74">
        <f aca="true" t="shared" si="266" ref="S204:AD204">R204+(S401-S407)*1/($C$209)</f>
        <v>0</v>
      </c>
      <c r="T204" s="74">
        <f t="shared" si="266"/>
        <v>0</v>
      </c>
      <c r="U204" s="74">
        <f t="shared" si="266"/>
        <v>0</v>
      </c>
      <c r="V204" s="74">
        <f t="shared" si="266"/>
        <v>0</v>
      </c>
      <c r="W204" s="74">
        <f t="shared" si="266"/>
        <v>0</v>
      </c>
      <c r="X204" s="74">
        <f t="shared" si="266"/>
        <v>0</v>
      </c>
      <c r="Y204" s="74">
        <f t="shared" si="266"/>
        <v>0</v>
      </c>
      <c r="Z204" s="74">
        <f t="shared" si="266"/>
        <v>0</v>
      </c>
      <c r="AA204" s="74">
        <f t="shared" si="266"/>
        <v>0</v>
      </c>
      <c r="AB204" s="74">
        <f t="shared" si="266"/>
        <v>0</v>
      </c>
      <c r="AC204" s="74">
        <f t="shared" si="266"/>
        <v>0</v>
      </c>
      <c r="AD204" s="74">
        <f t="shared" si="266"/>
        <v>0</v>
      </c>
      <c r="AE204" s="131">
        <f t="shared" si="258"/>
        <v>0</v>
      </c>
      <c r="AF204" s="131">
        <f>AE204+(AF401-AF407)*1/($C$209)</f>
        <v>0</v>
      </c>
      <c r="AG204" s="131">
        <f>AF204+(AG401-AG407)*1/($C$209)</f>
        <v>0</v>
      </c>
      <c r="AH204" s="131">
        <f>AG204+(AH401-AH407)*1/($C$209)</f>
        <v>0</v>
      </c>
    </row>
    <row r="205" spans="1:34" ht="8.25">
      <c r="A205" s="91" t="s">
        <v>269</v>
      </c>
      <c r="B205" s="105"/>
      <c r="C205" s="93"/>
      <c r="D205" s="93"/>
      <c r="E205" s="93">
        <f aca="true" t="shared" si="267" ref="E205:Q205">SUM(E199:E204)</f>
        <v>0</v>
      </c>
      <c r="F205" s="106">
        <f t="shared" si="267"/>
        <v>0</v>
      </c>
      <c r="G205" s="106">
        <f t="shared" si="267"/>
        <v>0</v>
      </c>
      <c r="H205" s="106">
        <f t="shared" si="267"/>
        <v>0</v>
      </c>
      <c r="I205" s="106">
        <f t="shared" si="267"/>
        <v>0</v>
      </c>
      <c r="J205" s="106">
        <f t="shared" si="267"/>
        <v>0</v>
      </c>
      <c r="K205" s="106">
        <f t="shared" si="267"/>
        <v>0</v>
      </c>
      <c r="L205" s="106">
        <f t="shared" si="267"/>
        <v>0</v>
      </c>
      <c r="M205" s="106">
        <f t="shared" si="267"/>
        <v>0</v>
      </c>
      <c r="N205" s="106">
        <f t="shared" si="267"/>
        <v>0</v>
      </c>
      <c r="O205" s="106">
        <f t="shared" si="267"/>
        <v>0</v>
      </c>
      <c r="P205" s="106">
        <f t="shared" si="267"/>
        <v>0</v>
      </c>
      <c r="Q205" s="106">
        <f t="shared" si="267"/>
        <v>0</v>
      </c>
      <c r="R205" s="129">
        <f t="shared" si="256"/>
        <v>0</v>
      </c>
      <c r="S205" s="106">
        <f aca="true" t="shared" si="268" ref="S205:AD205">SUM(S199:S204)</f>
        <v>0</v>
      </c>
      <c r="T205" s="106">
        <f t="shared" si="268"/>
        <v>0</v>
      </c>
      <c r="U205" s="106">
        <f t="shared" si="268"/>
        <v>0</v>
      </c>
      <c r="V205" s="106">
        <f t="shared" si="268"/>
        <v>0</v>
      </c>
      <c r="W205" s="106">
        <f t="shared" si="268"/>
        <v>0</v>
      </c>
      <c r="X205" s="106">
        <f t="shared" si="268"/>
        <v>0</v>
      </c>
      <c r="Y205" s="106">
        <f t="shared" si="268"/>
        <v>0</v>
      </c>
      <c r="Z205" s="106">
        <f t="shared" si="268"/>
        <v>0</v>
      </c>
      <c r="AA205" s="106">
        <f t="shared" si="268"/>
        <v>0</v>
      </c>
      <c r="AB205" s="106">
        <f t="shared" si="268"/>
        <v>0</v>
      </c>
      <c r="AC205" s="106">
        <f t="shared" si="268"/>
        <v>0</v>
      </c>
      <c r="AD205" s="106">
        <f t="shared" si="268"/>
        <v>0</v>
      </c>
      <c r="AE205" s="129">
        <f t="shared" si="258"/>
        <v>0</v>
      </c>
      <c r="AF205" s="129">
        <f>SUM(AF199:AF204)</f>
        <v>0</v>
      </c>
      <c r="AG205" s="129">
        <f>SUM(AG199:AG204)</f>
        <v>0</v>
      </c>
      <c r="AH205" s="129">
        <f>SUM(AH199:AH204)</f>
        <v>0</v>
      </c>
    </row>
    <row r="206" spans="1:34" ht="8.25">
      <c r="A206" s="101"/>
      <c r="B206" s="102"/>
      <c r="C206" s="103"/>
      <c r="D206" s="103"/>
      <c r="E206" s="103"/>
      <c r="F206" s="104"/>
      <c r="G206" s="104"/>
      <c r="H206" s="104"/>
      <c r="I206" s="104"/>
      <c r="J206" s="104"/>
      <c r="K206" s="104"/>
      <c r="L206" s="104"/>
      <c r="M206" s="104"/>
      <c r="N206" s="104"/>
      <c r="O206" s="104"/>
      <c r="P206" s="104"/>
      <c r="Q206" s="104"/>
      <c r="R206" s="130"/>
      <c r="S206" s="104"/>
      <c r="T206" s="104"/>
      <c r="U206" s="104"/>
      <c r="V206" s="104"/>
      <c r="W206" s="104"/>
      <c r="X206" s="104"/>
      <c r="Y206" s="104"/>
      <c r="Z206" s="104"/>
      <c r="AA206" s="104"/>
      <c r="AB206" s="104"/>
      <c r="AC206" s="104"/>
      <c r="AD206" s="104"/>
      <c r="AE206" s="130"/>
      <c r="AF206" s="130"/>
      <c r="AG206" s="130"/>
      <c r="AH206" s="130"/>
    </row>
    <row r="207" spans="1:34" ht="8.25">
      <c r="A207" s="101" t="s">
        <v>270</v>
      </c>
      <c r="B207" s="102"/>
      <c r="C207" s="103"/>
      <c r="D207" s="103"/>
      <c r="E207" s="103"/>
      <c r="F207" s="104"/>
      <c r="G207" s="104"/>
      <c r="H207" s="104"/>
      <c r="I207" s="104"/>
      <c r="J207" s="104"/>
      <c r="K207" s="104"/>
      <c r="L207" s="104"/>
      <c r="M207" s="104"/>
      <c r="N207" s="104"/>
      <c r="O207" s="104"/>
      <c r="P207" s="104"/>
      <c r="Q207" s="104"/>
      <c r="R207" s="130"/>
      <c r="S207" s="104"/>
      <c r="T207" s="104"/>
      <c r="U207" s="104"/>
      <c r="V207" s="104"/>
      <c r="W207" s="104"/>
      <c r="X207" s="104"/>
      <c r="Y207" s="104"/>
      <c r="Z207" s="104"/>
      <c r="AA207" s="104"/>
      <c r="AB207" s="104"/>
      <c r="AC207" s="104"/>
      <c r="AD207" s="104"/>
      <c r="AE207" s="130"/>
      <c r="AF207" s="130"/>
      <c r="AG207" s="130"/>
      <c r="AH207" s="130"/>
    </row>
    <row r="208" spans="1:34" s="72" customFormat="1" ht="8.25">
      <c r="A208" s="113"/>
      <c r="B208" s="75" t="str">
        <f>"Capital Equipment Lease ("&amp;$C$208&amp;" years)"</f>
        <v>Capital Equipment Lease (3 years)</v>
      </c>
      <c r="C208" s="180">
        <f>Assumptions!I47</f>
        <v>3</v>
      </c>
      <c r="D208" s="74"/>
      <c r="E208" s="167">
        <v>0</v>
      </c>
      <c r="F208" s="74">
        <f aca="true" t="shared" si="269" ref="F208:Q208">E208+(F400-F406)*($C$208-1)/($C$208)</f>
        <v>0</v>
      </c>
      <c r="G208" s="74">
        <f t="shared" si="269"/>
        <v>0</v>
      </c>
      <c r="H208" s="74">
        <f t="shared" si="269"/>
        <v>0</v>
      </c>
      <c r="I208" s="74">
        <f t="shared" si="269"/>
        <v>0</v>
      </c>
      <c r="J208" s="74">
        <f t="shared" si="269"/>
        <v>0</v>
      </c>
      <c r="K208" s="74">
        <f t="shared" si="269"/>
        <v>0</v>
      </c>
      <c r="L208" s="74">
        <f t="shared" si="269"/>
        <v>0</v>
      </c>
      <c r="M208" s="74">
        <f t="shared" si="269"/>
        <v>0</v>
      </c>
      <c r="N208" s="74">
        <f t="shared" si="269"/>
        <v>0</v>
      </c>
      <c r="O208" s="74">
        <f t="shared" si="269"/>
        <v>0</v>
      </c>
      <c r="P208" s="74">
        <f t="shared" si="269"/>
        <v>0</v>
      </c>
      <c r="Q208" s="74">
        <f t="shared" si="269"/>
        <v>0</v>
      </c>
      <c r="R208" s="131">
        <f>Q208</f>
        <v>0</v>
      </c>
      <c r="S208" s="74">
        <f aca="true" t="shared" si="270" ref="S208:AD208">R208+(S400-S406)*($C$208-1)/($C$208)</f>
        <v>0</v>
      </c>
      <c r="T208" s="74">
        <f t="shared" si="270"/>
        <v>0</v>
      </c>
      <c r="U208" s="74">
        <f t="shared" si="270"/>
        <v>0</v>
      </c>
      <c r="V208" s="74">
        <f t="shared" si="270"/>
        <v>0</v>
      </c>
      <c r="W208" s="74">
        <f t="shared" si="270"/>
        <v>0</v>
      </c>
      <c r="X208" s="74">
        <f t="shared" si="270"/>
        <v>0</v>
      </c>
      <c r="Y208" s="74">
        <f t="shared" si="270"/>
        <v>0</v>
      </c>
      <c r="Z208" s="74">
        <f t="shared" si="270"/>
        <v>0</v>
      </c>
      <c r="AA208" s="74">
        <f t="shared" si="270"/>
        <v>0</v>
      </c>
      <c r="AB208" s="74">
        <f t="shared" si="270"/>
        <v>0</v>
      </c>
      <c r="AC208" s="74">
        <f t="shared" si="270"/>
        <v>0</v>
      </c>
      <c r="AD208" s="74">
        <f t="shared" si="270"/>
        <v>0</v>
      </c>
      <c r="AE208" s="131">
        <f>AD208</f>
        <v>0</v>
      </c>
      <c r="AF208" s="131">
        <f>AE208+(AF400-AF406)*($C$208-1)/($C$208)</f>
        <v>0</v>
      </c>
      <c r="AG208" s="131">
        <f>AF208+(AG400-AG406)*($C$208-1)/($C$208)</f>
        <v>0</v>
      </c>
      <c r="AH208" s="131">
        <f>AG208+(AH400-AH406)*($C$208-1)/($C$208)</f>
        <v>0</v>
      </c>
    </row>
    <row r="209" spans="1:34" s="72" customFormat="1" ht="8.25">
      <c r="A209" s="113"/>
      <c r="B209" s="75" t="str">
        <f>"Long Term Debt ("&amp;$C$209&amp;" years)"</f>
        <v>Long Term Debt (5 years)</v>
      </c>
      <c r="C209" s="180">
        <f>Assumptions!I48</f>
        <v>5</v>
      </c>
      <c r="D209" s="74"/>
      <c r="E209" s="167">
        <v>0</v>
      </c>
      <c r="F209" s="74">
        <f aca="true" t="shared" si="271" ref="F209:Q209">E209+(F401-F407)*($C$209-1)/($C$209)</f>
        <v>0</v>
      </c>
      <c r="G209" s="74">
        <f t="shared" si="271"/>
        <v>0</v>
      </c>
      <c r="H209" s="74">
        <f t="shared" si="271"/>
        <v>0</v>
      </c>
      <c r="I209" s="74">
        <f t="shared" si="271"/>
        <v>0</v>
      </c>
      <c r="J209" s="74">
        <f t="shared" si="271"/>
        <v>0</v>
      </c>
      <c r="K209" s="74">
        <f t="shared" si="271"/>
        <v>0</v>
      </c>
      <c r="L209" s="74">
        <f t="shared" si="271"/>
        <v>0</v>
      </c>
      <c r="M209" s="74">
        <f t="shared" si="271"/>
        <v>0</v>
      </c>
      <c r="N209" s="74">
        <f t="shared" si="271"/>
        <v>0</v>
      </c>
      <c r="O209" s="74">
        <f t="shared" si="271"/>
        <v>0</v>
      </c>
      <c r="P209" s="74">
        <f t="shared" si="271"/>
        <v>0</v>
      </c>
      <c r="Q209" s="74">
        <f t="shared" si="271"/>
        <v>0</v>
      </c>
      <c r="R209" s="131">
        <f>Q209</f>
        <v>0</v>
      </c>
      <c r="S209" s="74">
        <f aca="true" t="shared" si="272" ref="S209:AD209">R209+(S401-S407)*($C$209-1)/($C$209)</f>
        <v>0</v>
      </c>
      <c r="T209" s="74">
        <f t="shared" si="272"/>
        <v>0</v>
      </c>
      <c r="U209" s="74">
        <f t="shared" si="272"/>
        <v>0</v>
      </c>
      <c r="V209" s="74">
        <f t="shared" si="272"/>
        <v>0</v>
      </c>
      <c r="W209" s="74">
        <f t="shared" si="272"/>
        <v>0</v>
      </c>
      <c r="X209" s="74">
        <f t="shared" si="272"/>
        <v>0</v>
      </c>
      <c r="Y209" s="74">
        <f t="shared" si="272"/>
        <v>0</v>
      </c>
      <c r="Z209" s="74">
        <f t="shared" si="272"/>
        <v>0</v>
      </c>
      <c r="AA209" s="74">
        <f t="shared" si="272"/>
        <v>0</v>
      </c>
      <c r="AB209" s="74">
        <f t="shared" si="272"/>
        <v>0</v>
      </c>
      <c r="AC209" s="74">
        <f t="shared" si="272"/>
        <v>0</v>
      </c>
      <c r="AD209" s="74">
        <f t="shared" si="272"/>
        <v>0</v>
      </c>
      <c r="AE209" s="131">
        <f>AD209</f>
        <v>0</v>
      </c>
      <c r="AF209" s="131">
        <f>AE209+(AF401-AF407)*($C$209-1)/($C$209)</f>
        <v>0</v>
      </c>
      <c r="AG209" s="131">
        <f>AF209+(AG401-AG407)*($C$209-1)/($C$209)</f>
        <v>0</v>
      </c>
      <c r="AH209" s="131">
        <f>AG209+(AH401-AH407)*($C$209-1)/($C$209)</f>
        <v>0</v>
      </c>
    </row>
    <row r="210" spans="1:34" ht="8.25">
      <c r="A210" s="91" t="s">
        <v>271</v>
      </c>
      <c r="B210" s="105"/>
      <c r="C210" s="93"/>
      <c r="D210" s="93"/>
      <c r="E210" s="93">
        <f>SUM(E208:E209)</f>
        <v>0</v>
      </c>
      <c r="F210" s="93">
        <f>SUM(F208:F209)</f>
        <v>0</v>
      </c>
      <c r="G210" s="93">
        <f aca="true" t="shared" si="273" ref="G210:Q210">SUM(G208:G209)</f>
        <v>0</v>
      </c>
      <c r="H210" s="93">
        <f t="shared" si="273"/>
        <v>0</v>
      </c>
      <c r="I210" s="93">
        <f t="shared" si="273"/>
        <v>0</v>
      </c>
      <c r="J210" s="93">
        <f t="shared" si="273"/>
        <v>0</v>
      </c>
      <c r="K210" s="93">
        <f t="shared" si="273"/>
        <v>0</v>
      </c>
      <c r="L210" s="93">
        <f t="shared" si="273"/>
        <v>0</v>
      </c>
      <c r="M210" s="93">
        <f t="shared" si="273"/>
        <v>0</v>
      </c>
      <c r="N210" s="93">
        <f t="shared" si="273"/>
        <v>0</v>
      </c>
      <c r="O210" s="93">
        <f t="shared" si="273"/>
        <v>0</v>
      </c>
      <c r="P210" s="93">
        <f t="shared" si="273"/>
        <v>0</v>
      </c>
      <c r="Q210" s="93">
        <f t="shared" si="273"/>
        <v>0</v>
      </c>
      <c r="R210" s="129">
        <f>Q210</f>
        <v>0</v>
      </c>
      <c r="S210" s="93">
        <f>SUM(S208:S209)</f>
        <v>0</v>
      </c>
      <c r="T210" s="93">
        <f aca="true" t="shared" si="274" ref="T210:AH210">SUM(T208:T209)</f>
        <v>0</v>
      </c>
      <c r="U210" s="93">
        <f t="shared" si="274"/>
        <v>0</v>
      </c>
      <c r="V210" s="93">
        <f t="shared" si="274"/>
        <v>0</v>
      </c>
      <c r="W210" s="93">
        <f t="shared" si="274"/>
        <v>0</v>
      </c>
      <c r="X210" s="93">
        <f t="shared" si="274"/>
        <v>0</v>
      </c>
      <c r="Y210" s="93">
        <f t="shared" si="274"/>
        <v>0</v>
      </c>
      <c r="Z210" s="93">
        <f t="shared" si="274"/>
        <v>0</v>
      </c>
      <c r="AA210" s="93">
        <f t="shared" si="274"/>
        <v>0</v>
      </c>
      <c r="AB210" s="93">
        <f t="shared" si="274"/>
        <v>0</v>
      </c>
      <c r="AC210" s="93">
        <f t="shared" si="274"/>
        <v>0</v>
      </c>
      <c r="AD210" s="93">
        <f t="shared" si="274"/>
        <v>0</v>
      </c>
      <c r="AE210" s="129">
        <f>AD210</f>
        <v>0</v>
      </c>
      <c r="AF210" s="129">
        <f t="shared" si="274"/>
        <v>0</v>
      </c>
      <c r="AG210" s="129">
        <f t="shared" si="274"/>
        <v>0</v>
      </c>
      <c r="AH210" s="129">
        <f t="shared" si="274"/>
        <v>0</v>
      </c>
    </row>
    <row r="211" spans="1:34" ht="8.25">
      <c r="A211" s="101"/>
      <c r="B211" s="102"/>
      <c r="C211" s="103"/>
      <c r="D211" s="103"/>
      <c r="E211" s="103"/>
      <c r="F211" s="104"/>
      <c r="G211" s="104"/>
      <c r="H211" s="104"/>
      <c r="I211" s="104"/>
      <c r="J211" s="104"/>
      <c r="K211" s="104"/>
      <c r="L211" s="104"/>
      <c r="M211" s="104"/>
      <c r="N211" s="104"/>
      <c r="O211" s="104"/>
      <c r="P211" s="104"/>
      <c r="Q211" s="104"/>
      <c r="R211" s="130"/>
      <c r="S211" s="104"/>
      <c r="T211" s="104"/>
      <c r="U211" s="104"/>
      <c r="V211" s="104"/>
      <c r="W211" s="104"/>
      <c r="X211" s="104"/>
      <c r="Y211" s="104"/>
      <c r="Z211" s="104"/>
      <c r="AA211" s="104"/>
      <c r="AB211" s="104"/>
      <c r="AC211" s="104"/>
      <c r="AD211" s="104"/>
      <c r="AE211" s="130"/>
      <c r="AF211" s="130"/>
      <c r="AG211" s="130"/>
      <c r="AH211" s="130"/>
    </row>
    <row r="212" spans="1:34" ht="8.25">
      <c r="A212" s="91" t="s">
        <v>272</v>
      </c>
      <c r="B212" s="105"/>
      <c r="C212" s="93"/>
      <c r="D212" s="93"/>
      <c r="E212" s="93">
        <f aca="true" t="shared" si="275" ref="E212:Q212">E205+E210</f>
        <v>0</v>
      </c>
      <c r="F212" s="106">
        <f t="shared" si="275"/>
        <v>0</v>
      </c>
      <c r="G212" s="106">
        <f t="shared" si="275"/>
        <v>0</v>
      </c>
      <c r="H212" s="106">
        <f t="shared" si="275"/>
        <v>0</v>
      </c>
      <c r="I212" s="106">
        <f t="shared" si="275"/>
        <v>0</v>
      </c>
      <c r="J212" s="106">
        <f t="shared" si="275"/>
        <v>0</v>
      </c>
      <c r="K212" s="106">
        <f t="shared" si="275"/>
        <v>0</v>
      </c>
      <c r="L212" s="106">
        <f t="shared" si="275"/>
        <v>0</v>
      </c>
      <c r="M212" s="106">
        <f t="shared" si="275"/>
        <v>0</v>
      </c>
      <c r="N212" s="106">
        <f t="shared" si="275"/>
        <v>0</v>
      </c>
      <c r="O212" s="106">
        <f t="shared" si="275"/>
        <v>0</v>
      </c>
      <c r="P212" s="106">
        <f t="shared" si="275"/>
        <v>0</v>
      </c>
      <c r="Q212" s="106">
        <f t="shared" si="275"/>
        <v>0</v>
      </c>
      <c r="R212" s="129">
        <f>Q212</f>
        <v>0</v>
      </c>
      <c r="S212" s="106">
        <f aca="true" t="shared" si="276" ref="S212:AD212">S205+S210</f>
        <v>0</v>
      </c>
      <c r="T212" s="106">
        <f t="shared" si="276"/>
        <v>0</v>
      </c>
      <c r="U212" s="106">
        <f t="shared" si="276"/>
        <v>0</v>
      </c>
      <c r="V212" s="106">
        <f t="shared" si="276"/>
        <v>0</v>
      </c>
      <c r="W212" s="106">
        <f t="shared" si="276"/>
        <v>0</v>
      </c>
      <c r="X212" s="106">
        <f t="shared" si="276"/>
        <v>0</v>
      </c>
      <c r="Y212" s="106">
        <f t="shared" si="276"/>
        <v>0</v>
      </c>
      <c r="Z212" s="106">
        <f t="shared" si="276"/>
        <v>0</v>
      </c>
      <c r="AA212" s="106">
        <f t="shared" si="276"/>
        <v>0</v>
      </c>
      <c r="AB212" s="106">
        <f t="shared" si="276"/>
        <v>0</v>
      </c>
      <c r="AC212" s="106">
        <f t="shared" si="276"/>
        <v>0</v>
      </c>
      <c r="AD212" s="106">
        <f t="shared" si="276"/>
        <v>0</v>
      </c>
      <c r="AE212" s="129">
        <f>AD212</f>
        <v>0</v>
      </c>
      <c r="AF212" s="129">
        <f>AF205+AF210</f>
        <v>0</v>
      </c>
      <c r="AG212" s="129">
        <f>AG205+AG210</f>
        <v>0</v>
      </c>
      <c r="AH212" s="129">
        <f>AH205+AH210</f>
        <v>0</v>
      </c>
    </row>
    <row r="213" spans="1:34" ht="8.25">
      <c r="A213" s="101"/>
      <c r="B213" s="102"/>
      <c r="C213" s="103"/>
      <c r="D213" s="103"/>
      <c r="E213" s="103"/>
      <c r="F213" s="104"/>
      <c r="G213" s="104"/>
      <c r="H213" s="104"/>
      <c r="I213" s="104"/>
      <c r="J213" s="104"/>
      <c r="K213" s="104"/>
      <c r="L213" s="104"/>
      <c r="M213" s="104"/>
      <c r="N213" s="104"/>
      <c r="O213" s="104"/>
      <c r="P213" s="104"/>
      <c r="Q213" s="104"/>
      <c r="R213" s="130"/>
      <c r="S213" s="104"/>
      <c r="T213" s="104"/>
      <c r="U213" s="104"/>
      <c r="V213" s="104"/>
      <c r="W213" s="104"/>
      <c r="X213" s="104"/>
      <c r="Y213" s="104"/>
      <c r="Z213" s="104"/>
      <c r="AA213" s="104"/>
      <c r="AB213" s="104"/>
      <c r="AC213" s="104"/>
      <c r="AD213" s="104"/>
      <c r="AE213" s="130"/>
      <c r="AF213" s="130"/>
      <c r="AG213" s="130"/>
      <c r="AH213" s="130"/>
    </row>
    <row r="214" spans="1:34" ht="8.25">
      <c r="A214" s="101" t="s">
        <v>273</v>
      </c>
      <c r="B214" s="102"/>
      <c r="C214" s="103"/>
      <c r="D214" s="103"/>
      <c r="E214" s="103"/>
      <c r="F214" s="104"/>
      <c r="G214" s="104"/>
      <c r="H214" s="104"/>
      <c r="I214" s="104"/>
      <c r="J214" s="104"/>
      <c r="K214" s="104"/>
      <c r="L214" s="104"/>
      <c r="M214" s="104"/>
      <c r="N214" s="104"/>
      <c r="O214" s="104"/>
      <c r="P214" s="104"/>
      <c r="Q214" s="104"/>
      <c r="R214" s="130"/>
      <c r="S214" s="104"/>
      <c r="T214" s="104"/>
      <c r="U214" s="104"/>
      <c r="V214" s="104"/>
      <c r="W214" s="104"/>
      <c r="X214" s="104"/>
      <c r="Y214" s="104"/>
      <c r="Z214" s="104"/>
      <c r="AA214" s="104"/>
      <c r="AB214" s="104"/>
      <c r="AC214" s="104"/>
      <c r="AD214" s="104"/>
      <c r="AE214" s="130"/>
      <c r="AF214" s="130"/>
      <c r="AG214" s="130"/>
      <c r="AH214" s="130"/>
    </row>
    <row r="215" spans="1:34" ht="8.25">
      <c r="A215" s="101"/>
      <c r="B215" s="102" t="s">
        <v>274</v>
      </c>
      <c r="C215" s="103"/>
      <c r="D215" s="103"/>
      <c r="E215" s="167">
        <v>0</v>
      </c>
      <c r="F215" s="74">
        <f aca="true" t="shared" si="277" ref="F215:Q216">E215+F414-F419</f>
        <v>0</v>
      </c>
      <c r="G215" s="74">
        <f t="shared" si="277"/>
        <v>0</v>
      </c>
      <c r="H215" s="74">
        <f t="shared" si="277"/>
        <v>0</v>
      </c>
      <c r="I215" s="74">
        <f t="shared" si="277"/>
        <v>0</v>
      </c>
      <c r="J215" s="74">
        <f t="shared" si="277"/>
        <v>0</v>
      </c>
      <c r="K215" s="74">
        <f t="shared" si="277"/>
        <v>0</v>
      </c>
      <c r="L215" s="74">
        <f t="shared" si="277"/>
        <v>0</v>
      </c>
      <c r="M215" s="74">
        <f t="shared" si="277"/>
        <v>0</v>
      </c>
      <c r="N215" s="74">
        <f t="shared" si="277"/>
        <v>0</v>
      </c>
      <c r="O215" s="74">
        <f t="shared" si="277"/>
        <v>0</v>
      </c>
      <c r="P215" s="74">
        <f t="shared" si="277"/>
        <v>0</v>
      </c>
      <c r="Q215" s="74">
        <f t="shared" si="277"/>
        <v>0</v>
      </c>
      <c r="R215" s="131">
        <f>Q215</f>
        <v>0</v>
      </c>
      <c r="S215" s="74">
        <f aca="true" t="shared" si="278" ref="S215:AD216">R215+S414-S419</f>
        <v>0</v>
      </c>
      <c r="T215" s="74">
        <f t="shared" si="278"/>
        <v>0</v>
      </c>
      <c r="U215" s="74">
        <f t="shared" si="278"/>
        <v>0</v>
      </c>
      <c r="V215" s="74">
        <f t="shared" si="278"/>
        <v>0</v>
      </c>
      <c r="W215" s="74">
        <f t="shared" si="278"/>
        <v>0</v>
      </c>
      <c r="X215" s="74">
        <f t="shared" si="278"/>
        <v>0</v>
      </c>
      <c r="Y215" s="74">
        <f t="shared" si="278"/>
        <v>0</v>
      </c>
      <c r="Z215" s="74">
        <f t="shared" si="278"/>
        <v>0</v>
      </c>
      <c r="AA215" s="74">
        <f t="shared" si="278"/>
        <v>0</v>
      </c>
      <c r="AB215" s="74">
        <f t="shared" si="278"/>
        <v>0</v>
      </c>
      <c r="AC215" s="74">
        <f t="shared" si="278"/>
        <v>0</v>
      </c>
      <c r="AD215" s="74">
        <f t="shared" si="278"/>
        <v>0</v>
      </c>
      <c r="AE215" s="131">
        <f>AD215</f>
        <v>0</v>
      </c>
      <c r="AF215" s="131">
        <f aca="true" t="shared" si="279" ref="AF215:AH216">AE215+AF414-AF419</f>
        <v>0</v>
      </c>
      <c r="AG215" s="131">
        <f t="shared" si="279"/>
        <v>0</v>
      </c>
      <c r="AH215" s="131">
        <f t="shared" si="279"/>
        <v>0</v>
      </c>
    </row>
    <row r="216" spans="1:34" ht="8.25">
      <c r="A216" s="101"/>
      <c r="B216" s="102" t="s">
        <v>275</v>
      </c>
      <c r="C216" s="103"/>
      <c r="D216" s="103"/>
      <c r="E216" s="167">
        <v>0</v>
      </c>
      <c r="F216" s="74">
        <f t="shared" si="277"/>
        <v>0</v>
      </c>
      <c r="G216" s="74">
        <f t="shared" si="277"/>
        <v>0</v>
      </c>
      <c r="H216" s="74">
        <f t="shared" si="277"/>
        <v>0</v>
      </c>
      <c r="I216" s="74">
        <f t="shared" si="277"/>
        <v>0</v>
      </c>
      <c r="J216" s="74">
        <f t="shared" si="277"/>
        <v>0</v>
      </c>
      <c r="K216" s="74">
        <f t="shared" si="277"/>
        <v>0</v>
      </c>
      <c r="L216" s="74">
        <f t="shared" si="277"/>
        <v>0</v>
      </c>
      <c r="M216" s="74">
        <f t="shared" si="277"/>
        <v>0</v>
      </c>
      <c r="N216" s="74">
        <f t="shared" si="277"/>
        <v>0</v>
      </c>
      <c r="O216" s="74">
        <f t="shared" si="277"/>
        <v>0</v>
      </c>
      <c r="P216" s="74">
        <f t="shared" si="277"/>
        <v>0</v>
      </c>
      <c r="Q216" s="74">
        <f t="shared" si="277"/>
        <v>0</v>
      </c>
      <c r="R216" s="131">
        <f>Q216</f>
        <v>0</v>
      </c>
      <c r="S216" s="74">
        <f t="shared" si="278"/>
        <v>0</v>
      </c>
      <c r="T216" s="74">
        <f t="shared" si="278"/>
        <v>0</v>
      </c>
      <c r="U216" s="74">
        <f t="shared" si="278"/>
        <v>0</v>
      </c>
      <c r="V216" s="74">
        <f t="shared" si="278"/>
        <v>0</v>
      </c>
      <c r="W216" s="74">
        <f t="shared" si="278"/>
        <v>0</v>
      </c>
      <c r="X216" s="74">
        <f t="shared" si="278"/>
        <v>0</v>
      </c>
      <c r="Y216" s="74">
        <f t="shared" si="278"/>
        <v>0</v>
      </c>
      <c r="Z216" s="74">
        <f t="shared" si="278"/>
        <v>0</v>
      </c>
      <c r="AA216" s="74">
        <f t="shared" si="278"/>
        <v>0</v>
      </c>
      <c r="AB216" s="74">
        <f t="shared" si="278"/>
        <v>0</v>
      </c>
      <c r="AC216" s="74">
        <f t="shared" si="278"/>
        <v>0</v>
      </c>
      <c r="AD216" s="74">
        <f t="shared" si="278"/>
        <v>0</v>
      </c>
      <c r="AE216" s="131">
        <f>AD216</f>
        <v>0</v>
      </c>
      <c r="AF216" s="131">
        <f t="shared" si="279"/>
        <v>0</v>
      </c>
      <c r="AG216" s="131">
        <f t="shared" si="279"/>
        <v>0</v>
      </c>
      <c r="AH216" s="131">
        <f t="shared" si="279"/>
        <v>0</v>
      </c>
    </row>
    <row r="217" spans="1:34" ht="8.25">
      <c r="A217" s="101"/>
      <c r="B217" s="102" t="s">
        <v>276</v>
      </c>
      <c r="C217" s="103"/>
      <c r="D217" s="103"/>
      <c r="E217" s="103">
        <f>E194-E212-SUM(E215:E216)</f>
        <v>0</v>
      </c>
      <c r="F217" s="104">
        <f aca="true" t="shared" si="280" ref="F217:Q217">F163+E217</f>
        <v>0</v>
      </c>
      <c r="G217" s="104">
        <f t="shared" si="280"/>
        <v>0</v>
      </c>
      <c r="H217" s="104">
        <f t="shared" si="280"/>
        <v>0</v>
      </c>
      <c r="I217" s="104">
        <f t="shared" si="280"/>
        <v>0</v>
      </c>
      <c r="J217" s="104">
        <f t="shared" si="280"/>
        <v>0</v>
      </c>
      <c r="K217" s="104">
        <f t="shared" si="280"/>
        <v>0</v>
      </c>
      <c r="L217" s="104">
        <f t="shared" si="280"/>
        <v>0</v>
      </c>
      <c r="M217" s="104">
        <f t="shared" si="280"/>
        <v>0</v>
      </c>
      <c r="N217" s="104">
        <f t="shared" si="280"/>
        <v>0</v>
      </c>
      <c r="O217" s="104">
        <f t="shared" si="280"/>
        <v>0</v>
      </c>
      <c r="P217" s="104">
        <f t="shared" si="280"/>
        <v>0</v>
      </c>
      <c r="Q217" s="104">
        <f t="shared" si="280"/>
        <v>0</v>
      </c>
      <c r="R217" s="130">
        <f>Q217</f>
        <v>0</v>
      </c>
      <c r="S217" s="104">
        <f>S163+Q217</f>
        <v>0</v>
      </c>
      <c r="T217" s="104">
        <f aca="true" t="shared" si="281" ref="T217:AD217">T163+S217</f>
        <v>0</v>
      </c>
      <c r="U217" s="104">
        <f t="shared" si="281"/>
        <v>0</v>
      </c>
      <c r="V217" s="104">
        <f t="shared" si="281"/>
        <v>0</v>
      </c>
      <c r="W217" s="104">
        <f t="shared" si="281"/>
        <v>0</v>
      </c>
      <c r="X217" s="104">
        <f t="shared" si="281"/>
        <v>0</v>
      </c>
      <c r="Y217" s="104">
        <f t="shared" si="281"/>
        <v>0</v>
      </c>
      <c r="Z217" s="104">
        <f t="shared" si="281"/>
        <v>0</v>
      </c>
      <c r="AA217" s="104">
        <f t="shared" si="281"/>
        <v>0</v>
      </c>
      <c r="AB217" s="104">
        <f t="shared" si="281"/>
        <v>0</v>
      </c>
      <c r="AC217" s="104">
        <f t="shared" si="281"/>
        <v>0</v>
      </c>
      <c r="AD217" s="104">
        <f t="shared" si="281"/>
        <v>0</v>
      </c>
      <c r="AE217" s="130">
        <f>AD217</f>
        <v>0</v>
      </c>
      <c r="AF217" s="130">
        <f>AF163+AE217</f>
        <v>0</v>
      </c>
      <c r="AG217" s="130">
        <f>AG163+AF217</f>
        <v>0</v>
      </c>
      <c r="AH217" s="130">
        <f>AH163+AG217</f>
        <v>0</v>
      </c>
    </row>
    <row r="218" spans="1:34" ht="8.25">
      <c r="A218" s="91" t="s">
        <v>277</v>
      </c>
      <c r="B218" s="105"/>
      <c r="C218" s="93"/>
      <c r="D218" s="93"/>
      <c r="E218" s="93">
        <f aca="true" t="shared" si="282" ref="E218:Q218">SUM(E215:E217)</f>
        <v>0</v>
      </c>
      <c r="F218" s="106">
        <f t="shared" si="282"/>
        <v>0</v>
      </c>
      <c r="G218" s="106">
        <f t="shared" si="282"/>
        <v>0</v>
      </c>
      <c r="H218" s="106">
        <f t="shared" si="282"/>
        <v>0</v>
      </c>
      <c r="I218" s="106">
        <f t="shared" si="282"/>
        <v>0</v>
      </c>
      <c r="J218" s="106">
        <f t="shared" si="282"/>
        <v>0</v>
      </c>
      <c r="K218" s="106">
        <f t="shared" si="282"/>
        <v>0</v>
      </c>
      <c r="L218" s="106">
        <f t="shared" si="282"/>
        <v>0</v>
      </c>
      <c r="M218" s="106">
        <f t="shared" si="282"/>
        <v>0</v>
      </c>
      <c r="N218" s="106">
        <f t="shared" si="282"/>
        <v>0</v>
      </c>
      <c r="O218" s="106">
        <f t="shared" si="282"/>
        <v>0</v>
      </c>
      <c r="P218" s="106">
        <f t="shared" si="282"/>
        <v>0</v>
      </c>
      <c r="Q218" s="106">
        <f t="shared" si="282"/>
        <v>0</v>
      </c>
      <c r="R218" s="129">
        <f>Q218</f>
        <v>0</v>
      </c>
      <c r="S218" s="106">
        <f aca="true" t="shared" si="283" ref="S218:AD218">SUM(S215:S217)</f>
        <v>0</v>
      </c>
      <c r="T218" s="106">
        <f t="shared" si="283"/>
        <v>0</v>
      </c>
      <c r="U218" s="106">
        <f t="shared" si="283"/>
        <v>0</v>
      </c>
      <c r="V218" s="106">
        <f t="shared" si="283"/>
        <v>0</v>
      </c>
      <c r="W218" s="106">
        <f t="shared" si="283"/>
        <v>0</v>
      </c>
      <c r="X218" s="106">
        <f t="shared" si="283"/>
        <v>0</v>
      </c>
      <c r="Y218" s="106">
        <f t="shared" si="283"/>
        <v>0</v>
      </c>
      <c r="Z218" s="106">
        <f t="shared" si="283"/>
        <v>0</v>
      </c>
      <c r="AA218" s="106">
        <f t="shared" si="283"/>
        <v>0</v>
      </c>
      <c r="AB218" s="106">
        <f t="shared" si="283"/>
        <v>0</v>
      </c>
      <c r="AC218" s="106">
        <f t="shared" si="283"/>
        <v>0</v>
      </c>
      <c r="AD218" s="106">
        <f t="shared" si="283"/>
        <v>0</v>
      </c>
      <c r="AE218" s="129">
        <f>AD218</f>
        <v>0</v>
      </c>
      <c r="AF218" s="129">
        <f>SUM(AF215:AF217)</f>
        <v>0</v>
      </c>
      <c r="AG218" s="129">
        <f>SUM(AG215:AG217)</f>
        <v>0</v>
      </c>
      <c r="AH218" s="129">
        <f>SUM(AH215:AH217)</f>
        <v>0</v>
      </c>
    </row>
    <row r="219" spans="1:34" ht="8.25">
      <c r="A219" s="101"/>
      <c r="B219" s="102"/>
      <c r="C219" s="103"/>
      <c r="D219" s="103"/>
      <c r="E219" s="103"/>
      <c r="F219" s="104"/>
      <c r="G219" s="104"/>
      <c r="H219" s="104"/>
      <c r="I219" s="104"/>
      <c r="J219" s="104"/>
      <c r="K219" s="104"/>
      <c r="L219" s="104"/>
      <c r="M219" s="104"/>
      <c r="N219" s="104"/>
      <c r="O219" s="104"/>
      <c r="P219" s="104"/>
      <c r="Q219" s="104"/>
      <c r="R219" s="130"/>
      <c r="S219" s="104"/>
      <c r="T219" s="104"/>
      <c r="U219" s="104"/>
      <c r="V219" s="104"/>
      <c r="W219" s="104"/>
      <c r="X219" s="104"/>
      <c r="Y219" s="104"/>
      <c r="Z219" s="104"/>
      <c r="AA219" s="104"/>
      <c r="AB219" s="104"/>
      <c r="AC219" s="104"/>
      <c r="AD219" s="104"/>
      <c r="AE219" s="130"/>
      <c r="AF219" s="130"/>
      <c r="AG219" s="130"/>
      <c r="AH219" s="130"/>
    </row>
    <row r="220" spans="1:34" ht="8.25">
      <c r="A220" s="91" t="s">
        <v>278</v>
      </c>
      <c r="B220" s="105"/>
      <c r="C220" s="93"/>
      <c r="D220" s="93"/>
      <c r="E220" s="93">
        <f aca="true" t="shared" si="284" ref="E220:Q220">E218+E212</f>
        <v>0</v>
      </c>
      <c r="F220" s="106">
        <f t="shared" si="284"/>
        <v>0</v>
      </c>
      <c r="G220" s="106">
        <f t="shared" si="284"/>
        <v>0</v>
      </c>
      <c r="H220" s="106">
        <f t="shared" si="284"/>
        <v>0</v>
      </c>
      <c r="I220" s="106">
        <f t="shared" si="284"/>
        <v>0</v>
      </c>
      <c r="J220" s="106">
        <f t="shared" si="284"/>
        <v>0</v>
      </c>
      <c r="K220" s="106">
        <f t="shared" si="284"/>
        <v>0</v>
      </c>
      <c r="L220" s="106">
        <f t="shared" si="284"/>
        <v>0</v>
      </c>
      <c r="M220" s="106">
        <f t="shared" si="284"/>
        <v>0</v>
      </c>
      <c r="N220" s="106">
        <f t="shared" si="284"/>
        <v>0</v>
      </c>
      <c r="O220" s="106">
        <f t="shared" si="284"/>
        <v>0</v>
      </c>
      <c r="P220" s="106">
        <f t="shared" si="284"/>
        <v>0</v>
      </c>
      <c r="Q220" s="106">
        <f t="shared" si="284"/>
        <v>0</v>
      </c>
      <c r="R220" s="129">
        <f>Q220</f>
        <v>0</v>
      </c>
      <c r="S220" s="106">
        <f aca="true" t="shared" si="285" ref="S220:AD220">S218+S212</f>
        <v>0</v>
      </c>
      <c r="T220" s="106">
        <f t="shared" si="285"/>
        <v>0</v>
      </c>
      <c r="U220" s="106">
        <f t="shared" si="285"/>
        <v>0</v>
      </c>
      <c r="V220" s="106">
        <f t="shared" si="285"/>
        <v>0</v>
      </c>
      <c r="W220" s="106">
        <f t="shared" si="285"/>
        <v>0</v>
      </c>
      <c r="X220" s="106">
        <f t="shared" si="285"/>
        <v>0</v>
      </c>
      <c r="Y220" s="106">
        <f t="shared" si="285"/>
        <v>0</v>
      </c>
      <c r="Z220" s="106">
        <f t="shared" si="285"/>
        <v>0</v>
      </c>
      <c r="AA220" s="106">
        <f t="shared" si="285"/>
        <v>0</v>
      </c>
      <c r="AB220" s="106">
        <f t="shared" si="285"/>
        <v>0</v>
      </c>
      <c r="AC220" s="106">
        <f t="shared" si="285"/>
        <v>0</v>
      </c>
      <c r="AD220" s="106">
        <f t="shared" si="285"/>
        <v>0</v>
      </c>
      <c r="AE220" s="129">
        <f>AD220</f>
        <v>0</v>
      </c>
      <c r="AF220" s="129">
        <f>AF218+AF212</f>
        <v>0</v>
      </c>
      <c r="AG220" s="129">
        <f>AG218+AG212</f>
        <v>0</v>
      </c>
      <c r="AH220" s="129">
        <f>AH218+AH212</f>
        <v>0</v>
      </c>
    </row>
    <row r="221" spans="1:34" ht="9" thickBot="1">
      <c r="A221" s="101"/>
      <c r="B221" s="102"/>
      <c r="C221" s="103"/>
      <c r="D221" s="103"/>
      <c r="E221" s="103"/>
      <c r="F221" s="104"/>
      <c r="G221" s="104"/>
      <c r="H221" s="104"/>
      <c r="I221" s="104"/>
      <c r="J221" s="104"/>
      <c r="K221" s="104"/>
      <c r="L221" s="104"/>
      <c r="M221" s="104"/>
      <c r="N221" s="104"/>
      <c r="O221" s="104"/>
      <c r="P221" s="104"/>
      <c r="Q221" s="104"/>
      <c r="R221" s="130"/>
      <c r="S221" s="104"/>
      <c r="T221" s="104"/>
      <c r="U221" s="104"/>
      <c r="V221" s="104"/>
      <c r="W221" s="104"/>
      <c r="X221" s="104"/>
      <c r="Y221" s="104"/>
      <c r="Z221" s="104"/>
      <c r="AA221" s="104"/>
      <c r="AB221" s="104"/>
      <c r="AC221" s="104"/>
      <c r="AD221" s="104"/>
      <c r="AE221" s="130"/>
      <c r="AF221" s="130"/>
      <c r="AG221" s="130"/>
      <c r="AH221" s="130"/>
    </row>
    <row r="222" spans="1:34" s="72" customFormat="1" ht="9" thickTop="1">
      <c r="A222" s="85" t="s">
        <v>17</v>
      </c>
      <c r="B222" s="80"/>
      <c r="C222" s="86"/>
      <c r="D222" s="86"/>
      <c r="E222" s="86"/>
      <c r="F222" s="107"/>
      <c r="G222" s="107"/>
      <c r="H222" s="107"/>
      <c r="I222" s="107"/>
      <c r="J222" s="107"/>
      <c r="K222" s="107"/>
      <c r="L222" s="107"/>
      <c r="M222" s="107"/>
      <c r="N222" s="107"/>
      <c r="O222" s="107"/>
      <c r="P222" s="107"/>
      <c r="Q222" s="107"/>
      <c r="R222" s="149"/>
      <c r="S222" s="107"/>
      <c r="T222" s="107"/>
      <c r="U222" s="107"/>
      <c r="V222" s="107"/>
      <c r="W222" s="107"/>
      <c r="X222" s="107"/>
      <c r="Y222" s="107"/>
      <c r="Z222" s="107"/>
      <c r="AA222" s="107"/>
      <c r="AB222" s="107"/>
      <c r="AC222" s="107"/>
      <c r="AD222" s="107"/>
      <c r="AE222" s="149"/>
      <c r="AF222" s="149"/>
      <c r="AG222" s="149"/>
      <c r="AH222" s="149"/>
    </row>
    <row r="223" spans="1:34" s="72" customFormat="1" ht="9" thickBot="1">
      <c r="A223" s="88">
        <f>$A$1</f>
        <v>0</v>
      </c>
      <c r="B223" s="81"/>
      <c r="C223" s="89"/>
      <c r="D223" s="89"/>
      <c r="E223" s="89"/>
      <c r="F223" s="108"/>
      <c r="G223" s="108"/>
      <c r="H223" s="108"/>
      <c r="I223" s="108"/>
      <c r="J223" s="108"/>
      <c r="K223" s="108"/>
      <c r="L223" s="108"/>
      <c r="M223" s="108"/>
      <c r="N223" s="108"/>
      <c r="O223" s="108"/>
      <c r="P223" s="108"/>
      <c r="Q223" s="108"/>
      <c r="R223" s="150"/>
      <c r="S223" s="108"/>
      <c r="T223" s="108"/>
      <c r="U223" s="108"/>
      <c r="V223" s="108"/>
      <c r="W223" s="108"/>
      <c r="X223" s="108"/>
      <c r="Y223" s="108"/>
      <c r="Z223" s="108"/>
      <c r="AA223" s="108"/>
      <c r="AB223" s="108"/>
      <c r="AC223" s="108"/>
      <c r="AD223" s="108"/>
      <c r="AE223" s="150"/>
      <c r="AF223" s="150"/>
      <c r="AG223" s="150"/>
      <c r="AH223" s="150"/>
    </row>
    <row r="224" spans="1:34" ht="9" thickTop="1">
      <c r="A224" s="91"/>
      <c r="B224" s="92">
        <f ca="1">NOW()</f>
        <v>37292.65933275463</v>
      </c>
      <c r="C224" s="93"/>
      <c r="D224" s="93"/>
      <c r="E224" s="93"/>
      <c r="F224" s="94" t="str">
        <f aca="true" t="shared" si="286" ref="F224:Q224">F$7</f>
        <v>Month 1</v>
      </c>
      <c r="G224" s="94" t="str">
        <f t="shared" si="286"/>
        <v>Month 2</v>
      </c>
      <c r="H224" s="94" t="str">
        <f t="shared" si="286"/>
        <v>Month 3</v>
      </c>
      <c r="I224" s="94" t="str">
        <f t="shared" si="286"/>
        <v>Month 4</v>
      </c>
      <c r="J224" s="94" t="str">
        <f t="shared" si="286"/>
        <v>Month 5</v>
      </c>
      <c r="K224" s="94" t="str">
        <f t="shared" si="286"/>
        <v>Month 6</v>
      </c>
      <c r="L224" s="94" t="str">
        <f t="shared" si="286"/>
        <v>Month 7</v>
      </c>
      <c r="M224" s="94" t="str">
        <f t="shared" si="286"/>
        <v>Month 8</v>
      </c>
      <c r="N224" s="94" t="str">
        <f t="shared" si="286"/>
        <v>Month 9</v>
      </c>
      <c r="O224" s="94" t="str">
        <f t="shared" si="286"/>
        <v>Month 10</v>
      </c>
      <c r="P224" s="94" t="str">
        <f t="shared" si="286"/>
        <v>Month 11</v>
      </c>
      <c r="Q224" s="94" t="str">
        <f t="shared" si="286"/>
        <v>Month 12</v>
      </c>
      <c r="R224" s="146" t="s">
        <v>162</v>
      </c>
      <c r="S224" s="94" t="str">
        <f aca="true" t="shared" si="287" ref="S224:AD224">S$7</f>
        <v>Month 13</v>
      </c>
      <c r="T224" s="94" t="str">
        <f t="shared" si="287"/>
        <v>Month 14</v>
      </c>
      <c r="U224" s="94" t="str">
        <f t="shared" si="287"/>
        <v>Month 15</v>
      </c>
      <c r="V224" s="94" t="str">
        <f t="shared" si="287"/>
        <v>Month 16</v>
      </c>
      <c r="W224" s="94" t="str">
        <f t="shared" si="287"/>
        <v>Month 17</v>
      </c>
      <c r="X224" s="94" t="str">
        <f t="shared" si="287"/>
        <v>Month 18</v>
      </c>
      <c r="Y224" s="94" t="str">
        <f t="shared" si="287"/>
        <v>Month 19</v>
      </c>
      <c r="Z224" s="94" t="str">
        <f t="shared" si="287"/>
        <v>Month 20</v>
      </c>
      <c r="AA224" s="94" t="str">
        <f t="shared" si="287"/>
        <v>Month 21</v>
      </c>
      <c r="AB224" s="94" t="str">
        <f t="shared" si="287"/>
        <v>Month 22</v>
      </c>
      <c r="AC224" s="94" t="str">
        <f t="shared" si="287"/>
        <v>Month 23</v>
      </c>
      <c r="AD224" s="94" t="str">
        <f t="shared" si="287"/>
        <v>Month 24</v>
      </c>
      <c r="AE224" s="146" t="s">
        <v>162</v>
      </c>
      <c r="AF224" s="146" t="str">
        <f>AF$7</f>
        <v>Total</v>
      </c>
      <c r="AG224" s="146" t="str">
        <f>AG$7</f>
        <v>Total</v>
      </c>
      <c r="AH224" s="146" t="str">
        <f>AH$7</f>
        <v>Total</v>
      </c>
    </row>
    <row r="225" spans="1:34" ht="8.25">
      <c r="A225" s="95"/>
      <c r="B225" s="96">
        <f ca="1">NOW()</f>
        <v>37292.65933275463</v>
      </c>
      <c r="C225" s="97"/>
      <c r="D225" s="97"/>
      <c r="E225" s="97"/>
      <c r="F225" s="98">
        <f aca="true" t="shared" si="288" ref="F225:AH225">F$1</f>
        <v>36526</v>
      </c>
      <c r="G225" s="98">
        <f t="shared" si="288"/>
        <v>36557</v>
      </c>
      <c r="H225" s="98">
        <f t="shared" si="288"/>
        <v>36588</v>
      </c>
      <c r="I225" s="98">
        <f t="shared" si="288"/>
        <v>36619</v>
      </c>
      <c r="J225" s="98">
        <f t="shared" si="288"/>
        <v>36650</v>
      </c>
      <c r="K225" s="98">
        <f t="shared" si="288"/>
        <v>36681</v>
      </c>
      <c r="L225" s="98">
        <f t="shared" si="288"/>
        <v>36712</v>
      </c>
      <c r="M225" s="98">
        <f t="shared" si="288"/>
        <v>36743</v>
      </c>
      <c r="N225" s="98">
        <f t="shared" si="288"/>
        <v>36774</v>
      </c>
      <c r="O225" s="98">
        <f t="shared" si="288"/>
        <v>36805</v>
      </c>
      <c r="P225" s="98">
        <f t="shared" si="288"/>
        <v>36836</v>
      </c>
      <c r="Q225" s="98">
        <f t="shared" si="288"/>
        <v>36867</v>
      </c>
      <c r="R225" s="147">
        <f t="shared" si="288"/>
        <v>36867</v>
      </c>
      <c r="S225" s="98">
        <f t="shared" si="288"/>
        <v>36898</v>
      </c>
      <c r="T225" s="98">
        <f t="shared" si="288"/>
        <v>36929</v>
      </c>
      <c r="U225" s="98">
        <f t="shared" si="288"/>
        <v>36960</v>
      </c>
      <c r="V225" s="98">
        <f t="shared" si="288"/>
        <v>36991</v>
      </c>
      <c r="W225" s="98">
        <f t="shared" si="288"/>
        <v>37022</v>
      </c>
      <c r="X225" s="98">
        <f t="shared" si="288"/>
        <v>37053</v>
      </c>
      <c r="Y225" s="98">
        <f t="shared" si="288"/>
        <v>37084</v>
      </c>
      <c r="Z225" s="98">
        <f t="shared" si="288"/>
        <v>37115</v>
      </c>
      <c r="AA225" s="98">
        <f t="shared" si="288"/>
        <v>37146</v>
      </c>
      <c r="AB225" s="98">
        <f t="shared" si="288"/>
        <v>37177</v>
      </c>
      <c r="AC225" s="98">
        <f t="shared" si="288"/>
        <v>37208</v>
      </c>
      <c r="AD225" s="98">
        <f t="shared" si="288"/>
        <v>37239</v>
      </c>
      <c r="AE225" s="147">
        <f t="shared" si="288"/>
        <v>37239</v>
      </c>
      <c r="AF225" s="147">
        <f t="shared" si="288"/>
        <v>37604</v>
      </c>
      <c r="AG225" s="147">
        <f t="shared" si="288"/>
        <v>37969</v>
      </c>
      <c r="AH225" s="147">
        <f t="shared" si="288"/>
        <v>38334</v>
      </c>
    </row>
    <row r="226" spans="1:34" ht="8.25">
      <c r="A226" s="95"/>
      <c r="B226" s="96"/>
      <c r="C226" s="97"/>
      <c r="D226" s="97"/>
      <c r="E226" s="97"/>
      <c r="F226" s="98"/>
      <c r="G226" s="98"/>
      <c r="H226" s="98"/>
      <c r="I226" s="98"/>
      <c r="J226" s="98"/>
      <c r="K226" s="98"/>
      <c r="L226" s="98"/>
      <c r="M226" s="98"/>
      <c r="N226" s="98"/>
      <c r="O226" s="98"/>
      <c r="P226" s="98"/>
      <c r="Q226" s="98"/>
      <c r="R226" s="147"/>
      <c r="S226" s="98"/>
      <c r="T226" s="98"/>
      <c r="U226" s="98"/>
      <c r="V226" s="98"/>
      <c r="W226" s="98"/>
      <c r="X226" s="98"/>
      <c r="Y226" s="98"/>
      <c r="Z226" s="98"/>
      <c r="AA226" s="98"/>
      <c r="AB226" s="98"/>
      <c r="AC226" s="98"/>
      <c r="AD226" s="98"/>
      <c r="AE226" s="147"/>
      <c r="AF226" s="147"/>
      <c r="AG226" s="147"/>
      <c r="AH226" s="147"/>
    </row>
    <row r="227" spans="1:34" ht="8.25">
      <c r="A227" s="101" t="s">
        <v>279</v>
      </c>
      <c r="B227" s="102"/>
      <c r="C227" s="103"/>
      <c r="D227" s="103"/>
      <c r="E227" s="103"/>
      <c r="F227" s="104"/>
      <c r="G227" s="104"/>
      <c r="H227" s="104"/>
      <c r="I227" s="104"/>
      <c r="J227" s="104"/>
      <c r="K227" s="104"/>
      <c r="L227" s="104"/>
      <c r="M227" s="104"/>
      <c r="N227" s="104"/>
      <c r="O227" s="104"/>
      <c r="P227" s="104"/>
      <c r="Q227" s="104"/>
      <c r="R227" s="130"/>
      <c r="S227" s="104"/>
      <c r="T227" s="104"/>
      <c r="U227" s="104"/>
      <c r="V227" s="104"/>
      <c r="W227" s="104"/>
      <c r="X227" s="104"/>
      <c r="Y227" s="104"/>
      <c r="Z227" s="104"/>
      <c r="AA227" s="104"/>
      <c r="AB227" s="104"/>
      <c r="AC227" s="104"/>
      <c r="AD227" s="104"/>
      <c r="AE227" s="130"/>
      <c r="AF227" s="130"/>
      <c r="AG227" s="130"/>
      <c r="AH227" s="130"/>
    </row>
    <row r="228" spans="1:34" ht="8.25">
      <c r="A228" s="101"/>
      <c r="B228" s="75" t="str">
        <f>Assumptions!I10</f>
        <v>Project Revenues</v>
      </c>
      <c r="C228" s="103"/>
      <c r="D228" s="103"/>
      <c r="E228" s="103"/>
      <c r="F228" s="137">
        <v>0</v>
      </c>
      <c r="G228" s="137">
        <f aca="true" t="shared" si="289" ref="G228:H231">F228</f>
        <v>0</v>
      </c>
      <c r="H228" s="137">
        <f t="shared" si="289"/>
        <v>0</v>
      </c>
      <c r="I228" s="137">
        <v>0</v>
      </c>
      <c r="J228" s="137">
        <f aca="true" t="shared" si="290" ref="J228:K231">I228</f>
        <v>0</v>
      </c>
      <c r="K228" s="137">
        <f t="shared" si="290"/>
        <v>0</v>
      </c>
      <c r="L228" s="137">
        <v>0</v>
      </c>
      <c r="M228" s="137">
        <f aca="true" t="shared" si="291" ref="M228:N231">L228</f>
        <v>0</v>
      </c>
      <c r="N228" s="137">
        <f t="shared" si="291"/>
        <v>0</v>
      </c>
      <c r="O228" s="137">
        <v>0</v>
      </c>
      <c r="P228" s="137">
        <f aca="true" t="shared" si="292" ref="P228:Q231">O228</f>
        <v>0</v>
      </c>
      <c r="Q228" s="137">
        <f t="shared" si="292"/>
        <v>0</v>
      </c>
      <c r="R228" s="138">
        <f>SUM(F228:Q228)</f>
        <v>0</v>
      </c>
      <c r="S228" s="137">
        <v>0</v>
      </c>
      <c r="T228" s="137">
        <f>S228</f>
        <v>0</v>
      </c>
      <c r="U228" s="137">
        <f>T228</f>
        <v>0</v>
      </c>
      <c r="V228" s="137">
        <f>U228*1.3</f>
        <v>0</v>
      </c>
      <c r="W228" s="137">
        <f>V228</f>
        <v>0</v>
      </c>
      <c r="X228" s="137">
        <f>W228</f>
        <v>0</v>
      </c>
      <c r="Y228" s="137">
        <f>X228*1.3</f>
        <v>0</v>
      </c>
      <c r="Z228" s="137">
        <f>Y228</f>
        <v>0</v>
      </c>
      <c r="AA228" s="137">
        <f>Z228</f>
        <v>0</v>
      </c>
      <c r="AB228" s="137">
        <f>AA228*1.3</f>
        <v>0</v>
      </c>
      <c r="AC228" s="137">
        <f>AB228</f>
        <v>0</v>
      </c>
      <c r="AD228" s="137">
        <f>AC228</f>
        <v>0</v>
      </c>
      <c r="AE228" s="138">
        <f>SUM(S228:AD228)</f>
        <v>0</v>
      </c>
      <c r="AF228" s="138">
        <v>0</v>
      </c>
      <c r="AG228" s="138">
        <v>0</v>
      </c>
      <c r="AH228" s="138">
        <v>0</v>
      </c>
    </row>
    <row r="229" spans="1:34" ht="8.25">
      <c r="A229" s="101"/>
      <c r="B229" s="75" t="str">
        <f>Assumptions!I11</f>
        <v>Service Two</v>
      </c>
      <c r="C229" s="103"/>
      <c r="D229" s="103"/>
      <c r="E229" s="103"/>
      <c r="F229" s="137">
        <v>0</v>
      </c>
      <c r="G229" s="137">
        <f t="shared" si="289"/>
        <v>0</v>
      </c>
      <c r="H229" s="137">
        <f t="shared" si="289"/>
        <v>0</v>
      </c>
      <c r="I229" s="137">
        <f>H229</f>
        <v>0</v>
      </c>
      <c r="J229" s="137">
        <f t="shared" si="290"/>
        <v>0</v>
      </c>
      <c r="K229" s="137">
        <f t="shared" si="290"/>
        <v>0</v>
      </c>
      <c r="L229" s="137">
        <f>K229</f>
        <v>0</v>
      </c>
      <c r="M229" s="137">
        <f t="shared" si="291"/>
        <v>0</v>
      </c>
      <c r="N229" s="137">
        <f t="shared" si="291"/>
        <v>0</v>
      </c>
      <c r="O229" s="137">
        <f>N229</f>
        <v>0</v>
      </c>
      <c r="P229" s="137">
        <f t="shared" si="292"/>
        <v>0</v>
      </c>
      <c r="Q229" s="137">
        <f t="shared" si="292"/>
        <v>0</v>
      </c>
      <c r="R229" s="138">
        <f>SUM(F229:Q229)</f>
        <v>0</v>
      </c>
      <c r="S229" s="137">
        <v>0</v>
      </c>
      <c r="T229" s="137">
        <v>0</v>
      </c>
      <c r="U229" s="137">
        <v>0</v>
      </c>
      <c r="V229" s="137">
        <v>0</v>
      </c>
      <c r="W229" s="137">
        <v>0</v>
      </c>
      <c r="X229" s="137">
        <v>0</v>
      </c>
      <c r="Y229" s="137">
        <v>0</v>
      </c>
      <c r="Z229" s="137">
        <v>0</v>
      </c>
      <c r="AA229" s="137">
        <v>0</v>
      </c>
      <c r="AB229" s="137">
        <v>0</v>
      </c>
      <c r="AC229" s="137">
        <v>0</v>
      </c>
      <c r="AD229" s="137">
        <v>0</v>
      </c>
      <c r="AE229" s="138">
        <f>SUM(S229:AD229)</f>
        <v>0</v>
      </c>
      <c r="AF229" s="138">
        <v>0</v>
      </c>
      <c r="AG229" s="138">
        <v>0</v>
      </c>
      <c r="AH229" s="138">
        <v>0</v>
      </c>
    </row>
    <row r="230" spans="1:34" ht="8.25">
      <c r="A230" s="101"/>
      <c r="B230" s="75" t="str">
        <f>Assumptions!I12</f>
        <v>Service Three</v>
      </c>
      <c r="C230" s="103"/>
      <c r="D230" s="103"/>
      <c r="E230" s="103"/>
      <c r="F230" s="137">
        <v>0</v>
      </c>
      <c r="G230" s="137">
        <f t="shared" si="289"/>
        <v>0</v>
      </c>
      <c r="H230" s="137">
        <f t="shared" si="289"/>
        <v>0</v>
      </c>
      <c r="I230" s="137">
        <f>H230</f>
        <v>0</v>
      </c>
      <c r="J230" s="137">
        <f t="shared" si="290"/>
        <v>0</v>
      </c>
      <c r="K230" s="137">
        <f t="shared" si="290"/>
        <v>0</v>
      </c>
      <c r="L230" s="137">
        <f>K230</f>
        <v>0</v>
      </c>
      <c r="M230" s="137">
        <f t="shared" si="291"/>
        <v>0</v>
      </c>
      <c r="N230" s="137">
        <f t="shared" si="291"/>
        <v>0</v>
      </c>
      <c r="O230" s="137">
        <f>N230</f>
        <v>0</v>
      </c>
      <c r="P230" s="137">
        <f t="shared" si="292"/>
        <v>0</v>
      </c>
      <c r="Q230" s="137">
        <f t="shared" si="292"/>
        <v>0</v>
      </c>
      <c r="R230" s="138">
        <f>SUM(F230:Q230)</f>
        <v>0</v>
      </c>
      <c r="S230" s="137">
        <f>Q230</f>
        <v>0</v>
      </c>
      <c r="T230" s="137">
        <f aca="true" t="shared" si="293" ref="T230:AD230">S230</f>
        <v>0</v>
      </c>
      <c r="U230" s="137">
        <f t="shared" si="293"/>
        <v>0</v>
      </c>
      <c r="V230" s="137">
        <f t="shared" si="293"/>
        <v>0</v>
      </c>
      <c r="W230" s="137">
        <f t="shared" si="293"/>
        <v>0</v>
      </c>
      <c r="X230" s="137">
        <f t="shared" si="293"/>
        <v>0</v>
      </c>
      <c r="Y230" s="137">
        <f t="shared" si="293"/>
        <v>0</v>
      </c>
      <c r="Z230" s="137">
        <f t="shared" si="293"/>
        <v>0</v>
      </c>
      <c r="AA230" s="137">
        <f t="shared" si="293"/>
        <v>0</v>
      </c>
      <c r="AB230" s="137">
        <f t="shared" si="293"/>
        <v>0</v>
      </c>
      <c r="AC230" s="137">
        <f t="shared" si="293"/>
        <v>0</v>
      </c>
      <c r="AD230" s="137">
        <f t="shared" si="293"/>
        <v>0</v>
      </c>
      <c r="AE230" s="138">
        <f>SUM(S230:AD230)</f>
        <v>0</v>
      </c>
      <c r="AF230" s="138">
        <v>0</v>
      </c>
      <c r="AG230" s="138">
        <v>0</v>
      </c>
      <c r="AH230" s="138">
        <v>0</v>
      </c>
    </row>
    <row r="231" spans="1:34" ht="8.25">
      <c r="A231" s="101"/>
      <c r="B231" s="75" t="str">
        <f>Assumptions!I13</f>
        <v>Service Four</v>
      </c>
      <c r="C231" s="103"/>
      <c r="D231" s="103"/>
      <c r="E231" s="103"/>
      <c r="F231" s="137">
        <v>0</v>
      </c>
      <c r="G231" s="137">
        <f t="shared" si="289"/>
        <v>0</v>
      </c>
      <c r="H231" s="137">
        <f t="shared" si="289"/>
        <v>0</v>
      </c>
      <c r="I231" s="137">
        <f>H231</f>
        <v>0</v>
      </c>
      <c r="J231" s="137">
        <f t="shared" si="290"/>
        <v>0</v>
      </c>
      <c r="K231" s="137">
        <f t="shared" si="290"/>
        <v>0</v>
      </c>
      <c r="L231" s="137">
        <f>K231</f>
        <v>0</v>
      </c>
      <c r="M231" s="137">
        <f t="shared" si="291"/>
        <v>0</v>
      </c>
      <c r="N231" s="137">
        <f t="shared" si="291"/>
        <v>0</v>
      </c>
      <c r="O231" s="137">
        <f>N231</f>
        <v>0</v>
      </c>
      <c r="P231" s="137">
        <f t="shared" si="292"/>
        <v>0</v>
      </c>
      <c r="Q231" s="137">
        <f t="shared" si="292"/>
        <v>0</v>
      </c>
      <c r="R231" s="138">
        <f>SUM(F231:Q231)</f>
        <v>0</v>
      </c>
      <c r="S231" s="137">
        <f>Q231</f>
        <v>0</v>
      </c>
      <c r="T231" s="137">
        <f aca="true" t="shared" si="294" ref="T231:AD231">S231</f>
        <v>0</v>
      </c>
      <c r="U231" s="137">
        <f t="shared" si="294"/>
        <v>0</v>
      </c>
      <c r="V231" s="137">
        <f t="shared" si="294"/>
        <v>0</v>
      </c>
      <c r="W231" s="137">
        <f t="shared" si="294"/>
        <v>0</v>
      </c>
      <c r="X231" s="137">
        <f t="shared" si="294"/>
        <v>0</v>
      </c>
      <c r="Y231" s="137">
        <f t="shared" si="294"/>
        <v>0</v>
      </c>
      <c r="Z231" s="137">
        <f t="shared" si="294"/>
        <v>0</v>
      </c>
      <c r="AA231" s="137">
        <f t="shared" si="294"/>
        <v>0</v>
      </c>
      <c r="AB231" s="137">
        <f t="shared" si="294"/>
        <v>0</v>
      </c>
      <c r="AC231" s="137">
        <f t="shared" si="294"/>
        <v>0</v>
      </c>
      <c r="AD231" s="137">
        <f t="shared" si="294"/>
        <v>0</v>
      </c>
      <c r="AE231" s="138">
        <f>SUM(S231:AD231)</f>
        <v>0</v>
      </c>
      <c r="AF231" s="138">
        <f>AE231</f>
        <v>0</v>
      </c>
      <c r="AG231" s="138">
        <v>0</v>
      </c>
      <c r="AH231" s="138">
        <v>0</v>
      </c>
    </row>
    <row r="232" spans="1:34" ht="8.25">
      <c r="A232" s="91" t="s">
        <v>280</v>
      </c>
      <c r="B232" s="105"/>
      <c r="C232" s="93"/>
      <c r="D232" s="93"/>
      <c r="E232" s="93"/>
      <c r="F232" s="106">
        <f>SUM(F228:F231)</f>
        <v>0</v>
      </c>
      <c r="G232" s="106">
        <f aca="true" t="shared" si="295" ref="G232:Q232">SUM(G228:G231)</f>
        <v>0</v>
      </c>
      <c r="H232" s="106">
        <f t="shared" si="295"/>
        <v>0</v>
      </c>
      <c r="I232" s="106">
        <f t="shared" si="295"/>
        <v>0</v>
      </c>
      <c r="J232" s="106">
        <f t="shared" si="295"/>
        <v>0</v>
      </c>
      <c r="K232" s="106">
        <f t="shared" si="295"/>
        <v>0</v>
      </c>
      <c r="L232" s="106">
        <f t="shared" si="295"/>
        <v>0</v>
      </c>
      <c r="M232" s="106">
        <f t="shared" si="295"/>
        <v>0</v>
      </c>
      <c r="N232" s="106">
        <f t="shared" si="295"/>
        <v>0</v>
      </c>
      <c r="O232" s="106">
        <f t="shared" si="295"/>
        <v>0</v>
      </c>
      <c r="P232" s="106">
        <f t="shared" si="295"/>
        <v>0</v>
      </c>
      <c r="Q232" s="106">
        <f t="shared" si="295"/>
        <v>0</v>
      </c>
      <c r="R232" s="129">
        <f>SUM(F232:Q232)</f>
        <v>0</v>
      </c>
      <c r="S232" s="106">
        <f>SUM(S228:S231)</f>
        <v>0</v>
      </c>
      <c r="T232" s="106">
        <f aca="true" t="shared" si="296" ref="T232:AD232">SUM(T228:T231)</f>
        <v>0</v>
      </c>
      <c r="U232" s="106">
        <f t="shared" si="296"/>
        <v>0</v>
      </c>
      <c r="V232" s="106">
        <f t="shared" si="296"/>
        <v>0</v>
      </c>
      <c r="W232" s="106">
        <f t="shared" si="296"/>
        <v>0</v>
      </c>
      <c r="X232" s="106">
        <f t="shared" si="296"/>
        <v>0</v>
      </c>
      <c r="Y232" s="106">
        <f t="shared" si="296"/>
        <v>0</v>
      </c>
      <c r="Z232" s="106">
        <f t="shared" si="296"/>
        <v>0</v>
      </c>
      <c r="AA232" s="106">
        <f t="shared" si="296"/>
        <v>0</v>
      </c>
      <c r="AB232" s="106">
        <f t="shared" si="296"/>
        <v>0</v>
      </c>
      <c r="AC232" s="106">
        <f t="shared" si="296"/>
        <v>0</v>
      </c>
      <c r="AD232" s="106">
        <f t="shared" si="296"/>
        <v>0</v>
      </c>
      <c r="AE232" s="129">
        <f>SUM(S232:AD232)</f>
        <v>0</v>
      </c>
      <c r="AF232" s="129">
        <f>SUM(AF228:AF231)</f>
        <v>0</v>
      </c>
      <c r="AG232" s="129">
        <f>SUM(AG228:AG231)</f>
        <v>0</v>
      </c>
      <c r="AH232" s="129">
        <f>SUM(AH228:AH231)</f>
        <v>0</v>
      </c>
    </row>
    <row r="233" spans="1:34" ht="8.25">
      <c r="A233" s="101"/>
      <c r="B233" s="102"/>
      <c r="C233" s="103"/>
      <c r="D233" s="103"/>
      <c r="E233" s="103"/>
      <c r="F233" s="104"/>
      <c r="G233" s="104"/>
      <c r="H233" s="104"/>
      <c r="I233" s="104"/>
      <c r="J233" s="104"/>
      <c r="K233" s="104"/>
      <c r="L233" s="104"/>
      <c r="M233" s="104"/>
      <c r="N233" s="104"/>
      <c r="O233" s="104"/>
      <c r="P233" s="104"/>
      <c r="Q233" s="104"/>
      <c r="R233" s="130"/>
      <c r="S233" s="104"/>
      <c r="T233" s="104"/>
      <c r="U233" s="104"/>
      <c r="V233" s="104"/>
      <c r="W233" s="104"/>
      <c r="X233" s="104"/>
      <c r="Y233" s="104"/>
      <c r="Z233" s="104"/>
      <c r="AA233" s="104"/>
      <c r="AB233" s="104"/>
      <c r="AC233" s="104"/>
      <c r="AD233" s="104"/>
      <c r="AE233" s="130"/>
      <c r="AF233" s="130"/>
      <c r="AG233" s="130"/>
      <c r="AH233" s="130"/>
    </row>
    <row r="234" spans="1:34" ht="8.25">
      <c r="A234" s="101" t="s">
        <v>281</v>
      </c>
      <c r="B234" s="102"/>
      <c r="C234" s="103"/>
      <c r="D234" s="103"/>
      <c r="E234" s="103"/>
      <c r="F234" s="104"/>
      <c r="G234" s="104"/>
      <c r="H234" s="104"/>
      <c r="I234" s="104"/>
      <c r="J234" s="104"/>
      <c r="K234" s="104"/>
      <c r="L234" s="104"/>
      <c r="M234" s="104"/>
      <c r="N234" s="104"/>
      <c r="O234" s="104"/>
      <c r="P234" s="104"/>
      <c r="Q234" s="104"/>
      <c r="R234" s="130"/>
      <c r="S234" s="104"/>
      <c r="T234" s="104"/>
      <c r="U234" s="104"/>
      <c r="V234" s="104"/>
      <c r="W234" s="104"/>
      <c r="X234" s="104"/>
      <c r="Y234" s="104"/>
      <c r="Z234" s="104"/>
      <c r="AA234" s="104"/>
      <c r="AB234" s="104"/>
      <c r="AC234" s="104"/>
      <c r="AD234" s="104"/>
      <c r="AE234" s="130"/>
      <c r="AF234" s="130"/>
      <c r="AG234" s="130"/>
      <c r="AH234" s="130"/>
    </row>
    <row r="235" spans="1:34" s="117" customFormat="1" ht="8.25">
      <c r="A235" s="114"/>
      <c r="B235" s="115" t="str">
        <f>B228</f>
        <v>Project Revenues</v>
      </c>
      <c r="C235" s="116"/>
      <c r="D235" s="116"/>
      <c r="E235" s="116"/>
      <c r="F235" s="140">
        <v>0</v>
      </c>
      <c r="G235" s="140">
        <f aca="true" t="shared" si="297" ref="G235:AH235">F235</f>
        <v>0</v>
      </c>
      <c r="H235" s="140">
        <f t="shared" si="297"/>
        <v>0</v>
      </c>
      <c r="I235" s="140">
        <f t="shared" si="297"/>
        <v>0</v>
      </c>
      <c r="J235" s="140">
        <f t="shared" si="297"/>
        <v>0</v>
      </c>
      <c r="K235" s="140">
        <f t="shared" si="297"/>
        <v>0</v>
      </c>
      <c r="L235" s="140">
        <f t="shared" si="297"/>
        <v>0</v>
      </c>
      <c r="M235" s="140">
        <f t="shared" si="297"/>
        <v>0</v>
      </c>
      <c r="N235" s="140">
        <f t="shared" si="297"/>
        <v>0</v>
      </c>
      <c r="O235" s="140">
        <f t="shared" si="297"/>
        <v>0</v>
      </c>
      <c r="P235" s="140">
        <f t="shared" si="297"/>
        <v>0</v>
      </c>
      <c r="Q235" s="140">
        <f t="shared" si="297"/>
        <v>0</v>
      </c>
      <c r="R235" s="141">
        <f t="shared" si="297"/>
        <v>0</v>
      </c>
      <c r="S235" s="140">
        <f t="shared" si="297"/>
        <v>0</v>
      </c>
      <c r="T235" s="140">
        <f t="shared" si="297"/>
        <v>0</v>
      </c>
      <c r="U235" s="140">
        <f t="shared" si="297"/>
        <v>0</v>
      </c>
      <c r="V235" s="140">
        <f t="shared" si="297"/>
        <v>0</v>
      </c>
      <c r="W235" s="140">
        <f t="shared" si="297"/>
        <v>0</v>
      </c>
      <c r="X235" s="140">
        <f t="shared" si="297"/>
        <v>0</v>
      </c>
      <c r="Y235" s="140">
        <f t="shared" si="297"/>
        <v>0</v>
      </c>
      <c r="Z235" s="140">
        <f t="shared" si="297"/>
        <v>0</v>
      </c>
      <c r="AA235" s="140">
        <f t="shared" si="297"/>
        <v>0</v>
      </c>
      <c r="AB235" s="140">
        <f t="shared" si="297"/>
        <v>0</v>
      </c>
      <c r="AC235" s="140">
        <f t="shared" si="297"/>
        <v>0</v>
      </c>
      <c r="AD235" s="140">
        <f t="shared" si="297"/>
        <v>0</v>
      </c>
      <c r="AE235" s="141">
        <f t="shared" si="297"/>
        <v>0</v>
      </c>
      <c r="AF235" s="141">
        <f t="shared" si="297"/>
        <v>0</v>
      </c>
      <c r="AG235" s="141">
        <f t="shared" si="297"/>
        <v>0</v>
      </c>
      <c r="AH235" s="141">
        <f t="shared" si="297"/>
        <v>0</v>
      </c>
    </row>
    <row r="236" spans="1:34" s="117" customFormat="1" ht="8.25">
      <c r="A236" s="114"/>
      <c r="B236" s="115" t="str">
        <f>B229</f>
        <v>Service Two</v>
      </c>
      <c r="C236" s="116"/>
      <c r="D236" s="116"/>
      <c r="E236" s="116"/>
      <c r="F236" s="140">
        <v>0</v>
      </c>
      <c r="G236" s="140">
        <f aca="true" t="shared" si="298" ref="G236:AH236">F236</f>
        <v>0</v>
      </c>
      <c r="H236" s="140">
        <f t="shared" si="298"/>
        <v>0</v>
      </c>
      <c r="I236" s="140">
        <f t="shared" si="298"/>
        <v>0</v>
      </c>
      <c r="J236" s="140">
        <f t="shared" si="298"/>
        <v>0</v>
      </c>
      <c r="K236" s="140">
        <f t="shared" si="298"/>
        <v>0</v>
      </c>
      <c r="L236" s="140">
        <f t="shared" si="298"/>
        <v>0</v>
      </c>
      <c r="M236" s="140">
        <f t="shared" si="298"/>
        <v>0</v>
      </c>
      <c r="N236" s="140">
        <f t="shared" si="298"/>
        <v>0</v>
      </c>
      <c r="O236" s="140">
        <f t="shared" si="298"/>
        <v>0</v>
      </c>
      <c r="P236" s="140">
        <f t="shared" si="298"/>
        <v>0</v>
      </c>
      <c r="Q236" s="140">
        <f t="shared" si="298"/>
        <v>0</v>
      </c>
      <c r="R236" s="141">
        <f t="shared" si="298"/>
        <v>0</v>
      </c>
      <c r="S236" s="140">
        <f t="shared" si="298"/>
        <v>0</v>
      </c>
      <c r="T236" s="140">
        <f t="shared" si="298"/>
        <v>0</v>
      </c>
      <c r="U236" s="140">
        <f t="shared" si="298"/>
        <v>0</v>
      </c>
      <c r="V236" s="140">
        <f t="shared" si="298"/>
        <v>0</v>
      </c>
      <c r="W236" s="140">
        <f t="shared" si="298"/>
        <v>0</v>
      </c>
      <c r="X236" s="140">
        <f t="shared" si="298"/>
        <v>0</v>
      </c>
      <c r="Y236" s="140">
        <f t="shared" si="298"/>
        <v>0</v>
      </c>
      <c r="Z236" s="140">
        <f t="shared" si="298"/>
        <v>0</v>
      </c>
      <c r="AA236" s="140">
        <f t="shared" si="298"/>
        <v>0</v>
      </c>
      <c r="AB236" s="140">
        <f t="shared" si="298"/>
        <v>0</v>
      </c>
      <c r="AC236" s="140">
        <f t="shared" si="298"/>
        <v>0</v>
      </c>
      <c r="AD236" s="140">
        <f t="shared" si="298"/>
        <v>0</v>
      </c>
      <c r="AE236" s="141">
        <f t="shared" si="298"/>
        <v>0</v>
      </c>
      <c r="AF236" s="141">
        <f t="shared" si="298"/>
        <v>0</v>
      </c>
      <c r="AG236" s="141">
        <f t="shared" si="298"/>
        <v>0</v>
      </c>
      <c r="AH236" s="141">
        <f t="shared" si="298"/>
        <v>0</v>
      </c>
    </row>
    <row r="237" spans="1:34" s="117" customFormat="1" ht="8.25">
      <c r="A237" s="114"/>
      <c r="B237" s="115" t="str">
        <f>B230</f>
        <v>Service Three</v>
      </c>
      <c r="C237" s="116"/>
      <c r="D237" s="116"/>
      <c r="E237" s="116"/>
      <c r="F237" s="140">
        <v>0</v>
      </c>
      <c r="G237" s="140">
        <f aca="true" t="shared" si="299" ref="G237:AH237">F237</f>
        <v>0</v>
      </c>
      <c r="H237" s="140">
        <f t="shared" si="299"/>
        <v>0</v>
      </c>
      <c r="I237" s="140">
        <f t="shared" si="299"/>
        <v>0</v>
      </c>
      <c r="J237" s="140">
        <f t="shared" si="299"/>
        <v>0</v>
      </c>
      <c r="K237" s="140">
        <f t="shared" si="299"/>
        <v>0</v>
      </c>
      <c r="L237" s="140">
        <f t="shared" si="299"/>
        <v>0</v>
      </c>
      <c r="M237" s="140">
        <f t="shared" si="299"/>
        <v>0</v>
      </c>
      <c r="N237" s="140">
        <f t="shared" si="299"/>
        <v>0</v>
      </c>
      <c r="O237" s="140">
        <f t="shared" si="299"/>
        <v>0</v>
      </c>
      <c r="P237" s="140">
        <f t="shared" si="299"/>
        <v>0</v>
      </c>
      <c r="Q237" s="140">
        <f t="shared" si="299"/>
        <v>0</v>
      </c>
      <c r="R237" s="141">
        <f t="shared" si="299"/>
        <v>0</v>
      </c>
      <c r="S237" s="140">
        <f t="shared" si="299"/>
        <v>0</v>
      </c>
      <c r="T237" s="140">
        <f t="shared" si="299"/>
        <v>0</v>
      </c>
      <c r="U237" s="140">
        <f t="shared" si="299"/>
        <v>0</v>
      </c>
      <c r="V237" s="140">
        <f t="shared" si="299"/>
        <v>0</v>
      </c>
      <c r="W237" s="140">
        <f t="shared" si="299"/>
        <v>0</v>
      </c>
      <c r="X237" s="140">
        <f t="shared" si="299"/>
        <v>0</v>
      </c>
      <c r="Y237" s="140">
        <f t="shared" si="299"/>
        <v>0</v>
      </c>
      <c r="Z237" s="140">
        <f t="shared" si="299"/>
        <v>0</v>
      </c>
      <c r="AA237" s="140">
        <f t="shared" si="299"/>
        <v>0</v>
      </c>
      <c r="AB237" s="140">
        <f t="shared" si="299"/>
        <v>0</v>
      </c>
      <c r="AC237" s="140">
        <f t="shared" si="299"/>
        <v>0</v>
      </c>
      <c r="AD237" s="140">
        <f t="shared" si="299"/>
        <v>0</v>
      </c>
      <c r="AE237" s="141">
        <f t="shared" si="299"/>
        <v>0</v>
      </c>
      <c r="AF237" s="141">
        <f t="shared" si="299"/>
        <v>0</v>
      </c>
      <c r="AG237" s="141">
        <f t="shared" si="299"/>
        <v>0</v>
      </c>
      <c r="AH237" s="141">
        <f t="shared" si="299"/>
        <v>0</v>
      </c>
    </row>
    <row r="238" spans="1:34" s="117" customFormat="1" ht="8.25">
      <c r="A238" s="114"/>
      <c r="B238" s="115" t="str">
        <f>B231</f>
        <v>Service Four</v>
      </c>
      <c r="C238" s="116"/>
      <c r="D238" s="116"/>
      <c r="E238" s="116"/>
      <c r="F238" s="140">
        <v>0</v>
      </c>
      <c r="G238" s="140">
        <f aca="true" t="shared" si="300" ref="G238:AH238">F238</f>
        <v>0</v>
      </c>
      <c r="H238" s="140">
        <f t="shared" si="300"/>
        <v>0</v>
      </c>
      <c r="I238" s="140">
        <f t="shared" si="300"/>
        <v>0</v>
      </c>
      <c r="J238" s="140">
        <f t="shared" si="300"/>
        <v>0</v>
      </c>
      <c r="K238" s="140">
        <f t="shared" si="300"/>
        <v>0</v>
      </c>
      <c r="L238" s="140">
        <f t="shared" si="300"/>
        <v>0</v>
      </c>
      <c r="M238" s="140">
        <f t="shared" si="300"/>
        <v>0</v>
      </c>
      <c r="N238" s="140">
        <f t="shared" si="300"/>
        <v>0</v>
      </c>
      <c r="O238" s="140">
        <f t="shared" si="300"/>
        <v>0</v>
      </c>
      <c r="P238" s="140">
        <f t="shared" si="300"/>
        <v>0</v>
      </c>
      <c r="Q238" s="140">
        <f t="shared" si="300"/>
        <v>0</v>
      </c>
      <c r="R238" s="141">
        <f t="shared" si="300"/>
        <v>0</v>
      </c>
      <c r="S238" s="140">
        <f t="shared" si="300"/>
        <v>0</v>
      </c>
      <c r="T238" s="140">
        <f t="shared" si="300"/>
        <v>0</v>
      </c>
      <c r="U238" s="140">
        <f t="shared" si="300"/>
        <v>0</v>
      </c>
      <c r="V238" s="140">
        <f t="shared" si="300"/>
        <v>0</v>
      </c>
      <c r="W238" s="140">
        <f t="shared" si="300"/>
        <v>0</v>
      </c>
      <c r="X238" s="140">
        <f t="shared" si="300"/>
        <v>0</v>
      </c>
      <c r="Y238" s="140">
        <f t="shared" si="300"/>
        <v>0</v>
      </c>
      <c r="Z238" s="140">
        <f t="shared" si="300"/>
        <v>0</v>
      </c>
      <c r="AA238" s="140">
        <f t="shared" si="300"/>
        <v>0</v>
      </c>
      <c r="AB238" s="140">
        <f t="shared" si="300"/>
        <v>0</v>
      </c>
      <c r="AC238" s="140">
        <f t="shared" si="300"/>
        <v>0</v>
      </c>
      <c r="AD238" s="140">
        <f t="shared" si="300"/>
        <v>0</v>
      </c>
      <c r="AE238" s="141">
        <f t="shared" si="300"/>
        <v>0</v>
      </c>
      <c r="AF238" s="141">
        <f t="shared" si="300"/>
        <v>0</v>
      </c>
      <c r="AG238" s="141">
        <f t="shared" si="300"/>
        <v>0</v>
      </c>
      <c r="AH238" s="141">
        <f t="shared" si="300"/>
        <v>0</v>
      </c>
    </row>
    <row r="239" spans="1:34" ht="8.25">
      <c r="A239" s="101"/>
      <c r="B239" s="102"/>
      <c r="C239" s="103"/>
      <c r="D239" s="103"/>
      <c r="E239" s="103"/>
      <c r="F239" s="118"/>
      <c r="G239" s="104"/>
      <c r="H239" s="104"/>
      <c r="I239" s="104"/>
      <c r="J239" s="104"/>
      <c r="K239" s="104"/>
      <c r="L239" s="104"/>
      <c r="M239" s="104"/>
      <c r="N239" s="104"/>
      <c r="O239" s="104"/>
      <c r="P239" s="104"/>
      <c r="Q239" s="104"/>
      <c r="R239" s="130"/>
      <c r="S239" s="104"/>
      <c r="T239" s="104"/>
      <c r="U239" s="104"/>
      <c r="V239" s="104"/>
      <c r="W239" s="104"/>
      <c r="X239" s="104"/>
      <c r="Y239" s="104"/>
      <c r="Z239" s="104"/>
      <c r="AA239" s="104"/>
      <c r="AB239" s="104"/>
      <c r="AC239" s="104"/>
      <c r="AD239" s="104"/>
      <c r="AE239" s="130"/>
      <c r="AF239" s="130"/>
      <c r="AG239" s="130"/>
      <c r="AH239" s="130"/>
    </row>
    <row r="240" spans="1:34" ht="8.25">
      <c r="A240" s="101" t="s">
        <v>225</v>
      </c>
      <c r="B240" s="102"/>
      <c r="C240" s="103"/>
      <c r="D240" s="103"/>
      <c r="E240" s="103"/>
      <c r="F240" s="118"/>
      <c r="G240" s="104"/>
      <c r="H240" s="104"/>
      <c r="I240" s="104"/>
      <c r="J240" s="104"/>
      <c r="K240" s="104"/>
      <c r="L240" s="104"/>
      <c r="M240" s="104"/>
      <c r="N240" s="104"/>
      <c r="O240" s="104"/>
      <c r="P240" s="104"/>
      <c r="Q240" s="104"/>
      <c r="R240" s="130"/>
      <c r="S240" s="104"/>
      <c r="T240" s="104"/>
      <c r="U240" s="104"/>
      <c r="V240" s="104"/>
      <c r="W240" s="104"/>
      <c r="X240" s="104"/>
      <c r="Y240" s="104"/>
      <c r="Z240" s="104"/>
      <c r="AA240" s="104"/>
      <c r="AB240" s="104"/>
      <c r="AC240" s="104"/>
      <c r="AD240" s="104"/>
      <c r="AE240" s="130"/>
      <c r="AF240" s="130"/>
      <c r="AG240" s="130"/>
      <c r="AH240" s="130"/>
    </row>
    <row r="241" spans="1:34" ht="8.25">
      <c r="A241" s="101"/>
      <c r="B241" s="102" t="str">
        <f>B228</f>
        <v>Project Revenues</v>
      </c>
      <c r="C241" s="103"/>
      <c r="D241" s="103"/>
      <c r="E241" s="103"/>
      <c r="F241" s="104">
        <f aca="true" t="shared" si="301" ref="F241:Q241">F228*F235</f>
        <v>0</v>
      </c>
      <c r="G241" s="104">
        <f t="shared" si="301"/>
        <v>0</v>
      </c>
      <c r="H241" s="104">
        <f t="shared" si="301"/>
        <v>0</v>
      </c>
      <c r="I241" s="104">
        <f t="shared" si="301"/>
        <v>0</v>
      </c>
      <c r="J241" s="104">
        <f t="shared" si="301"/>
        <v>0</v>
      </c>
      <c r="K241" s="104">
        <f t="shared" si="301"/>
        <v>0</v>
      </c>
      <c r="L241" s="104">
        <f t="shared" si="301"/>
        <v>0</v>
      </c>
      <c r="M241" s="104">
        <f t="shared" si="301"/>
        <v>0</v>
      </c>
      <c r="N241" s="104">
        <f t="shared" si="301"/>
        <v>0</v>
      </c>
      <c r="O241" s="104">
        <f t="shared" si="301"/>
        <v>0</v>
      </c>
      <c r="P241" s="104">
        <f t="shared" si="301"/>
        <v>0</v>
      </c>
      <c r="Q241" s="104">
        <f t="shared" si="301"/>
        <v>0</v>
      </c>
      <c r="R241" s="130">
        <f>SUM(F241:Q241)</f>
        <v>0</v>
      </c>
      <c r="S241" s="104">
        <f aca="true" t="shared" si="302" ref="S241:AD241">S228*S235</f>
        <v>0</v>
      </c>
      <c r="T241" s="104">
        <f t="shared" si="302"/>
        <v>0</v>
      </c>
      <c r="U241" s="104">
        <f t="shared" si="302"/>
        <v>0</v>
      </c>
      <c r="V241" s="104">
        <f t="shared" si="302"/>
        <v>0</v>
      </c>
      <c r="W241" s="104">
        <f t="shared" si="302"/>
        <v>0</v>
      </c>
      <c r="X241" s="104">
        <f t="shared" si="302"/>
        <v>0</v>
      </c>
      <c r="Y241" s="104">
        <f t="shared" si="302"/>
        <v>0</v>
      </c>
      <c r="Z241" s="104">
        <f t="shared" si="302"/>
        <v>0</v>
      </c>
      <c r="AA241" s="104">
        <f t="shared" si="302"/>
        <v>0</v>
      </c>
      <c r="AB241" s="104">
        <f t="shared" si="302"/>
        <v>0</v>
      </c>
      <c r="AC241" s="104">
        <f t="shared" si="302"/>
        <v>0</v>
      </c>
      <c r="AD241" s="104">
        <f t="shared" si="302"/>
        <v>0</v>
      </c>
      <c r="AE241" s="130">
        <f>SUM(S241:AD241)</f>
        <v>0</v>
      </c>
      <c r="AF241" s="130">
        <f>AF228*AF235</f>
        <v>0</v>
      </c>
      <c r="AG241" s="130">
        <f>AG228*AG235</f>
        <v>0</v>
      </c>
      <c r="AH241" s="130">
        <f>AH228*AH235</f>
        <v>0</v>
      </c>
    </row>
    <row r="242" spans="1:34" ht="8.25">
      <c r="A242" s="101"/>
      <c r="B242" s="102" t="str">
        <f>B229</f>
        <v>Service Two</v>
      </c>
      <c r="C242" s="103"/>
      <c r="D242" s="103"/>
      <c r="E242" s="103"/>
      <c r="F242" s="104">
        <f aca="true" t="shared" si="303" ref="F242:Q244">F229*F236</f>
        <v>0</v>
      </c>
      <c r="G242" s="104">
        <f t="shared" si="303"/>
        <v>0</v>
      </c>
      <c r="H242" s="104">
        <f t="shared" si="303"/>
        <v>0</v>
      </c>
      <c r="I242" s="104">
        <f t="shared" si="303"/>
        <v>0</v>
      </c>
      <c r="J242" s="104">
        <f t="shared" si="303"/>
        <v>0</v>
      </c>
      <c r="K242" s="104">
        <f t="shared" si="303"/>
        <v>0</v>
      </c>
      <c r="L242" s="104">
        <f t="shared" si="303"/>
        <v>0</v>
      </c>
      <c r="M242" s="104">
        <f t="shared" si="303"/>
        <v>0</v>
      </c>
      <c r="N242" s="104">
        <f t="shared" si="303"/>
        <v>0</v>
      </c>
      <c r="O242" s="104">
        <f t="shared" si="303"/>
        <v>0</v>
      </c>
      <c r="P242" s="104">
        <f t="shared" si="303"/>
        <v>0</v>
      </c>
      <c r="Q242" s="104">
        <f t="shared" si="303"/>
        <v>0</v>
      </c>
      <c r="R242" s="130">
        <f>SUM(F242:Q242)</f>
        <v>0</v>
      </c>
      <c r="S242" s="104">
        <f aca="true" t="shared" si="304" ref="S242:AD244">S229*S236</f>
        <v>0</v>
      </c>
      <c r="T242" s="104">
        <f t="shared" si="304"/>
        <v>0</v>
      </c>
      <c r="U242" s="104">
        <f t="shared" si="304"/>
        <v>0</v>
      </c>
      <c r="V242" s="104">
        <f t="shared" si="304"/>
        <v>0</v>
      </c>
      <c r="W242" s="104">
        <f t="shared" si="304"/>
        <v>0</v>
      </c>
      <c r="X242" s="104">
        <f t="shared" si="304"/>
        <v>0</v>
      </c>
      <c r="Y242" s="104">
        <f t="shared" si="304"/>
        <v>0</v>
      </c>
      <c r="Z242" s="104">
        <f t="shared" si="304"/>
        <v>0</v>
      </c>
      <c r="AA242" s="104">
        <f t="shared" si="304"/>
        <v>0</v>
      </c>
      <c r="AB242" s="104">
        <f t="shared" si="304"/>
        <v>0</v>
      </c>
      <c r="AC242" s="104">
        <f t="shared" si="304"/>
        <v>0</v>
      </c>
      <c r="AD242" s="104">
        <f t="shared" si="304"/>
        <v>0</v>
      </c>
      <c r="AE242" s="130">
        <f>SUM(S242:AD242)</f>
        <v>0</v>
      </c>
      <c r="AF242" s="130">
        <f aca="true" t="shared" si="305" ref="AF242:AH244">AF229*AF236</f>
        <v>0</v>
      </c>
      <c r="AG242" s="130">
        <f t="shared" si="305"/>
        <v>0</v>
      </c>
      <c r="AH242" s="130">
        <f t="shared" si="305"/>
        <v>0</v>
      </c>
    </row>
    <row r="243" spans="1:34" ht="8.25">
      <c r="A243" s="101"/>
      <c r="B243" s="102" t="str">
        <f>B230</f>
        <v>Service Three</v>
      </c>
      <c r="C243" s="103"/>
      <c r="D243" s="103"/>
      <c r="E243" s="103"/>
      <c r="F243" s="104">
        <f t="shared" si="303"/>
        <v>0</v>
      </c>
      <c r="G243" s="104">
        <f t="shared" si="303"/>
        <v>0</v>
      </c>
      <c r="H243" s="104">
        <f t="shared" si="303"/>
        <v>0</v>
      </c>
      <c r="I243" s="104">
        <f t="shared" si="303"/>
        <v>0</v>
      </c>
      <c r="J243" s="104">
        <f t="shared" si="303"/>
        <v>0</v>
      </c>
      <c r="K243" s="104">
        <f t="shared" si="303"/>
        <v>0</v>
      </c>
      <c r="L243" s="104">
        <f t="shared" si="303"/>
        <v>0</v>
      </c>
      <c r="M243" s="104">
        <f t="shared" si="303"/>
        <v>0</v>
      </c>
      <c r="N243" s="104">
        <f t="shared" si="303"/>
        <v>0</v>
      </c>
      <c r="O243" s="104">
        <f t="shared" si="303"/>
        <v>0</v>
      </c>
      <c r="P243" s="104">
        <f t="shared" si="303"/>
        <v>0</v>
      </c>
      <c r="Q243" s="104">
        <f t="shared" si="303"/>
        <v>0</v>
      </c>
      <c r="R243" s="130">
        <f>SUM(F243:Q243)</f>
        <v>0</v>
      </c>
      <c r="S243" s="104">
        <f t="shared" si="304"/>
        <v>0</v>
      </c>
      <c r="T243" s="104">
        <f t="shared" si="304"/>
        <v>0</v>
      </c>
      <c r="U243" s="104">
        <f t="shared" si="304"/>
        <v>0</v>
      </c>
      <c r="V243" s="104">
        <f t="shared" si="304"/>
        <v>0</v>
      </c>
      <c r="W243" s="104">
        <f t="shared" si="304"/>
        <v>0</v>
      </c>
      <c r="X243" s="104">
        <f t="shared" si="304"/>
        <v>0</v>
      </c>
      <c r="Y243" s="104">
        <f t="shared" si="304"/>
        <v>0</v>
      </c>
      <c r="Z243" s="104">
        <f t="shared" si="304"/>
        <v>0</v>
      </c>
      <c r="AA243" s="104">
        <f t="shared" si="304"/>
        <v>0</v>
      </c>
      <c r="AB243" s="104">
        <f t="shared" si="304"/>
        <v>0</v>
      </c>
      <c r="AC243" s="104">
        <f t="shared" si="304"/>
        <v>0</v>
      </c>
      <c r="AD243" s="104">
        <f t="shared" si="304"/>
        <v>0</v>
      </c>
      <c r="AE243" s="130">
        <f>SUM(S243:AD243)</f>
        <v>0</v>
      </c>
      <c r="AF243" s="130">
        <f t="shared" si="305"/>
        <v>0</v>
      </c>
      <c r="AG243" s="130">
        <f t="shared" si="305"/>
        <v>0</v>
      </c>
      <c r="AH243" s="130">
        <f t="shared" si="305"/>
        <v>0</v>
      </c>
    </row>
    <row r="244" spans="1:34" ht="8.25">
      <c r="A244" s="101"/>
      <c r="B244" s="102" t="str">
        <f>B231</f>
        <v>Service Four</v>
      </c>
      <c r="C244" s="103"/>
      <c r="D244" s="103"/>
      <c r="E244" s="103"/>
      <c r="F244" s="104">
        <f t="shared" si="303"/>
        <v>0</v>
      </c>
      <c r="G244" s="104">
        <f t="shared" si="303"/>
        <v>0</v>
      </c>
      <c r="H244" s="104">
        <f t="shared" si="303"/>
        <v>0</v>
      </c>
      <c r="I244" s="104">
        <f t="shared" si="303"/>
        <v>0</v>
      </c>
      <c r="J244" s="104">
        <f t="shared" si="303"/>
        <v>0</v>
      </c>
      <c r="K244" s="104">
        <f t="shared" si="303"/>
        <v>0</v>
      </c>
      <c r="L244" s="104">
        <f t="shared" si="303"/>
        <v>0</v>
      </c>
      <c r="M244" s="104">
        <f t="shared" si="303"/>
        <v>0</v>
      </c>
      <c r="N244" s="104">
        <f t="shared" si="303"/>
        <v>0</v>
      </c>
      <c r="O244" s="104">
        <f t="shared" si="303"/>
        <v>0</v>
      </c>
      <c r="P244" s="104">
        <f t="shared" si="303"/>
        <v>0</v>
      </c>
      <c r="Q244" s="104">
        <f t="shared" si="303"/>
        <v>0</v>
      </c>
      <c r="R244" s="130">
        <f>SUM(F244:Q244)</f>
        <v>0</v>
      </c>
      <c r="S244" s="104">
        <f t="shared" si="304"/>
        <v>0</v>
      </c>
      <c r="T244" s="104">
        <f t="shared" si="304"/>
        <v>0</v>
      </c>
      <c r="U244" s="104">
        <f t="shared" si="304"/>
        <v>0</v>
      </c>
      <c r="V244" s="104">
        <f t="shared" si="304"/>
        <v>0</v>
      </c>
      <c r="W244" s="104">
        <f t="shared" si="304"/>
        <v>0</v>
      </c>
      <c r="X244" s="104">
        <f t="shared" si="304"/>
        <v>0</v>
      </c>
      <c r="Y244" s="104">
        <f t="shared" si="304"/>
        <v>0</v>
      </c>
      <c r="Z244" s="104">
        <f t="shared" si="304"/>
        <v>0</v>
      </c>
      <c r="AA244" s="104">
        <f t="shared" si="304"/>
        <v>0</v>
      </c>
      <c r="AB244" s="104">
        <f t="shared" si="304"/>
        <v>0</v>
      </c>
      <c r="AC244" s="104">
        <f t="shared" si="304"/>
        <v>0</v>
      </c>
      <c r="AD244" s="104">
        <f t="shared" si="304"/>
        <v>0</v>
      </c>
      <c r="AE244" s="130">
        <f>SUM(S244:AD244)</f>
        <v>0</v>
      </c>
      <c r="AF244" s="130">
        <f t="shared" si="305"/>
        <v>0</v>
      </c>
      <c r="AG244" s="130">
        <f t="shared" si="305"/>
        <v>0</v>
      </c>
      <c r="AH244" s="130">
        <f t="shared" si="305"/>
        <v>0</v>
      </c>
    </row>
    <row r="245" spans="1:34" ht="8.25">
      <c r="A245" s="91" t="s">
        <v>226</v>
      </c>
      <c r="B245" s="105"/>
      <c r="C245" s="93"/>
      <c r="D245" s="93"/>
      <c r="E245" s="93"/>
      <c r="F245" s="106">
        <f aca="true" t="shared" si="306" ref="F245:Q245">SUM(F241:F244)</f>
        <v>0</v>
      </c>
      <c r="G245" s="106">
        <f t="shared" si="306"/>
        <v>0</v>
      </c>
      <c r="H245" s="106">
        <f t="shared" si="306"/>
        <v>0</v>
      </c>
      <c r="I245" s="106">
        <f t="shared" si="306"/>
        <v>0</v>
      </c>
      <c r="J245" s="106">
        <f t="shared" si="306"/>
        <v>0</v>
      </c>
      <c r="K245" s="106">
        <f t="shared" si="306"/>
        <v>0</v>
      </c>
      <c r="L245" s="106">
        <f t="shared" si="306"/>
        <v>0</v>
      </c>
      <c r="M245" s="106">
        <f t="shared" si="306"/>
        <v>0</v>
      </c>
      <c r="N245" s="106">
        <f t="shared" si="306"/>
        <v>0</v>
      </c>
      <c r="O245" s="106">
        <f t="shared" si="306"/>
        <v>0</v>
      </c>
      <c r="P245" s="106">
        <f t="shared" si="306"/>
        <v>0</v>
      </c>
      <c r="Q245" s="106">
        <f t="shared" si="306"/>
        <v>0</v>
      </c>
      <c r="R245" s="129">
        <f>SUM(F245:Q245)</f>
        <v>0</v>
      </c>
      <c r="S245" s="106">
        <f aca="true" t="shared" si="307" ref="S245:AD245">SUM(S241:S244)</f>
        <v>0</v>
      </c>
      <c r="T245" s="106">
        <f t="shared" si="307"/>
        <v>0</v>
      </c>
      <c r="U245" s="106">
        <f t="shared" si="307"/>
        <v>0</v>
      </c>
      <c r="V245" s="106">
        <f t="shared" si="307"/>
        <v>0</v>
      </c>
      <c r="W245" s="106">
        <f t="shared" si="307"/>
        <v>0</v>
      </c>
      <c r="X245" s="106">
        <f t="shared" si="307"/>
        <v>0</v>
      </c>
      <c r="Y245" s="106">
        <f t="shared" si="307"/>
        <v>0</v>
      </c>
      <c r="Z245" s="106">
        <f t="shared" si="307"/>
        <v>0</v>
      </c>
      <c r="AA245" s="106">
        <f t="shared" si="307"/>
        <v>0</v>
      </c>
      <c r="AB245" s="106">
        <f t="shared" si="307"/>
        <v>0</v>
      </c>
      <c r="AC245" s="106">
        <f t="shared" si="307"/>
        <v>0</v>
      </c>
      <c r="AD245" s="106">
        <f t="shared" si="307"/>
        <v>0</v>
      </c>
      <c r="AE245" s="129">
        <f>SUM(S245:AD245)</f>
        <v>0</v>
      </c>
      <c r="AF245" s="129">
        <f>SUM(AF241:AF244)</f>
        <v>0</v>
      </c>
      <c r="AG245" s="129">
        <f>SUM(AG241:AG244)</f>
        <v>0</v>
      </c>
      <c r="AH245" s="129">
        <f>SUM(AH241:AH244)</f>
        <v>0</v>
      </c>
    </row>
    <row r="246" spans="1:34" ht="8.25">
      <c r="A246" s="119"/>
      <c r="B246" s="120"/>
      <c r="C246" s="121"/>
      <c r="D246" s="121"/>
      <c r="E246" s="121"/>
      <c r="F246" s="122"/>
      <c r="G246" s="122"/>
      <c r="H246" s="122"/>
      <c r="I246" s="122"/>
      <c r="J246" s="122"/>
      <c r="K246" s="122"/>
      <c r="L246" s="122"/>
      <c r="M246" s="122"/>
      <c r="N246" s="122"/>
      <c r="O246" s="122"/>
      <c r="P246" s="122"/>
      <c r="Q246" s="122"/>
      <c r="R246" s="153"/>
      <c r="S246" s="122"/>
      <c r="T246" s="122"/>
      <c r="U246" s="122"/>
      <c r="V246" s="122"/>
      <c r="W246" s="122"/>
      <c r="X246" s="122"/>
      <c r="Y246" s="122"/>
      <c r="Z246" s="122"/>
      <c r="AA246" s="122"/>
      <c r="AB246" s="122"/>
      <c r="AC246" s="122"/>
      <c r="AD246" s="122"/>
      <c r="AE246" s="153"/>
      <c r="AF246" s="153"/>
      <c r="AG246" s="153"/>
      <c r="AH246" s="153"/>
    </row>
    <row r="247" spans="1:34" ht="9" thickBot="1">
      <c r="A247" s="101"/>
      <c r="B247" s="102"/>
      <c r="C247" s="103"/>
      <c r="D247" s="103"/>
      <c r="E247" s="103"/>
      <c r="F247" s="104"/>
      <c r="G247" s="104"/>
      <c r="H247" s="104"/>
      <c r="I247" s="104"/>
      <c r="J247" s="104"/>
      <c r="K247" s="104"/>
      <c r="L247" s="104"/>
      <c r="M247" s="104"/>
      <c r="N247" s="104"/>
      <c r="O247" s="104"/>
      <c r="P247" s="104"/>
      <c r="Q247" s="104"/>
      <c r="R247" s="130"/>
      <c r="S247" s="104"/>
      <c r="T247" s="104"/>
      <c r="U247" s="104"/>
      <c r="V247" s="104"/>
      <c r="W247" s="104"/>
      <c r="X247" s="104"/>
      <c r="Y247" s="104"/>
      <c r="Z247" s="104"/>
      <c r="AA247" s="104"/>
      <c r="AB247" s="104"/>
      <c r="AC247" s="104"/>
      <c r="AD247" s="104"/>
      <c r="AE247" s="130"/>
      <c r="AF247" s="130"/>
      <c r="AG247" s="130"/>
      <c r="AH247" s="130"/>
    </row>
    <row r="248" spans="1:34" s="72" customFormat="1" ht="9" thickTop="1">
      <c r="A248" s="85" t="s">
        <v>19</v>
      </c>
      <c r="B248" s="80"/>
      <c r="C248" s="86"/>
      <c r="D248" s="86"/>
      <c r="E248" s="86"/>
      <c r="F248" s="107"/>
      <c r="G248" s="107"/>
      <c r="H248" s="107"/>
      <c r="I248" s="107"/>
      <c r="J248" s="107"/>
      <c r="K248" s="107"/>
      <c r="L248" s="107"/>
      <c r="M248" s="107"/>
      <c r="N248" s="107"/>
      <c r="O248" s="107"/>
      <c r="P248" s="107"/>
      <c r="Q248" s="107"/>
      <c r="R248" s="149"/>
      <c r="S248" s="107"/>
      <c r="T248" s="107"/>
      <c r="U248" s="107"/>
      <c r="V248" s="107"/>
      <c r="W248" s="107"/>
      <c r="X248" s="107"/>
      <c r="Y248" s="107"/>
      <c r="Z248" s="107"/>
      <c r="AA248" s="107"/>
      <c r="AB248" s="107"/>
      <c r="AC248" s="107"/>
      <c r="AD248" s="107"/>
      <c r="AE248" s="149"/>
      <c r="AF248" s="149"/>
      <c r="AG248" s="149"/>
      <c r="AH248" s="149"/>
    </row>
    <row r="249" spans="1:34" s="72" customFormat="1" ht="9" thickBot="1">
      <c r="A249" s="88">
        <f>$A$1</f>
        <v>0</v>
      </c>
      <c r="B249" s="81"/>
      <c r="C249" s="89"/>
      <c r="D249" s="89"/>
      <c r="E249" s="89"/>
      <c r="F249" s="108"/>
      <c r="G249" s="108"/>
      <c r="H249" s="108"/>
      <c r="I249" s="108"/>
      <c r="J249" s="108"/>
      <c r="K249" s="108"/>
      <c r="L249" s="108"/>
      <c r="M249" s="108"/>
      <c r="N249" s="108"/>
      <c r="O249" s="108"/>
      <c r="P249" s="108"/>
      <c r="Q249" s="108"/>
      <c r="R249" s="150"/>
      <c r="S249" s="108"/>
      <c r="T249" s="108"/>
      <c r="U249" s="108"/>
      <c r="V249" s="108"/>
      <c r="W249" s="108"/>
      <c r="X249" s="108"/>
      <c r="Y249" s="108"/>
      <c r="Z249" s="108"/>
      <c r="AA249" s="108"/>
      <c r="AB249" s="108"/>
      <c r="AC249" s="108"/>
      <c r="AD249" s="108"/>
      <c r="AE249" s="150"/>
      <c r="AF249" s="150"/>
      <c r="AG249" s="150"/>
      <c r="AH249" s="150"/>
    </row>
    <row r="250" spans="1:34" ht="9" thickTop="1">
      <c r="A250" s="91"/>
      <c r="B250" s="92">
        <f ca="1">NOW()</f>
        <v>37292.65933275463</v>
      </c>
      <c r="C250" s="70"/>
      <c r="D250" s="70"/>
      <c r="E250" s="70" t="s">
        <v>251</v>
      </c>
      <c r="F250" s="94" t="str">
        <f aca="true" t="shared" si="308" ref="F250:Q250">F$7</f>
        <v>Month 1</v>
      </c>
      <c r="G250" s="94" t="str">
        <f t="shared" si="308"/>
        <v>Month 2</v>
      </c>
      <c r="H250" s="94" t="str">
        <f t="shared" si="308"/>
        <v>Month 3</v>
      </c>
      <c r="I250" s="94" t="str">
        <f t="shared" si="308"/>
        <v>Month 4</v>
      </c>
      <c r="J250" s="94" t="str">
        <f t="shared" si="308"/>
        <v>Month 5</v>
      </c>
      <c r="K250" s="94" t="str">
        <f t="shared" si="308"/>
        <v>Month 6</v>
      </c>
      <c r="L250" s="94" t="str">
        <f t="shared" si="308"/>
        <v>Month 7</v>
      </c>
      <c r="M250" s="94" t="str">
        <f t="shared" si="308"/>
        <v>Month 8</v>
      </c>
      <c r="N250" s="94" t="str">
        <f t="shared" si="308"/>
        <v>Month 9</v>
      </c>
      <c r="O250" s="94" t="str">
        <f t="shared" si="308"/>
        <v>Month 10</v>
      </c>
      <c r="P250" s="94" t="str">
        <f t="shared" si="308"/>
        <v>Month 11</v>
      </c>
      <c r="Q250" s="94" t="str">
        <f t="shared" si="308"/>
        <v>Month 12</v>
      </c>
      <c r="R250" s="146" t="s">
        <v>162</v>
      </c>
      <c r="S250" s="94" t="str">
        <f aca="true" t="shared" si="309" ref="S250:AD250">S$7</f>
        <v>Month 13</v>
      </c>
      <c r="T250" s="94" t="str">
        <f t="shared" si="309"/>
        <v>Month 14</v>
      </c>
      <c r="U250" s="94" t="str">
        <f t="shared" si="309"/>
        <v>Month 15</v>
      </c>
      <c r="V250" s="94" t="str">
        <f t="shared" si="309"/>
        <v>Month 16</v>
      </c>
      <c r="W250" s="94" t="str">
        <f t="shared" si="309"/>
        <v>Month 17</v>
      </c>
      <c r="X250" s="94" t="str">
        <f t="shared" si="309"/>
        <v>Month 18</v>
      </c>
      <c r="Y250" s="94" t="str">
        <f t="shared" si="309"/>
        <v>Month 19</v>
      </c>
      <c r="Z250" s="94" t="str">
        <f t="shared" si="309"/>
        <v>Month 20</v>
      </c>
      <c r="AA250" s="94" t="str">
        <f t="shared" si="309"/>
        <v>Month 21</v>
      </c>
      <c r="AB250" s="94" t="str">
        <f t="shared" si="309"/>
        <v>Month 22</v>
      </c>
      <c r="AC250" s="94" t="str">
        <f t="shared" si="309"/>
        <v>Month 23</v>
      </c>
      <c r="AD250" s="94" t="str">
        <f t="shared" si="309"/>
        <v>Month 24</v>
      </c>
      <c r="AE250" s="146" t="s">
        <v>162</v>
      </c>
      <c r="AF250" s="146" t="str">
        <f>AF$7</f>
        <v>Total</v>
      </c>
      <c r="AG250" s="146" t="str">
        <f>AG$7</f>
        <v>Total</v>
      </c>
      <c r="AH250" s="146" t="str">
        <f>AH$7</f>
        <v>Total</v>
      </c>
    </row>
    <row r="251" spans="1:34" ht="8.25">
      <c r="A251" s="95"/>
      <c r="B251" s="96">
        <f ca="1">NOW()</f>
        <v>37292.65933275463</v>
      </c>
      <c r="C251" s="97"/>
      <c r="D251" s="97"/>
      <c r="E251" s="97"/>
      <c r="F251" s="98">
        <f aca="true" t="shared" si="310" ref="F251:AH251">F$1</f>
        <v>36526</v>
      </c>
      <c r="G251" s="98">
        <f t="shared" si="310"/>
        <v>36557</v>
      </c>
      <c r="H251" s="98">
        <f t="shared" si="310"/>
        <v>36588</v>
      </c>
      <c r="I251" s="98">
        <f t="shared" si="310"/>
        <v>36619</v>
      </c>
      <c r="J251" s="98">
        <f t="shared" si="310"/>
        <v>36650</v>
      </c>
      <c r="K251" s="98">
        <f t="shared" si="310"/>
        <v>36681</v>
      </c>
      <c r="L251" s="98">
        <f t="shared" si="310"/>
        <v>36712</v>
      </c>
      <c r="M251" s="98">
        <f t="shared" si="310"/>
        <v>36743</v>
      </c>
      <c r="N251" s="98">
        <f t="shared" si="310"/>
        <v>36774</v>
      </c>
      <c r="O251" s="98">
        <f t="shared" si="310"/>
        <v>36805</v>
      </c>
      <c r="P251" s="98">
        <f t="shared" si="310"/>
        <v>36836</v>
      </c>
      <c r="Q251" s="98">
        <f t="shared" si="310"/>
        <v>36867</v>
      </c>
      <c r="R251" s="147">
        <f t="shared" si="310"/>
        <v>36867</v>
      </c>
      <c r="S251" s="98">
        <f t="shared" si="310"/>
        <v>36898</v>
      </c>
      <c r="T251" s="98">
        <f t="shared" si="310"/>
        <v>36929</v>
      </c>
      <c r="U251" s="98">
        <f t="shared" si="310"/>
        <v>36960</v>
      </c>
      <c r="V251" s="98">
        <f t="shared" si="310"/>
        <v>36991</v>
      </c>
      <c r="W251" s="98">
        <f t="shared" si="310"/>
        <v>37022</v>
      </c>
      <c r="X251" s="98">
        <f t="shared" si="310"/>
        <v>37053</v>
      </c>
      <c r="Y251" s="98">
        <f t="shared" si="310"/>
        <v>37084</v>
      </c>
      <c r="Z251" s="98">
        <f t="shared" si="310"/>
        <v>37115</v>
      </c>
      <c r="AA251" s="98">
        <f t="shared" si="310"/>
        <v>37146</v>
      </c>
      <c r="AB251" s="98">
        <f t="shared" si="310"/>
        <v>37177</v>
      </c>
      <c r="AC251" s="98">
        <f t="shared" si="310"/>
        <v>37208</v>
      </c>
      <c r="AD251" s="98">
        <f t="shared" si="310"/>
        <v>37239</v>
      </c>
      <c r="AE251" s="147">
        <f t="shared" si="310"/>
        <v>37239</v>
      </c>
      <c r="AF251" s="147">
        <f t="shared" si="310"/>
        <v>37604</v>
      </c>
      <c r="AG251" s="147">
        <f t="shared" si="310"/>
        <v>37969</v>
      </c>
      <c r="AH251" s="147">
        <f t="shared" si="310"/>
        <v>38334</v>
      </c>
    </row>
    <row r="252" spans="1:34" ht="8.25">
      <c r="A252" s="95"/>
      <c r="B252" s="96"/>
      <c r="C252" s="103"/>
      <c r="D252" s="103"/>
      <c r="E252" s="103"/>
      <c r="F252" s="98"/>
      <c r="G252" s="98"/>
      <c r="H252" s="98"/>
      <c r="I252" s="98"/>
      <c r="J252" s="98"/>
      <c r="K252" s="98"/>
      <c r="L252" s="98"/>
      <c r="M252" s="98"/>
      <c r="N252" s="98"/>
      <c r="O252" s="98"/>
      <c r="P252" s="98"/>
      <c r="Q252" s="98"/>
      <c r="R252" s="147"/>
      <c r="S252" s="98"/>
      <c r="T252" s="98"/>
      <c r="U252" s="98"/>
      <c r="V252" s="98"/>
      <c r="W252" s="98"/>
      <c r="X252" s="98"/>
      <c r="Y252" s="98"/>
      <c r="Z252" s="98"/>
      <c r="AA252" s="98"/>
      <c r="AB252" s="98"/>
      <c r="AC252" s="98"/>
      <c r="AD252" s="98"/>
      <c r="AE252" s="147"/>
      <c r="AF252" s="147"/>
      <c r="AG252" s="147"/>
      <c r="AH252" s="147"/>
    </row>
    <row r="253" spans="1:34" ht="8.25">
      <c r="A253" s="165" t="str">
        <f>Assumptions!I14</f>
        <v>Production Process</v>
      </c>
      <c r="B253" s="166"/>
      <c r="C253" s="103"/>
      <c r="D253" s="103"/>
      <c r="E253" s="103"/>
      <c r="F253" s="104"/>
      <c r="G253" s="104"/>
      <c r="H253" s="104"/>
      <c r="I253" s="104"/>
      <c r="J253" s="104"/>
      <c r="K253" s="104"/>
      <c r="L253" s="104"/>
      <c r="M253" s="104"/>
      <c r="N253" s="104"/>
      <c r="O253" s="104"/>
      <c r="P253" s="104"/>
      <c r="Q253" s="104"/>
      <c r="R253" s="130"/>
      <c r="S253" s="104"/>
      <c r="T253" s="104"/>
      <c r="U253" s="104"/>
      <c r="V253" s="104"/>
      <c r="W253" s="104"/>
      <c r="X253" s="104"/>
      <c r="Y253" s="104"/>
      <c r="Z253" s="104"/>
      <c r="AA253" s="104"/>
      <c r="AB253" s="104"/>
      <c r="AC253" s="104"/>
      <c r="AD253" s="104"/>
      <c r="AE253" s="130"/>
      <c r="AF253" s="130"/>
      <c r="AG253" s="130"/>
      <c r="AH253" s="130"/>
    </row>
    <row r="254" spans="1:35" ht="8.25">
      <c r="A254" s="101"/>
      <c r="B254" s="164" t="s">
        <v>282</v>
      </c>
      <c r="C254" s="103"/>
      <c r="D254" s="103"/>
      <c r="E254" s="168">
        <v>0</v>
      </c>
      <c r="F254" s="168">
        <v>0</v>
      </c>
      <c r="G254" s="168">
        <v>0</v>
      </c>
      <c r="H254" s="168">
        <v>0</v>
      </c>
      <c r="I254" s="168">
        <v>0</v>
      </c>
      <c r="J254" s="168">
        <v>0</v>
      </c>
      <c r="K254" s="168">
        <v>0</v>
      </c>
      <c r="L254" s="168">
        <v>0</v>
      </c>
      <c r="M254" s="168">
        <v>0</v>
      </c>
      <c r="N254" s="168">
        <v>0</v>
      </c>
      <c r="O254" s="168">
        <v>0</v>
      </c>
      <c r="P254" s="168">
        <v>0</v>
      </c>
      <c r="Q254" s="168">
        <v>0</v>
      </c>
      <c r="R254" s="138">
        <f aca="true" t="shared" si="311" ref="R254:R261">Q254</f>
        <v>0</v>
      </c>
      <c r="S254" s="168">
        <v>0</v>
      </c>
      <c r="T254" s="168">
        <v>0</v>
      </c>
      <c r="U254" s="168">
        <v>0</v>
      </c>
      <c r="V254" s="168">
        <v>0</v>
      </c>
      <c r="W254" s="168">
        <v>0</v>
      </c>
      <c r="X254" s="168">
        <v>0</v>
      </c>
      <c r="Y254" s="168">
        <v>0</v>
      </c>
      <c r="Z254" s="168">
        <v>0</v>
      </c>
      <c r="AA254" s="168">
        <v>0</v>
      </c>
      <c r="AB254" s="168">
        <v>0</v>
      </c>
      <c r="AC254" s="168">
        <v>0</v>
      </c>
      <c r="AD254" s="168">
        <v>0</v>
      </c>
      <c r="AE254" s="138">
        <f aca="true" t="shared" si="312" ref="AE254:AE261">AD254</f>
        <v>0</v>
      </c>
      <c r="AF254" s="168">
        <v>0</v>
      </c>
      <c r="AG254" s="168">
        <v>0</v>
      </c>
      <c r="AH254" s="168">
        <v>0</v>
      </c>
      <c r="AI254" s="307"/>
    </row>
    <row r="255" spans="1:35" ht="8.25">
      <c r="A255" s="101"/>
      <c r="B255" s="164" t="s">
        <v>283</v>
      </c>
      <c r="C255" s="103"/>
      <c r="D255" s="103"/>
      <c r="E255" s="168">
        <v>0</v>
      </c>
      <c r="F255" s="168">
        <v>0</v>
      </c>
      <c r="G255" s="168">
        <v>0</v>
      </c>
      <c r="H255" s="168">
        <v>0</v>
      </c>
      <c r="I255" s="168">
        <v>0</v>
      </c>
      <c r="J255" s="168">
        <v>0</v>
      </c>
      <c r="K255" s="168">
        <v>0</v>
      </c>
      <c r="L255" s="168">
        <v>0</v>
      </c>
      <c r="M255" s="168">
        <v>0</v>
      </c>
      <c r="N255" s="168">
        <v>0</v>
      </c>
      <c r="O255" s="168">
        <v>0</v>
      </c>
      <c r="P255" s="168">
        <v>0</v>
      </c>
      <c r="Q255" s="168">
        <v>0</v>
      </c>
      <c r="R255" s="138">
        <f t="shared" si="311"/>
        <v>0</v>
      </c>
      <c r="S255" s="168">
        <v>0</v>
      </c>
      <c r="T255" s="168">
        <v>0</v>
      </c>
      <c r="U255" s="168">
        <v>0</v>
      </c>
      <c r="V255" s="168">
        <v>0</v>
      </c>
      <c r="W255" s="168">
        <v>0</v>
      </c>
      <c r="X255" s="168">
        <v>0</v>
      </c>
      <c r="Y255" s="168">
        <v>0</v>
      </c>
      <c r="Z255" s="168">
        <v>0</v>
      </c>
      <c r="AA255" s="168">
        <v>0</v>
      </c>
      <c r="AB255" s="168">
        <v>0</v>
      </c>
      <c r="AC255" s="168">
        <v>0</v>
      </c>
      <c r="AD255" s="168">
        <v>0</v>
      </c>
      <c r="AE255" s="138">
        <f t="shared" si="312"/>
        <v>0</v>
      </c>
      <c r="AF255" s="168">
        <v>0</v>
      </c>
      <c r="AG255" s="168">
        <v>0</v>
      </c>
      <c r="AH255" s="168">
        <v>0</v>
      </c>
      <c r="AI255" s="307"/>
    </row>
    <row r="256" spans="1:35" ht="8.25">
      <c r="A256" s="101"/>
      <c r="B256" s="164" t="s">
        <v>284</v>
      </c>
      <c r="C256" s="103"/>
      <c r="D256" s="103"/>
      <c r="E256" s="168">
        <v>0</v>
      </c>
      <c r="F256" s="168">
        <v>0</v>
      </c>
      <c r="G256" s="168">
        <v>0</v>
      </c>
      <c r="H256" s="168">
        <v>0</v>
      </c>
      <c r="I256" s="168">
        <v>0</v>
      </c>
      <c r="J256" s="168">
        <v>0</v>
      </c>
      <c r="K256" s="168">
        <v>0</v>
      </c>
      <c r="L256" s="168">
        <v>0</v>
      </c>
      <c r="M256" s="168">
        <v>0</v>
      </c>
      <c r="N256" s="168">
        <v>0</v>
      </c>
      <c r="O256" s="168">
        <v>0</v>
      </c>
      <c r="P256" s="168">
        <v>0</v>
      </c>
      <c r="Q256" s="168">
        <v>0</v>
      </c>
      <c r="R256" s="138">
        <f t="shared" si="311"/>
        <v>0</v>
      </c>
      <c r="S256" s="168">
        <v>0</v>
      </c>
      <c r="T256" s="168">
        <v>0</v>
      </c>
      <c r="U256" s="168">
        <v>0</v>
      </c>
      <c r="V256" s="168">
        <v>0</v>
      </c>
      <c r="W256" s="168">
        <v>0</v>
      </c>
      <c r="X256" s="168">
        <v>0</v>
      </c>
      <c r="Y256" s="168">
        <v>0</v>
      </c>
      <c r="Z256" s="168">
        <v>0</v>
      </c>
      <c r="AA256" s="168">
        <v>0</v>
      </c>
      <c r="AB256" s="168">
        <v>0</v>
      </c>
      <c r="AC256" s="168">
        <v>0</v>
      </c>
      <c r="AD256" s="168">
        <v>0</v>
      </c>
      <c r="AE256" s="138">
        <f t="shared" si="312"/>
        <v>0</v>
      </c>
      <c r="AF256" s="168">
        <v>0</v>
      </c>
      <c r="AG256" s="168">
        <v>0</v>
      </c>
      <c r="AH256" s="168">
        <v>0</v>
      </c>
      <c r="AI256" s="307"/>
    </row>
    <row r="257" spans="1:35" ht="8.25">
      <c r="A257" s="101"/>
      <c r="B257" s="164" t="s">
        <v>285</v>
      </c>
      <c r="C257" s="103"/>
      <c r="D257" s="103"/>
      <c r="E257" s="168">
        <v>0</v>
      </c>
      <c r="F257" s="168">
        <v>0</v>
      </c>
      <c r="G257" s="168">
        <v>0</v>
      </c>
      <c r="H257" s="168">
        <v>0</v>
      </c>
      <c r="I257" s="168">
        <v>0</v>
      </c>
      <c r="J257" s="168">
        <v>0</v>
      </c>
      <c r="K257" s="168">
        <v>0</v>
      </c>
      <c r="L257" s="168">
        <v>0</v>
      </c>
      <c r="M257" s="168">
        <v>0</v>
      </c>
      <c r="N257" s="168">
        <v>0</v>
      </c>
      <c r="O257" s="168">
        <v>0</v>
      </c>
      <c r="P257" s="168">
        <v>0</v>
      </c>
      <c r="Q257" s="168">
        <v>0</v>
      </c>
      <c r="R257" s="138">
        <f t="shared" si="311"/>
        <v>0</v>
      </c>
      <c r="S257" s="168">
        <v>0</v>
      </c>
      <c r="T257" s="168">
        <v>0</v>
      </c>
      <c r="U257" s="168">
        <v>0</v>
      </c>
      <c r="V257" s="168">
        <v>0</v>
      </c>
      <c r="W257" s="168">
        <v>0</v>
      </c>
      <c r="X257" s="168">
        <v>0</v>
      </c>
      <c r="Y257" s="168">
        <v>0</v>
      </c>
      <c r="Z257" s="168">
        <v>0</v>
      </c>
      <c r="AA257" s="168">
        <v>0</v>
      </c>
      <c r="AB257" s="168">
        <v>0</v>
      </c>
      <c r="AC257" s="168">
        <v>0</v>
      </c>
      <c r="AD257" s="168">
        <v>0</v>
      </c>
      <c r="AE257" s="138">
        <f t="shared" si="312"/>
        <v>0</v>
      </c>
      <c r="AF257" s="168">
        <v>0</v>
      </c>
      <c r="AG257" s="168">
        <v>0</v>
      </c>
      <c r="AH257" s="168">
        <v>0</v>
      </c>
      <c r="AI257" s="307"/>
    </row>
    <row r="258" spans="1:35" ht="8.25">
      <c r="A258" s="101"/>
      <c r="B258" s="164" t="s">
        <v>286</v>
      </c>
      <c r="C258" s="103"/>
      <c r="D258" s="103"/>
      <c r="E258" s="168">
        <v>0</v>
      </c>
      <c r="F258" s="168">
        <v>0</v>
      </c>
      <c r="G258" s="168">
        <v>0</v>
      </c>
      <c r="H258" s="168">
        <v>0</v>
      </c>
      <c r="I258" s="168">
        <v>0</v>
      </c>
      <c r="J258" s="168">
        <v>0</v>
      </c>
      <c r="K258" s="168">
        <v>0</v>
      </c>
      <c r="L258" s="168">
        <v>0</v>
      </c>
      <c r="M258" s="168">
        <v>0</v>
      </c>
      <c r="N258" s="168">
        <v>0</v>
      </c>
      <c r="O258" s="168">
        <v>0</v>
      </c>
      <c r="P258" s="168">
        <v>0</v>
      </c>
      <c r="Q258" s="168">
        <v>0</v>
      </c>
      <c r="R258" s="138">
        <f t="shared" si="311"/>
        <v>0</v>
      </c>
      <c r="S258" s="168">
        <v>0</v>
      </c>
      <c r="T258" s="168">
        <v>0</v>
      </c>
      <c r="U258" s="168">
        <v>0</v>
      </c>
      <c r="V258" s="168">
        <v>0</v>
      </c>
      <c r="W258" s="168">
        <v>0</v>
      </c>
      <c r="X258" s="168">
        <v>0</v>
      </c>
      <c r="Y258" s="168">
        <v>0</v>
      </c>
      <c r="Z258" s="168">
        <v>0</v>
      </c>
      <c r="AA258" s="168">
        <v>0</v>
      </c>
      <c r="AB258" s="168">
        <v>0</v>
      </c>
      <c r="AC258" s="168">
        <v>0</v>
      </c>
      <c r="AD258" s="168">
        <v>0</v>
      </c>
      <c r="AE258" s="138">
        <f t="shared" si="312"/>
        <v>0</v>
      </c>
      <c r="AF258" s="168">
        <v>0</v>
      </c>
      <c r="AG258" s="168">
        <v>0</v>
      </c>
      <c r="AH258" s="168">
        <v>0</v>
      </c>
      <c r="AI258" s="307"/>
    </row>
    <row r="259" spans="1:35" ht="8.25">
      <c r="A259" s="101"/>
      <c r="B259" s="164" t="s">
        <v>287</v>
      </c>
      <c r="C259" s="103"/>
      <c r="D259" s="103"/>
      <c r="E259" s="168">
        <v>0</v>
      </c>
      <c r="F259" s="168">
        <v>0</v>
      </c>
      <c r="G259" s="168">
        <v>0</v>
      </c>
      <c r="H259" s="168">
        <v>0</v>
      </c>
      <c r="I259" s="168">
        <v>0</v>
      </c>
      <c r="J259" s="168">
        <v>0</v>
      </c>
      <c r="K259" s="168">
        <v>0</v>
      </c>
      <c r="L259" s="168">
        <v>0</v>
      </c>
      <c r="M259" s="168">
        <v>0</v>
      </c>
      <c r="N259" s="168">
        <v>0</v>
      </c>
      <c r="O259" s="168">
        <v>0</v>
      </c>
      <c r="P259" s="168">
        <v>0</v>
      </c>
      <c r="Q259" s="168">
        <v>0</v>
      </c>
      <c r="R259" s="138">
        <f t="shared" si="311"/>
        <v>0</v>
      </c>
      <c r="S259" s="168">
        <v>0</v>
      </c>
      <c r="T259" s="168">
        <v>0</v>
      </c>
      <c r="U259" s="168">
        <v>0</v>
      </c>
      <c r="V259" s="168">
        <v>0</v>
      </c>
      <c r="W259" s="168">
        <v>0</v>
      </c>
      <c r="X259" s="168">
        <v>0</v>
      </c>
      <c r="Y259" s="168">
        <v>0</v>
      </c>
      <c r="Z259" s="168">
        <v>0</v>
      </c>
      <c r="AA259" s="168">
        <v>0</v>
      </c>
      <c r="AB259" s="168">
        <v>0</v>
      </c>
      <c r="AC259" s="168">
        <v>0</v>
      </c>
      <c r="AD259" s="168">
        <v>0</v>
      </c>
      <c r="AE259" s="138">
        <f t="shared" si="312"/>
        <v>0</v>
      </c>
      <c r="AF259" s="168">
        <v>0</v>
      </c>
      <c r="AG259" s="168">
        <v>0</v>
      </c>
      <c r="AH259" s="168">
        <v>0</v>
      </c>
      <c r="AI259" s="307"/>
    </row>
    <row r="260" spans="1:35" ht="8.25">
      <c r="A260" s="101"/>
      <c r="B260" s="164" t="s">
        <v>288</v>
      </c>
      <c r="C260" s="103"/>
      <c r="D260" s="103"/>
      <c r="E260" s="168">
        <v>0</v>
      </c>
      <c r="F260" s="168">
        <v>0</v>
      </c>
      <c r="G260" s="168">
        <v>0</v>
      </c>
      <c r="H260" s="168">
        <v>0</v>
      </c>
      <c r="I260" s="168">
        <v>0</v>
      </c>
      <c r="J260" s="168">
        <v>0</v>
      </c>
      <c r="K260" s="168">
        <v>0</v>
      </c>
      <c r="L260" s="168">
        <v>0</v>
      </c>
      <c r="M260" s="168">
        <v>0</v>
      </c>
      <c r="N260" s="168">
        <v>0</v>
      </c>
      <c r="O260" s="168">
        <v>0</v>
      </c>
      <c r="P260" s="168">
        <v>0</v>
      </c>
      <c r="Q260" s="168">
        <v>0</v>
      </c>
      <c r="R260" s="138">
        <f t="shared" si="311"/>
        <v>0</v>
      </c>
      <c r="S260" s="168">
        <v>0</v>
      </c>
      <c r="T260" s="168">
        <v>0</v>
      </c>
      <c r="U260" s="168">
        <v>0</v>
      </c>
      <c r="V260" s="168">
        <v>0</v>
      </c>
      <c r="W260" s="168">
        <v>0</v>
      </c>
      <c r="X260" s="168">
        <v>0</v>
      </c>
      <c r="Y260" s="168">
        <v>0</v>
      </c>
      <c r="Z260" s="168">
        <v>0</v>
      </c>
      <c r="AA260" s="168">
        <v>0</v>
      </c>
      <c r="AB260" s="168">
        <v>0</v>
      </c>
      <c r="AC260" s="168">
        <v>0</v>
      </c>
      <c r="AD260" s="168">
        <v>0</v>
      </c>
      <c r="AE260" s="138">
        <f t="shared" si="312"/>
        <v>0</v>
      </c>
      <c r="AF260" s="168">
        <v>0</v>
      </c>
      <c r="AG260" s="168">
        <v>0</v>
      </c>
      <c r="AH260" s="168">
        <v>0</v>
      </c>
      <c r="AI260" s="307"/>
    </row>
    <row r="261" spans="1:34" ht="8.25">
      <c r="A261" s="91" t="s">
        <v>289</v>
      </c>
      <c r="B261" s="105"/>
      <c r="C261" s="93"/>
      <c r="D261" s="93"/>
      <c r="E261" s="93">
        <f aca="true" t="shared" si="313" ref="E261:Q261">SUM(E254:E260)</f>
        <v>0</v>
      </c>
      <c r="F261" s="106">
        <f t="shared" si="313"/>
        <v>0</v>
      </c>
      <c r="G261" s="106">
        <f t="shared" si="313"/>
        <v>0</v>
      </c>
      <c r="H261" s="106">
        <f t="shared" si="313"/>
        <v>0</v>
      </c>
      <c r="I261" s="106">
        <f t="shared" si="313"/>
        <v>0</v>
      </c>
      <c r="J261" s="106">
        <f t="shared" si="313"/>
        <v>0</v>
      </c>
      <c r="K261" s="106">
        <f t="shared" si="313"/>
        <v>0</v>
      </c>
      <c r="L261" s="106">
        <f t="shared" si="313"/>
        <v>0</v>
      </c>
      <c r="M261" s="106">
        <f t="shared" si="313"/>
        <v>0</v>
      </c>
      <c r="N261" s="106">
        <f t="shared" si="313"/>
        <v>0</v>
      </c>
      <c r="O261" s="106">
        <f t="shared" si="313"/>
        <v>0</v>
      </c>
      <c r="P261" s="106">
        <f t="shared" si="313"/>
        <v>0</v>
      </c>
      <c r="Q261" s="106">
        <f t="shared" si="313"/>
        <v>0</v>
      </c>
      <c r="R261" s="129">
        <f t="shared" si="311"/>
        <v>0</v>
      </c>
      <c r="S261" s="106">
        <f aca="true" t="shared" si="314" ref="S261:AD261">SUM(S254:S260)</f>
        <v>0</v>
      </c>
      <c r="T261" s="106">
        <f t="shared" si="314"/>
        <v>0</v>
      </c>
      <c r="U261" s="106">
        <f t="shared" si="314"/>
        <v>0</v>
      </c>
      <c r="V261" s="106">
        <f t="shared" si="314"/>
        <v>0</v>
      </c>
      <c r="W261" s="106">
        <f t="shared" si="314"/>
        <v>0</v>
      </c>
      <c r="X261" s="106">
        <f t="shared" si="314"/>
        <v>0</v>
      </c>
      <c r="Y261" s="106">
        <f t="shared" si="314"/>
        <v>0</v>
      </c>
      <c r="Z261" s="106">
        <f t="shared" si="314"/>
        <v>0</v>
      </c>
      <c r="AA261" s="106">
        <f t="shared" si="314"/>
        <v>0</v>
      </c>
      <c r="AB261" s="106">
        <f t="shared" si="314"/>
        <v>0</v>
      </c>
      <c r="AC261" s="106">
        <f t="shared" si="314"/>
        <v>0</v>
      </c>
      <c r="AD261" s="106">
        <f t="shared" si="314"/>
        <v>0</v>
      </c>
      <c r="AE261" s="129">
        <f t="shared" si="312"/>
        <v>0</v>
      </c>
      <c r="AF261" s="129">
        <f>SUM(AF254:AF260)</f>
        <v>0</v>
      </c>
      <c r="AG261" s="129">
        <f>SUM(AG254:AG260)</f>
        <v>0</v>
      </c>
      <c r="AH261" s="129">
        <f>SUM(AH254:AH260)</f>
        <v>0</v>
      </c>
    </row>
    <row r="262" spans="1:34" ht="8.25">
      <c r="A262" s="101"/>
      <c r="B262" s="102"/>
      <c r="C262" s="103"/>
      <c r="D262" s="103"/>
      <c r="E262" s="103"/>
      <c r="F262" s="104"/>
      <c r="G262" s="104"/>
      <c r="H262" s="104"/>
      <c r="I262" s="104"/>
      <c r="J262" s="104"/>
      <c r="K262" s="104"/>
      <c r="L262" s="104"/>
      <c r="M262" s="104"/>
      <c r="N262" s="104"/>
      <c r="O262" s="104"/>
      <c r="P262" s="104"/>
      <c r="Q262" s="104"/>
      <c r="R262" s="130" t="e">
        <f>R90/R261</f>
        <v>#DIV/0!</v>
      </c>
      <c r="S262" s="104"/>
      <c r="T262" s="104"/>
      <c r="U262" s="104"/>
      <c r="V262" s="104"/>
      <c r="W262" s="104"/>
      <c r="X262" s="104"/>
      <c r="Y262" s="104"/>
      <c r="Z262" s="104"/>
      <c r="AA262" s="104"/>
      <c r="AB262" s="104"/>
      <c r="AC262" s="104"/>
      <c r="AD262" s="104"/>
      <c r="AE262" s="130"/>
      <c r="AF262" s="130"/>
      <c r="AG262" s="130"/>
      <c r="AH262" s="130"/>
    </row>
    <row r="263" spans="1:34" ht="8.25">
      <c r="A263" s="165" t="str">
        <f>Assumptions!I15</f>
        <v>Sales &amp; Marketing</v>
      </c>
      <c r="B263" s="166"/>
      <c r="C263" s="103"/>
      <c r="D263" s="103"/>
      <c r="E263" s="103"/>
      <c r="F263" s="104"/>
      <c r="G263" s="104"/>
      <c r="H263" s="104"/>
      <c r="I263" s="104"/>
      <c r="J263" s="104"/>
      <c r="K263" s="104"/>
      <c r="L263" s="104"/>
      <c r="M263" s="104"/>
      <c r="N263" s="104"/>
      <c r="O263" s="104"/>
      <c r="P263" s="104"/>
      <c r="Q263" s="104"/>
      <c r="R263" s="130"/>
      <c r="S263" s="104"/>
      <c r="T263" s="104"/>
      <c r="U263" s="104"/>
      <c r="V263" s="104"/>
      <c r="W263" s="104"/>
      <c r="X263" s="104"/>
      <c r="Y263" s="104"/>
      <c r="Z263" s="104"/>
      <c r="AA263" s="104"/>
      <c r="AB263" s="104"/>
      <c r="AC263" s="104"/>
      <c r="AD263" s="104"/>
      <c r="AE263" s="130"/>
      <c r="AF263" s="130"/>
      <c r="AG263" s="130"/>
      <c r="AH263" s="130"/>
    </row>
    <row r="264" spans="1:34" ht="8.25">
      <c r="A264" s="101"/>
      <c r="B264" s="164" t="s">
        <v>290</v>
      </c>
      <c r="C264" s="103"/>
      <c r="D264" s="103"/>
      <c r="E264" s="168">
        <v>0</v>
      </c>
      <c r="F264" s="168">
        <v>0</v>
      </c>
      <c r="G264" s="168">
        <v>0</v>
      </c>
      <c r="H264" s="168">
        <v>0</v>
      </c>
      <c r="I264" s="168">
        <v>0</v>
      </c>
      <c r="J264" s="168">
        <v>0</v>
      </c>
      <c r="K264" s="168">
        <v>0</v>
      </c>
      <c r="L264" s="168">
        <v>0</v>
      </c>
      <c r="M264" s="168">
        <v>0</v>
      </c>
      <c r="N264" s="168">
        <v>0</v>
      </c>
      <c r="O264" s="168">
        <v>0</v>
      </c>
      <c r="P264" s="168">
        <v>0</v>
      </c>
      <c r="Q264" s="168">
        <v>0</v>
      </c>
      <c r="R264" s="138">
        <f aca="true" t="shared" si="315" ref="R264:U269">Q264</f>
        <v>0</v>
      </c>
      <c r="S264" s="160">
        <f t="shared" si="315"/>
        <v>0</v>
      </c>
      <c r="T264" s="160">
        <f t="shared" si="315"/>
        <v>0</v>
      </c>
      <c r="U264" s="160">
        <f t="shared" si="315"/>
        <v>0</v>
      </c>
      <c r="V264" s="168">
        <v>0</v>
      </c>
      <c r="W264" s="168">
        <v>0</v>
      </c>
      <c r="X264" s="168">
        <v>0</v>
      </c>
      <c r="Y264" s="168">
        <v>0</v>
      </c>
      <c r="Z264" s="168">
        <v>0</v>
      </c>
      <c r="AA264" s="168">
        <v>0</v>
      </c>
      <c r="AB264" s="168">
        <v>0</v>
      </c>
      <c r="AC264" s="168">
        <v>0</v>
      </c>
      <c r="AD264" s="168">
        <v>0</v>
      </c>
      <c r="AE264" s="138">
        <f>AD264</f>
        <v>0</v>
      </c>
      <c r="AF264" s="138">
        <f>AE264</f>
        <v>0</v>
      </c>
      <c r="AG264" s="168">
        <v>0</v>
      </c>
      <c r="AH264" s="168">
        <v>0</v>
      </c>
    </row>
    <row r="265" spans="1:34" ht="8.25">
      <c r="A265" s="101"/>
      <c r="B265" s="164" t="s">
        <v>291</v>
      </c>
      <c r="C265" s="103"/>
      <c r="D265" s="103"/>
      <c r="E265" s="168">
        <v>0</v>
      </c>
      <c r="F265" s="168">
        <v>0</v>
      </c>
      <c r="G265" s="168">
        <v>0</v>
      </c>
      <c r="H265" s="168">
        <v>0</v>
      </c>
      <c r="I265" s="168">
        <v>0</v>
      </c>
      <c r="J265" s="168">
        <v>0</v>
      </c>
      <c r="K265" s="168">
        <v>0</v>
      </c>
      <c r="L265" s="168">
        <v>0</v>
      </c>
      <c r="M265" s="168">
        <v>0</v>
      </c>
      <c r="N265" s="168">
        <v>0</v>
      </c>
      <c r="O265" s="168">
        <v>0</v>
      </c>
      <c r="P265" s="168">
        <v>0</v>
      </c>
      <c r="Q265" s="168">
        <v>0</v>
      </c>
      <c r="R265" s="138">
        <f t="shared" si="315"/>
        <v>0</v>
      </c>
      <c r="S265" s="160">
        <f t="shared" si="315"/>
        <v>0</v>
      </c>
      <c r="T265" s="160">
        <f t="shared" si="315"/>
        <v>0</v>
      </c>
      <c r="U265" s="160">
        <f t="shared" si="315"/>
        <v>0</v>
      </c>
      <c r="V265" s="168">
        <v>0</v>
      </c>
      <c r="W265" s="168">
        <v>0</v>
      </c>
      <c r="X265" s="168">
        <v>0</v>
      </c>
      <c r="Y265" s="168">
        <v>0</v>
      </c>
      <c r="Z265" s="168">
        <v>0</v>
      </c>
      <c r="AA265" s="168">
        <v>0</v>
      </c>
      <c r="AB265" s="168">
        <v>0</v>
      </c>
      <c r="AC265" s="168">
        <v>0</v>
      </c>
      <c r="AD265" s="168">
        <v>0</v>
      </c>
      <c r="AE265" s="138">
        <f aca="true" t="shared" si="316" ref="AE265:AE270">AD265</f>
        <v>0</v>
      </c>
      <c r="AF265" s="138">
        <v>0</v>
      </c>
      <c r="AG265" s="168">
        <v>0</v>
      </c>
      <c r="AH265" s="168">
        <v>0</v>
      </c>
    </row>
    <row r="266" spans="1:34" ht="8.25">
      <c r="A266" s="101"/>
      <c r="B266" s="164" t="s">
        <v>292</v>
      </c>
      <c r="C266" s="103"/>
      <c r="D266" s="103"/>
      <c r="E266" s="168">
        <v>0</v>
      </c>
      <c r="F266" s="168">
        <v>0</v>
      </c>
      <c r="G266" s="168">
        <v>0</v>
      </c>
      <c r="H266" s="168">
        <v>0</v>
      </c>
      <c r="I266" s="168">
        <v>0</v>
      </c>
      <c r="J266" s="168">
        <v>0</v>
      </c>
      <c r="K266" s="168">
        <v>0</v>
      </c>
      <c r="L266" s="168">
        <v>0</v>
      </c>
      <c r="M266" s="168">
        <v>0</v>
      </c>
      <c r="N266" s="168">
        <v>0</v>
      </c>
      <c r="O266" s="168">
        <v>0</v>
      </c>
      <c r="P266" s="168">
        <v>0</v>
      </c>
      <c r="Q266" s="168">
        <v>0</v>
      </c>
      <c r="R266" s="138">
        <f t="shared" si="315"/>
        <v>0</v>
      </c>
      <c r="S266" s="160">
        <f t="shared" si="315"/>
        <v>0</v>
      </c>
      <c r="T266" s="160">
        <f t="shared" si="315"/>
        <v>0</v>
      </c>
      <c r="U266" s="160">
        <f t="shared" si="315"/>
        <v>0</v>
      </c>
      <c r="V266" s="168">
        <v>0</v>
      </c>
      <c r="W266" s="168">
        <v>0</v>
      </c>
      <c r="X266" s="168">
        <v>0</v>
      </c>
      <c r="Y266" s="168">
        <v>0</v>
      </c>
      <c r="Z266" s="168">
        <v>0</v>
      </c>
      <c r="AA266" s="168">
        <v>0</v>
      </c>
      <c r="AB266" s="168">
        <v>0</v>
      </c>
      <c r="AC266" s="168">
        <v>0</v>
      </c>
      <c r="AD266" s="168">
        <v>0</v>
      </c>
      <c r="AE266" s="138">
        <f t="shared" si="316"/>
        <v>0</v>
      </c>
      <c r="AF266" s="138">
        <f>AE266</f>
        <v>0</v>
      </c>
      <c r="AG266" s="168">
        <v>0</v>
      </c>
      <c r="AH266" s="168">
        <v>0</v>
      </c>
    </row>
    <row r="267" spans="1:34" ht="8.25">
      <c r="A267" s="101"/>
      <c r="B267" s="164" t="s">
        <v>293</v>
      </c>
      <c r="C267" s="103"/>
      <c r="D267" s="103"/>
      <c r="E267" s="168">
        <v>0</v>
      </c>
      <c r="F267" s="168">
        <v>0</v>
      </c>
      <c r="G267" s="168">
        <v>0</v>
      </c>
      <c r="H267" s="168">
        <v>0</v>
      </c>
      <c r="I267" s="168">
        <v>0</v>
      </c>
      <c r="J267" s="168">
        <v>0</v>
      </c>
      <c r="K267" s="168">
        <v>0</v>
      </c>
      <c r="L267" s="168">
        <v>0</v>
      </c>
      <c r="M267" s="168">
        <v>0</v>
      </c>
      <c r="N267" s="168">
        <v>0</v>
      </c>
      <c r="O267" s="168">
        <v>0</v>
      </c>
      <c r="P267" s="168">
        <v>0</v>
      </c>
      <c r="Q267" s="168">
        <v>0</v>
      </c>
      <c r="R267" s="138">
        <f t="shared" si="315"/>
        <v>0</v>
      </c>
      <c r="S267" s="160">
        <f t="shared" si="315"/>
        <v>0</v>
      </c>
      <c r="T267" s="160">
        <f t="shared" si="315"/>
        <v>0</v>
      </c>
      <c r="U267" s="160">
        <f t="shared" si="315"/>
        <v>0</v>
      </c>
      <c r="V267" s="168">
        <v>0</v>
      </c>
      <c r="W267" s="168">
        <v>0</v>
      </c>
      <c r="X267" s="168">
        <v>0</v>
      </c>
      <c r="Y267" s="168">
        <v>0</v>
      </c>
      <c r="Z267" s="168">
        <v>0</v>
      </c>
      <c r="AA267" s="168">
        <v>0</v>
      </c>
      <c r="AB267" s="168">
        <v>0</v>
      </c>
      <c r="AC267" s="168">
        <v>0</v>
      </c>
      <c r="AD267" s="168">
        <v>0</v>
      </c>
      <c r="AE267" s="138">
        <f t="shared" si="316"/>
        <v>0</v>
      </c>
      <c r="AF267" s="138">
        <f>AE267</f>
        <v>0</v>
      </c>
      <c r="AG267" s="168">
        <v>0</v>
      </c>
      <c r="AH267" s="168">
        <v>0</v>
      </c>
    </row>
    <row r="268" spans="1:34" ht="8.25">
      <c r="A268" s="101"/>
      <c r="B268" s="164" t="s">
        <v>294</v>
      </c>
      <c r="C268" s="103"/>
      <c r="D268" s="103"/>
      <c r="E268" s="168">
        <v>0</v>
      </c>
      <c r="F268" s="168">
        <v>0</v>
      </c>
      <c r="G268" s="168">
        <v>0</v>
      </c>
      <c r="H268" s="168">
        <v>0</v>
      </c>
      <c r="I268" s="168">
        <v>0</v>
      </c>
      <c r="J268" s="168">
        <v>0</v>
      </c>
      <c r="K268" s="168">
        <v>0</v>
      </c>
      <c r="L268" s="168">
        <v>0</v>
      </c>
      <c r="M268" s="168">
        <v>0</v>
      </c>
      <c r="N268" s="168">
        <v>0</v>
      </c>
      <c r="O268" s="168">
        <v>0</v>
      </c>
      <c r="P268" s="168">
        <v>0</v>
      </c>
      <c r="Q268" s="168">
        <v>0</v>
      </c>
      <c r="R268" s="138">
        <f t="shared" si="315"/>
        <v>0</v>
      </c>
      <c r="S268" s="160">
        <f t="shared" si="315"/>
        <v>0</v>
      </c>
      <c r="T268" s="160">
        <f t="shared" si="315"/>
        <v>0</v>
      </c>
      <c r="U268" s="160">
        <f t="shared" si="315"/>
        <v>0</v>
      </c>
      <c r="V268" s="168">
        <v>0</v>
      </c>
      <c r="W268" s="168">
        <v>0</v>
      </c>
      <c r="X268" s="168">
        <v>0</v>
      </c>
      <c r="Y268" s="168">
        <v>0</v>
      </c>
      <c r="Z268" s="168">
        <v>0</v>
      </c>
      <c r="AA268" s="168">
        <v>0</v>
      </c>
      <c r="AB268" s="168">
        <v>0</v>
      </c>
      <c r="AC268" s="168">
        <v>0</v>
      </c>
      <c r="AD268" s="168">
        <v>0</v>
      </c>
      <c r="AE268" s="138">
        <f t="shared" si="316"/>
        <v>0</v>
      </c>
      <c r="AF268" s="138">
        <f>AE268</f>
        <v>0</v>
      </c>
      <c r="AG268" s="168">
        <v>0</v>
      </c>
      <c r="AH268" s="168">
        <v>0</v>
      </c>
    </row>
    <row r="269" spans="1:34" ht="8.25">
      <c r="A269" s="101"/>
      <c r="B269" s="164" t="s">
        <v>295</v>
      </c>
      <c r="C269" s="103"/>
      <c r="D269" s="103"/>
      <c r="E269" s="168">
        <v>0</v>
      </c>
      <c r="F269" s="168">
        <v>0</v>
      </c>
      <c r="G269" s="168">
        <v>0</v>
      </c>
      <c r="H269" s="168">
        <v>0</v>
      </c>
      <c r="I269" s="168">
        <v>0</v>
      </c>
      <c r="J269" s="168">
        <v>0</v>
      </c>
      <c r="K269" s="168">
        <v>0</v>
      </c>
      <c r="L269" s="168">
        <v>0</v>
      </c>
      <c r="M269" s="168">
        <v>0</v>
      </c>
      <c r="N269" s="168">
        <v>0</v>
      </c>
      <c r="O269" s="168">
        <v>0</v>
      </c>
      <c r="P269" s="168">
        <v>0</v>
      </c>
      <c r="Q269" s="168">
        <v>0</v>
      </c>
      <c r="R269" s="138">
        <f t="shared" si="315"/>
        <v>0</v>
      </c>
      <c r="S269" s="160">
        <f t="shared" si="315"/>
        <v>0</v>
      </c>
      <c r="T269" s="160">
        <f t="shared" si="315"/>
        <v>0</v>
      </c>
      <c r="U269" s="160">
        <f t="shared" si="315"/>
        <v>0</v>
      </c>
      <c r="V269" s="168">
        <v>0</v>
      </c>
      <c r="W269" s="168">
        <v>0</v>
      </c>
      <c r="X269" s="168">
        <v>0</v>
      </c>
      <c r="Y269" s="168">
        <v>0</v>
      </c>
      <c r="Z269" s="168">
        <v>0</v>
      </c>
      <c r="AA269" s="168">
        <v>0</v>
      </c>
      <c r="AB269" s="168">
        <v>0</v>
      </c>
      <c r="AC269" s="168">
        <v>0</v>
      </c>
      <c r="AD269" s="168">
        <v>0</v>
      </c>
      <c r="AE269" s="138">
        <f t="shared" si="316"/>
        <v>0</v>
      </c>
      <c r="AF269" s="138">
        <f>AE269</f>
        <v>0</v>
      </c>
      <c r="AG269" s="168">
        <v>0</v>
      </c>
      <c r="AH269" s="168">
        <v>0</v>
      </c>
    </row>
    <row r="270" spans="1:34" ht="8.25">
      <c r="A270" s="91" t="s">
        <v>289</v>
      </c>
      <c r="B270" s="105"/>
      <c r="C270" s="93"/>
      <c r="D270" s="93"/>
      <c r="E270" s="93">
        <f aca="true" t="shared" si="317" ref="E270:Q270">SUM(E264:E269)</f>
        <v>0</v>
      </c>
      <c r="F270" s="106">
        <f t="shared" si="317"/>
        <v>0</v>
      </c>
      <c r="G270" s="106">
        <f t="shared" si="317"/>
        <v>0</v>
      </c>
      <c r="H270" s="106">
        <f t="shared" si="317"/>
        <v>0</v>
      </c>
      <c r="I270" s="106">
        <f t="shared" si="317"/>
        <v>0</v>
      </c>
      <c r="J270" s="106">
        <f t="shared" si="317"/>
        <v>0</v>
      </c>
      <c r="K270" s="106">
        <f t="shared" si="317"/>
        <v>0</v>
      </c>
      <c r="L270" s="106">
        <f t="shared" si="317"/>
        <v>0</v>
      </c>
      <c r="M270" s="106">
        <f t="shared" si="317"/>
        <v>0</v>
      </c>
      <c r="N270" s="106">
        <f t="shared" si="317"/>
        <v>0</v>
      </c>
      <c r="O270" s="106">
        <f t="shared" si="317"/>
        <v>0</v>
      </c>
      <c r="P270" s="106">
        <f t="shared" si="317"/>
        <v>0</v>
      </c>
      <c r="Q270" s="106">
        <f t="shared" si="317"/>
        <v>0</v>
      </c>
      <c r="R270" s="129">
        <f>Q270</f>
        <v>0</v>
      </c>
      <c r="S270" s="106">
        <f aca="true" t="shared" si="318" ref="S270:AD270">SUM(S264:S269)</f>
        <v>0</v>
      </c>
      <c r="T270" s="106">
        <f t="shared" si="318"/>
        <v>0</v>
      </c>
      <c r="U270" s="106">
        <f t="shared" si="318"/>
        <v>0</v>
      </c>
      <c r="V270" s="106">
        <f t="shared" si="318"/>
        <v>0</v>
      </c>
      <c r="W270" s="106">
        <f t="shared" si="318"/>
        <v>0</v>
      </c>
      <c r="X270" s="106">
        <f t="shared" si="318"/>
        <v>0</v>
      </c>
      <c r="Y270" s="106">
        <f t="shared" si="318"/>
        <v>0</v>
      </c>
      <c r="Z270" s="106">
        <f t="shared" si="318"/>
        <v>0</v>
      </c>
      <c r="AA270" s="106">
        <f t="shared" si="318"/>
        <v>0</v>
      </c>
      <c r="AB270" s="106">
        <f t="shared" si="318"/>
        <v>0</v>
      </c>
      <c r="AC270" s="106">
        <f t="shared" si="318"/>
        <v>0</v>
      </c>
      <c r="AD270" s="106">
        <f t="shared" si="318"/>
        <v>0</v>
      </c>
      <c r="AE270" s="129">
        <f t="shared" si="316"/>
        <v>0</v>
      </c>
      <c r="AF270" s="129">
        <f>SUM(AF264:AF269)</f>
        <v>0</v>
      </c>
      <c r="AG270" s="129">
        <f>SUM(AG264:AG269)</f>
        <v>0</v>
      </c>
      <c r="AH270" s="129">
        <f>SUM(AH264:AH269)</f>
        <v>0</v>
      </c>
    </row>
    <row r="271" spans="1:34" ht="8.25">
      <c r="A271" s="101"/>
      <c r="B271" s="102"/>
      <c r="C271" s="103"/>
      <c r="D271" s="103"/>
      <c r="E271" s="103"/>
      <c r="F271" s="104"/>
      <c r="G271" s="104"/>
      <c r="H271" s="104"/>
      <c r="I271" s="104"/>
      <c r="J271" s="104"/>
      <c r="K271" s="104"/>
      <c r="L271" s="104"/>
      <c r="M271" s="104"/>
      <c r="N271" s="104"/>
      <c r="O271" s="104"/>
      <c r="P271" s="104"/>
      <c r="Q271" s="104"/>
      <c r="R271" s="130"/>
      <c r="S271" s="104"/>
      <c r="T271" s="104"/>
      <c r="U271" s="104"/>
      <c r="V271" s="104"/>
      <c r="W271" s="104"/>
      <c r="X271" s="104"/>
      <c r="Y271" s="104"/>
      <c r="Z271" s="104"/>
      <c r="AA271" s="104"/>
      <c r="AB271" s="104"/>
      <c r="AC271" s="104"/>
      <c r="AD271" s="104"/>
      <c r="AE271" s="130"/>
      <c r="AF271" s="130"/>
      <c r="AG271" s="130"/>
      <c r="AH271" s="130"/>
    </row>
    <row r="272" spans="1:34" ht="8.25">
      <c r="A272" s="165" t="str">
        <f>Assumptions!I16</f>
        <v>Administration</v>
      </c>
      <c r="B272" s="166"/>
      <c r="C272" s="103"/>
      <c r="D272" s="103"/>
      <c r="E272" s="103"/>
      <c r="F272" s="104"/>
      <c r="G272" s="104"/>
      <c r="H272" s="104"/>
      <c r="I272" s="104"/>
      <c r="J272" s="104"/>
      <c r="K272" s="104"/>
      <c r="L272" s="104"/>
      <c r="M272" s="104"/>
      <c r="N272" s="104"/>
      <c r="O272" s="104"/>
      <c r="P272" s="104"/>
      <c r="Q272" s="104"/>
      <c r="R272" s="130"/>
      <c r="S272" s="104"/>
      <c r="T272" s="104"/>
      <c r="U272" s="104"/>
      <c r="V272" s="104"/>
      <c r="W272" s="104"/>
      <c r="X272" s="104"/>
      <c r="Y272" s="104"/>
      <c r="Z272" s="104"/>
      <c r="AA272" s="104"/>
      <c r="AB272" s="104"/>
      <c r="AC272" s="104"/>
      <c r="AD272" s="104"/>
      <c r="AE272" s="130"/>
      <c r="AF272" s="130"/>
      <c r="AG272" s="130"/>
      <c r="AH272" s="130"/>
    </row>
    <row r="273" spans="1:34" ht="8.25">
      <c r="A273" s="101"/>
      <c r="B273" s="164" t="s">
        <v>296</v>
      </c>
      <c r="C273" s="103"/>
      <c r="D273" s="103"/>
      <c r="E273" s="168">
        <v>0</v>
      </c>
      <c r="F273" s="168">
        <v>0</v>
      </c>
      <c r="G273" s="168">
        <v>0</v>
      </c>
      <c r="H273" s="168">
        <v>0</v>
      </c>
      <c r="I273" s="168">
        <v>0</v>
      </c>
      <c r="J273" s="168">
        <v>0</v>
      </c>
      <c r="K273" s="168">
        <v>0</v>
      </c>
      <c r="L273" s="168">
        <v>0</v>
      </c>
      <c r="M273" s="168">
        <v>0</v>
      </c>
      <c r="N273" s="168">
        <v>0</v>
      </c>
      <c r="O273" s="168">
        <v>0</v>
      </c>
      <c r="P273" s="168">
        <v>0</v>
      </c>
      <c r="Q273" s="168">
        <v>0</v>
      </c>
      <c r="R273" s="138">
        <f aca="true" t="shared" si="319" ref="R273:R279">Q273</f>
        <v>0</v>
      </c>
      <c r="S273" s="168">
        <v>0</v>
      </c>
      <c r="T273" s="168">
        <v>0</v>
      </c>
      <c r="U273" s="168">
        <v>0</v>
      </c>
      <c r="V273" s="168">
        <v>0</v>
      </c>
      <c r="W273" s="168">
        <v>0</v>
      </c>
      <c r="X273" s="168">
        <v>0</v>
      </c>
      <c r="Y273" s="168">
        <v>0</v>
      </c>
      <c r="Z273" s="168">
        <v>0</v>
      </c>
      <c r="AA273" s="168">
        <v>0</v>
      </c>
      <c r="AB273" s="168">
        <v>0</v>
      </c>
      <c r="AC273" s="168">
        <v>0</v>
      </c>
      <c r="AD273" s="168">
        <v>0</v>
      </c>
      <c r="AE273" s="168">
        <v>0</v>
      </c>
      <c r="AF273" s="168">
        <v>0</v>
      </c>
      <c r="AG273" s="168">
        <v>0</v>
      </c>
      <c r="AH273" s="168">
        <v>0</v>
      </c>
    </row>
    <row r="274" spans="1:34" ht="8.25">
      <c r="A274" s="101"/>
      <c r="B274" s="164" t="s">
        <v>297</v>
      </c>
      <c r="C274" s="103"/>
      <c r="D274" s="103"/>
      <c r="E274" s="168">
        <v>0</v>
      </c>
      <c r="F274" s="168">
        <v>0</v>
      </c>
      <c r="G274" s="168">
        <v>0</v>
      </c>
      <c r="H274" s="168">
        <v>0</v>
      </c>
      <c r="I274" s="168">
        <v>0</v>
      </c>
      <c r="J274" s="168">
        <v>0</v>
      </c>
      <c r="K274" s="168">
        <v>0</v>
      </c>
      <c r="L274" s="168">
        <v>0</v>
      </c>
      <c r="M274" s="168">
        <v>0</v>
      </c>
      <c r="N274" s="168">
        <v>0</v>
      </c>
      <c r="O274" s="168">
        <v>0</v>
      </c>
      <c r="P274" s="168">
        <v>0</v>
      </c>
      <c r="Q274" s="168">
        <v>0</v>
      </c>
      <c r="R274" s="138">
        <f t="shared" si="319"/>
        <v>0</v>
      </c>
      <c r="S274" s="168">
        <v>0</v>
      </c>
      <c r="T274" s="168">
        <v>0</v>
      </c>
      <c r="U274" s="168">
        <v>0</v>
      </c>
      <c r="V274" s="168">
        <v>0</v>
      </c>
      <c r="W274" s="168">
        <v>0</v>
      </c>
      <c r="X274" s="168">
        <v>0</v>
      </c>
      <c r="Y274" s="168">
        <v>0</v>
      </c>
      <c r="Z274" s="168">
        <v>0</v>
      </c>
      <c r="AA274" s="168">
        <v>0</v>
      </c>
      <c r="AB274" s="168">
        <v>0</v>
      </c>
      <c r="AC274" s="168">
        <v>0</v>
      </c>
      <c r="AD274" s="168">
        <v>0</v>
      </c>
      <c r="AE274" s="168">
        <v>0</v>
      </c>
      <c r="AF274" s="168">
        <v>0</v>
      </c>
      <c r="AG274" s="168">
        <v>0</v>
      </c>
      <c r="AH274" s="168">
        <v>0</v>
      </c>
    </row>
    <row r="275" spans="1:34" ht="8.25">
      <c r="A275" s="101"/>
      <c r="B275" s="164" t="s">
        <v>298</v>
      </c>
      <c r="C275" s="103"/>
      <c r="D275" s="103"/>
      <c r="E275" s="168">
        <v>0</v>
      </c>
      <c r="F275" s="168">
        <v>0</v>
      </c>
      <c r="G275" s="168">
        <v>0</v>
      </c>
      <c r="H275" s="168">
        <v>0</v>
      </c>
      <c r="I275" s="168">
        <v>0</v>
      </c>
      <c r="J275" s="168">
        <v>0</v>
      </c>
      <c r="K275" s="168">
        <v>0</v>
      </c>
      <c r="L275" s="168">
        <v>0</v>
      </c>
      <c r="M275" s="168">
        <v>0</v>
      </c>
      <c r="N275" s="168">
        <v>0</v>
      </c>
      <c r="O275" s="168">
        <v>0</v>
      </c>
      <c r="P275" s="168">
        <v>0</v>
      </c>
      <c r="Q275" s="168">
        <v>0</v>
      </c>
      <c r="R275" s="138">
        <f t="shared" si="319"/>
        <v>0</v>
      </c>
      <c r="S275" s="168">
        <v>0</v>
      </c>
      <c r="T275" s="168">
        <v>0</v>
      </c>
      <c r="U275" s="168">
        <v>0</v>
      </c>
      <c r="V275" s="168">
        <v>0</v>
      </c>
      <c r="W275" s="168">
        <v>0</v>
      </c>
      <c r="X275" s="168">
        <v>0</v>
      </c>
      <c r="Y275" s="168">
        <v>0</v>
      </c>
      <c r="Z275" s="168">
        <v>0</v>
      </c>
      <c r="AA275" s="168">
        <v>0</v>
      </c>
      <c r="AB275" s="168">
        <v>0</v>
      </c>
      <c r="AC275" s="168">
        <v>0</v>
      </c>
      <c r="AD275" s="168">
        <v>0</v>
      </c>
      <c r="AE275" s="168">
        <v>0</v>
      </c>
      <c r="AF275" s="168">
        <v>0</v>
      </c>
      <c r="AG275" s="168">
        <v>0</v>
      </c>
      <c r="AH275" s="168">
        <v>0</v>
      </c>
    </row>
    <row r="276" spans="1:34" ht="8.25">
      <c r="A276" s="101"/>
      <c r="B276" s="164" t="s">
        <v>299</v>
      </c>
      <c r="C276" s="103"/>
      <c r="D276" s="103"/>
      <c r="E276" s="168">
        <v>0</v>
      </c>
      <c r="F276" s="168">
        <v>0</v>
      </c>
      <c r="G276" s="168">
        <v>0</v>
      </c>
      <c r="H276" s="168">
        <v>0</v>
      </c>
      <c r="I276" s="168">
        <v>0</v>
      </c>
      <c r="J276" s="168">
        <v>0</v>
      </c>
      <c r="K276" s="168">
        <v>0</v>
      </c>
      <c r="L276" s="168">
        <v>0</v>
      </c>
      <c r="M276" s="168">
        <v>0</v>
      </c>
      <c r="N276" s="168">
        <v>0</v>
      </c>
      <c r="O276" s="168">
        <v>0</v>
      </c>
      <c r="P276" s="168">
        <v>0</v>
      </c>
      <c r="Q276" s="168">
        <v>0</v>
      </c>
      <c r="R276" s="138">
        <f t="shared" si="319"/>
        <v>0</v>
      </c>
      <c r="S276" s="168">
        <v>0</v>
      </c>
      <c r="T276" s="168">
        <v>0</v>
      </c>
      <c r="U276" s="168">
        <v>0</v>
      </c>
      <c r="V276" s="168">
        <v>0</v>
      </c>
      <c r="W276" s="168">
        <v>0</v>
      </c>
      <c r="X276" s="168">
        <v>0</v>
      </c>
      <c r="Y276" s="168">
        <v>0</v>
      </c>
      <c r="Z276" s="168">
        <v>0</v>
      </c>
      <c r="AA276" s="168">
        <v>0</v>
      </c>
      <c r="AB276" s="168">
        <v>0</v>
      </c>
      <c r="AC276" s="168">
        <v>0</v>
      </c>
      <c r="AD276" s="168">
        <v>0</v>
      </c>
      <c r="AE276" s="168">
        <v>0</v>
      </c>
      <c r="AF276" s="168">
        <v>0</v>
      </c>
      <c r="AG276" s="168">
        <v>0</v>
      </c>
      <c r="AH276" s="168">
        <v>0</v>
      </c>
    </row>
    <row r="277" spans="1:34" ht="8.25">
      <c r="A277" s="101"/>
      <c r="B277" s="164" t="s">
        <v>300</v>
      </c>
      <c r="C277" s="103"/>
      <c r="D277" s="103"/>
      <c r="E277" s="168">
        <v>0</v>
      </c>
      <c r="F277" s="168">
        <v>0</v>
      </c>
      <c r="G277" s="168">
        <v>0</v>
      </c>
      <c r="H277" s="168">
        <v>0</v>
      </c>
      <c r="I277" s="168">
        <v>0</v>
      </c>
      <c r="J277" s="168">
        <v>0</v>
      </c>
      <c r="K277" s="168">
        <v>0</v>
      </c>
      <c r="L277" s="168">
        <v>0</v>
      </c>
      <c r="M277" s="168">
        <v>0</v>
      </c>
      <c r="N277" s="168">
        <v>0</v>
      </c>
      <c r="O277" s="168">
        <v>0</v>
      </c>
      <c r="P277" s="168">
        <v>0</v>
      </c>
      <c r="Q277" s="168">
        <v>0</v>
      </c>
      <c r="R277" s="138">
        <f t="shared" si="319"/>
        <v>0</v>
      </c>
      <c r="S277" s="168">
        <v>0</v>
      </c>
      <c r="T277" s="168">
        <v>0</v>
      </c>
      <c r="U277" s="168">
        <v>0</v>
      </c>
      <c r="V277" s="168">
        <v>0</v>
      </c>
      <c r="W277" s="168">
        <v>0</v>
      </c>
      <c r="X277" s="168">
        <v>0</v>
      </c>
      <c r="Y277" s="168">
        <v>0</v>
      </c>
      <c r="Z277" s="168">
        <v>0</v>
      </c>
      <c r="AA277" s="168">
        <v>0</v>
      </c>
      <c r="AB277" s="168">
        <v>0</v>
      </c>
      <c r="AC277" s="168">
        <v>0</v>
      </c>
      <c r="AD277" s="168">
        <v>0</v>
      </c>
      <c r="AE277" s="168">
        <v>0</v>
      </c>
      <c r="AF277" s="168">
        <v>0</v>
      </c>
      <c r="AG277" s="168">
        <v>0</v>
      </c>
      <c r="AH277" s="168">
        <v>0</v>
      </c>
    </row>
    <row r="278" spans="1:34" ht="8.25">
      <c r="A278" s="101"/>
      <c r="B278" s="164" t="s">
        <v>301</v>
      </c>
      <c r="C278" s="103"/>
      <c r="D278" s="103"/>
      <c r="E278" s="168">
        <v>0</v>
      </c>
      <c r="F278" s="168">
        <v>0</v>
      </c>
      <c r="G278" s="168">
        <v>0</v>
      </c>
      <c r="H278" s="168">
        <v>0</v>
      </c>
      <c r="I278" s="168">
        <v>0</v>
      </c>
      <c r="J278" s="168">
        <v>0</v>
      </c>
      <c r="K278" s="168">
        <v>0</v>
      </c>
      <c r="L278" s="168">
        <v>0</v>
      </c>
      <c r="M278" s="168">
        <v>0</v>
      </c>
      <c r="N278" s="168">
        <v>0</v>
      </c>
      <c r="O278" s="168">
        <v>0</v>
      </c>
      <c r="P278" s="168">
        <v>0</v>
      </c>
      <c r="Q278" s="168">
        <v>0</v>
      </c>
      <c r="R278" s="138">
        <f t="shared" si="319"/>
        <v>0</v>
      </c>
      <c r="S278" s="168">
        <v>0</v>
      </c>
      <c r="T278" s="168">
        <v>0</v>
      </c>
      <c r="U278" s="168">
        <v>0</v>
      </c>
      <c r="V278" s="168">
        <v>0</v>
      </c>
      <c r="W278" s="168">
        <v>0</v>
      </c>
      <c r="X278" s="168">
        <v>0</v>
      </c>
      <c r="Y278" s="168">
        <v>0</v>
      </c>
      <c r="Z278" s="168">
        <v>0</v>
      </c>
      <c r="AA278" s="168">
        <v>0</v>
      </c>
      <c r="AB278" s="168">
        <v>0</v>
      </c>
      <c r="AC278" s="168">
        <v>0</v>
      </c>
      <c r="AD278" s="168">
        <v>0</v>
      </c>
      <c r="AE278" s="168">
        <v>0</v>
      </c>
      <c r="AF278" s="168">
        <v>0</v>
      </c>
      <c r="AG278" s="168">
        <v>0</v>
      </c>
      <c r="AH278" s="168">
        <v>0</v>
      </c>
    </row>
    <row r="279" spans="1:34" ht="8.25">
      <c r="A279" s="91" t="s">
        <v>289</v>
      </c>
      <c r="B279" s="105"/>
      <c r="C279" s="93"/>
      <c r="D279" s="93"/>
      <c r="E279" s="93">
        <f aca="true" t="shared" si="320" ref="E279:Q279">SUM(E273:E278)</f>
        <v>0</v>
      </c>
      <c r="F279" s="106">
        <f t="shared" si="320"/>
        <v>0</v>
      </c>
      <c r="G279" s="106">
        <f t="shared" si="320"/>
        <v>0</v>
      </c>
      <c r="H279" s="106">
        <f t="shared" si="320"/>
        <v>0</v>
      </c>
      <c r="I279" s="106">
        <f t="shared" si="320"/>
        <v>0</v>
      </c>
      <c r="J279" s="106">
        <f t="shared" si="320"/>
        <v>0</v>
      </c>
      <c r="K279" s="106">
        <f t="shared" si="320"/>
        <v>0</v>
      </c>
      <c r="L279" s="106">
        <f t="shared" si="320"/>
        <v>0</v>
      </c>
      <c r="M279" s="106">
        <f t="shared" si="320"/>
        <v>0</v>
      </c>
      <c r="N279" s="106">
        <f t="shared" si="320"/>
        <v>0</v>
      </c>
      <c r="O279" s="106">
        <f t="shared" si="320"/>
        <v>0</v>
      </c>
      <c r="P279" s="106">
        <f t="shared" si="320"/>
        <v>0</v>
      </c>
      <c r="Q279" s="106">
        <f t="shared" si="320"/>
        <v>0</v>
      </c>
      <c r="R279" s="129">
        <f t="shared" si="319"/>
        <v>0</v>
      </c>
      <c r="S279" s="106">
        <f aca="true" t="shared" si="321" ref="S279:AD279">SUM(S273:S278)</f>
        <v>0</v>
      </c>
      <c r="T279" s="106">
        <f t="shared" si="321"/>
        <v>0</v>
      </c>
      <c r="U279" s="106">
        <f t="shared" si="321"/>
        <v>0</v>
      </c>
      <c r="V279" s="106">
        <f t="shared" si="321"/>
        <v>0</v>
      </c>
      <c r="W279" s="106">
        <f t="shared" si="321"/>
        <v>0</v>
      </c>
      <c r="X279" s="106">
        <f t="shared" si="321"/>
        <v>0</v>
      </c>
      <c r="Y279" s="106">
        <f t="shared" si="321"/>
        <v>0</v>
      </c>
      <c r="Z279" s="106">
        <f t="shared" si="321"/>
        <v>0</v>
      </c>
      <c r="AA279" s="106">
        <f t="shared" si="321"/>
        <v>0</v>
      </c>
      <c r="AB279" s="106">
        <f t="shared" si="321"/>
        <v>0</v>
      </c>
      <c r="AC279" s="106">
        <f t="shared" si="321"/>
        <v>0</v>
      </c>
      <c r="AD279" s="106">
        <f t="shared" si="321"/>
        <v>0</v>
      </c>
      <c r="AE279" s="129">
        <f>AD279</f>
        <v>0</v>
      </c>
      <c r="AF279" s="129">
        <f>SUM(AF273:AF278)</f>
        <v>0</v>
      </c>
      <c r="AG279" s="129">
        <f>SUM(AG273:AG278)</f>
        <v>0</v>
      </c>
      <c r="AH279" s="129">
        <f>SUM(AH273:AH278)</f>
        <v>0</v>
      </c>
    </row>
    <row r="280" spans="1:34" ht="8.25">
      <c r="A280" s="101"/>
      <c r="B280" s="102"/>
      <c r="C280" s="103"/>
      <c r="D280" s="103"/>
      <c r="E280" s="103"/>
      <c r="F280" s="104"/>
      <c r="G280" s="104"/>
      <c r="H280" s="104"/>
      <c r="I280" s="104"/>
      <c r="J280" s="104"/>
      <c r="K280" s="104"/>
      <c r="L280" s="104"/>
      <c r="M280" s="104"/>
      <c r="N280" s="104"/>
      <c r="O280" s="104"/>
      <c r="P280" s="104"/>
      <c r="Q280" s="104"/>
      <c r="R280" s="130"/>
      <c r="S280" s="104"/>
      <c r="T280" s="104"/>
      <c r="U280" s="104"/>
      <c r="V280" s="104"/>
      <c r="W280" s="104"/>
      <c r="X280" s="104"/>
      <c r="Y280" s="104"/>
      <c r="Z280" s="104"/>
      <c r="AA280" s="104"/>
      <c r="AB280" s="104"/>
      <c r="AC280" s="104"/>
      <c r="AD280" s="104"/>
      <c r="AE280" s="130"/>
      <c r="AF280" s="130"/>
      <c r="AG280" s="130"/>
      <c r="AH280" s="130"/>
    </row>
    <row r="281" spans="1:34" ht="8.25">
      <c r="A281" s="91" t="s">
        <v>302</v>
      </c>
      <c r="B281" s="105"/>
      <c r="C281" s="93"/>
      <c r="D281" s="93"/>
      <c r="E281" s="93">
        <f>E261+E270+E279</f>
        <v>0</v>
      </c>
      <c r="F281" s="93">
        <f aca="true" t="shared" si="322" ref="F281:Q281">F261+F270+F279</f>
        <v>0</v>
      </c>
      <c r="G281" s="93">
        <f t="shared" si="322"/>
        <v>0</v>
      </c>
      <c r="H281" s="93">
        <f t="shared" si="322"/>
        <v>0</v>
      </c>
      <c r="I281" s="93">
        <f t="shared" si="322"/>
        <v>0</v>
      </c>
      <c r="J281" s="93">
        <f t="shared" si="322"/>
        <v>0</v>
      </c>
      <c r="K281" s="93">
        <f t="shared" si="322"/>
        <v>0</v>
      </c>
      <c r="L281" s="93">
        <f t="shared" si="322"/>
        <v>0</v>
      </c>
      <c r="M281" s="93">
        <f t="shared" si="322"/>
        <v>0</v>
      </c>
      <c r="N281" s="93">
        <f t="shared" si="322"/>
        <v>0</v>
      </c>
      <c r="O281" s="93">
        <f t="shared" si="322"/>
        <v>0</v>
      </c>
      <c r="P281" s="93">
        <f t="shared" si="322"/>
        <v>0</v>
      </c>
      <c r="Q281" s="93">
        <f t="shared" si="322"/>
        <v>0</v>
      </c>
      <c r="R281" s="129">
        <f>Q281</f>
        <v>0</v>
      </c>
      <c r="S281" s="106">
        <f>S261+S270+S279</f>
        <v>0</v>
      </c>
      <c r="T281" s="106">
        <f aca="true" t="shared" si="323" ref="T281:AD281">T261+T270+T279</f>
        <v>0</v>
      </c>
      <c r="U281" s="106">
        <f t="shared" si="323"/>
        <v>0</v>
      </c>
      <c r="V281" s="106">
        <f t="shared" si="323"/>
        <v>0</v>
      </c>
      <c r="W281" s="106">
        <f t="shared" si="323"/>
        <v>0</v>
      </c>
      <c r="X281" s="106">
        <f t="shared" si="323"/>
        <v>0</v>
      </c>
      <c r="Y281" s="106">
        <f t="shared" si="323"/>
        <v>0</v>
      </c>
      <c r="Z281" s="106">
        <f t="shared" si="323"/>
        <v>0</v>
      </c>
      <c r="AA281" s="106">
        <f t="shared" si="323"/>
        <v>0</v>
      </c>
      <c r="AB281" s="106">
        <f t="shared" si="323"/>
        <v>0</v>
      </c>
      <c r="AC281" s="106">
        <f t="shared" si="323"/>
        <v>0</v>
      </c>
      <c r="AD281" s="106">
        <f t="shared" si="323"/>
        <v>0</v>
      </c>
      <c r="AE281" s="129">
        <f>AD281</f>
        <v>0</v>
      </c>
      <c r="AF281" s="129">
        <f>AF261+AF270+AF279</f>
        <v>0</v>
      </c>
      <c r="AG281" s="129">
        <f>AG261+AG270+AG279</f>
        <v>0</v>
      </c>
      <c r="AH281" s="129">
        <f>AH261+AH270+AH279</f>
        <v>0</v>
      </c>
    </row>
    <row r="282" spans="1:34" ht="9" thickBot="1">
      <c r="A282" s="101"/>
      <c r="B282" s="102" t="s">
        <v>303</v>
      </c>
      <c r="C282" s="103"/>
      <c r="D282" s="103"/>
      <c r="E282" s="103"/>
      <c r="F282" s="104"/>
      <c r="G282" s="104"/>
      <c r="H282" s="104"/>
      <c r="I282" s="104"/>
      <c r="J282" s="104"/>
      <c r="K282" s="104"/>
      <c r="L282" s="104"/>
      <c r="M282" s="104"/>
      <c r="N282" s="104"/>
      <c r="O282" s="104"/>
      <c r="P282" s="104"/>
      <c r="Q282" s="104"/>
      <c r="R282" s="130">
        <f>IF(R90&gt;0,+R90/R281,0)</f>
        <v>0</v>
      </c>
      <c r="S282" s="104"/>
      <c r="T282" s="104"/>
      <c r="U282" s="104"/>
      <c r="V282" s="104"/>
      <c r="W282" s="104"/>
      <c r="X282" s="104"/>
      <c r="Y282" s="104"/>
      <c r="Z282" s="104"/>
      <c r="AA282" s="104"/>
      <c r="AB282" s="104"/>
      <c r="AC282" s="104"/>
      <c r="AD282" s="104"/>
      <c r="AE282" s="130">
        <f>IF(AE90&gt;0,+AE90/AE281,0)</f>
        <v>0</v>
      </c>
      <c r="AF282" s="130">
        <f>IF(AF90&gt;0,+AF90/AF281,0)</f>
        <v>0</v>
      </c>
      <c r="AG282" s="130">
        <f>IF(AG90&gt;0,+AG90/AG281,0)</f>
        <v>0</v>
      </c>
      <c r="AH282" s="130">
        <f>IF(AH90&gt;0,+AH90/AH281,0)</f>
        <v>0</v>
      </c>
    </row>
    <row r="283" spans="1:34" s="72" customFormat="1" ht="9" thickTop="1">
      <c r="A283" s="85" t="s">
        <v>304</v>
      </c>
      <c r="B283" s="80"/>
      <c r="C283" s="77"/>
      <c r="D283" s="77"/>
      <c r="E283" s="77"/>
      <c r="F283" s="107"/>
      <c r="G283" s="107"/>
      <c r="H283" s="107"/>
      <c r="I283" s="107"/>
      <c r="J283" s="107"/>
      <c r="K283" s="107"/>
      <c r="L283" s="107"/>
      <c r="M283" s="107"/>
      <c r="N283" s="107"/>
      <c r="O283" s="107"/>
      <c r="P283" s="107"/>
      <c r="Q283" s="107"/>
      <c r="R283" s="149"/>
      <c r="S283" s="107"/>
      <c r="T283" s="107"/>
      <c r="U283" s="107"/>
      <c r="V283" s="107"/>
      <c r="W283" s="107"/>
      <c r="X283" s="107"/>
      <c r="Y283" s="107"/>
      <c r="Z283" s="107"/>
      <c r="AA283" s="107"/>
      <c r="AB283" s="107"/>
      <c r="AC283" s="107"/>
      <c r="AD283" s="107"/>
      <c r="AE283" s="149"/>
      <c r="AF283" s="149"/>
      <c r="AG283" s="149"/>
      <c r="AH283" s="149"/>
    </row>
    <row r="284" spans="1:34" s="72" customFormat="1" ht="9" thickBot="1">
      <c r="A284" s="88">
        <f>$A$1</f>
        <v>0</v>
      </c>
      <c r="B284" s="81"/>
      <c r="C284" s="78"/>
      <c r="D284" s="78"/>
      <c r="E284" s="78"/>
      <c r="F284" s="108"/>
      <c r="G284" s="108"/>
      <c r="H284" s="108"/>
      <c r="I284" s="108"/>
      <c r="J284" s="108"/>
      <c r="K284" s="108"/>
      <c r="L284" s="108"/>
      <c r="M284" s="108"/>
      <c r="N284" s="108"/>
      <c r="O284" s="108"/>
      <c r="P284" s="108"/>
      <c r="Q284" s="108"/>
      <c r="R284" s="150"/>
      <c r="S284" s="108"/>
      <c r="T284" s="108"/>
      <c r="U284" s="108"/>
      <c r="V284" s="108"/>
      <c r="W284" s="108"/>
      <c r="X284" s="108"/>
      <c r="Y284" s="108"/>
      <c r="Z284" s="108"/>
      <c r="AA284" s="108"/>
      <c r="AB284" s="108"/>
      <c r="AC284" s="108"/>
      <c r="AD284" s="108"/>
      <c r="AE284" s="150"/>
      <c r="AF284" s="150"/>
      <c r="AG284" s="150"/>
      <c r="AH284" s="150"/>
    </row>
    <row r="285" spans="1:34" ht="9" thickTop="1">
      <c r="A285" s="91"/>
      <c r="B285" s="92">
        <f ca="1">NOW()</f>
        <v>37292.65933275463</v>
      </c>
      <c r="C285" s="94"/>
      <c r="D285" s="94"/>
      <c r="E285" s="94"/>
      <c r="F285" s="94" t="str">
        <f aca="true" t="shared" si="324" ref="F285:Q285">F$7</f>
        <v>Month 1</v>
      </c>
      <c r="G285" s="94" t="str">
        <f t="shared" si="324"/>
        <v>Month 2</v>
      </c>
      <c r="H285" s="94" t="str">
        <f t="shared" si="324"/>
        <v>Month 3</v>
      </c>
      <c r="I285" s="94" t="str">
        <f t="shared" si="324"/>
        <v>Month 4</v>
      </c>
      <c r="J285" s="94" t="str">
        <f t="shared" si="324"/>
        <v>Month 5</v>
      </c>
      <c r="K285" s="94" t="str">
        <f t="shared" si="324"/>
        <v>Month 6</v>
      </c>
      <c r="L285" s="94" t="str">
        <f t="shared" si="324"/>
        <v>Month 7</v>
      </c>
      <c r="M285" s="94" t="str">
        <f t="shared" si="324"/>
        <v>Month 8</v>
      </c>
      <c r="N285" s="94" t="str">
        <f t="shared" si="324"/>
        <v>Month 9</v>
      </c>
      <c r="O285" s="94" t="str">
        <f t="shared" si="324"/>
        <v>Month 10</v>
      </c>
      <c r="P285" s="94" t="str">
        <f t="shared" si="324"/>
        <v>Month 11</v>
      </c>
      <c r="Q285" s="94" t="str">
        <f t="shared" si="324"/>
        <v>Month 12</v>
      </c>
      <c r="R285" s="146" t="s">
        <v>162</v>
      </c>
      <c r="S285" s="94" t="str">
        <f aca="true" t="shared" si="325" ref="S285:AD285">S$7</f>
        <v>Month 13</v>
      </c>
      <c r="T285" s="94" t="str">
        <f t="shared" si="325"/>
        <v>Month 14</v>
      </c>
      <c r="U285" s="94" t="str">
        <f t="shared" si="325"/>
        <v>Month 15</v>
      </c>
      <c r="V285" s="94" t="str">
        <f t="shared" si="325"/>
        <v>Month 16</v>
      </c>
      <c r="W285" s="94" t="str">
        <f t="shared" si="325"/>
        <v>Month 17</v>
      </c>
      <c r="X285" s="94" t="str">
        <f t="shared" si="325"/>
        <v>Month 18</v>
      </c>
      <c r="Y285" s="94" t="str">
        <f t="shared" si="325"/>
        <v>Month 19</v>
      </c>
      <c r="Z285" s="94" t="str">
        <f t="shared" si="325"/>
        <v>Month 20</v>
      </c>
      <c r="AA285" s="94" t="str">
        <f t="shared" si="325"/>
        <v>Month 21</v>
      </c>
      <c r="AB285" s="94" t="str">
        <f t="shared" si="325"/>
        <v>Month 22</v>
      </c>
      <c r="AC285" s="94" t="str">
        <f t="shared" si="325"/>
        <v>Month 23</v>
      </c>
      <c r="AD285" s="94" t="str">
        <f t="shared" si="325"/>
        <v>Month 24</v>
      </c>
      <c r="AE285" s="146" t="s">
        <v>162</v>
      </c>
      <c r="AF285" s="146" t="str">
        <f>AF$7</f>
        <v>Total</v>
      </c>
      <c r="AG285" s="146" t="str">
        <f>AG$7</f>
        <v>Total</v>
      </c>
      <c r="AH285" s="146" t="str">
        <f>AH$7</f>
        <v>Total</v>
      </c>
    </row>
    <row r="286" spans="1:34" ht="8.25">
      <c r="A286" s="95"/>
      <c r="B286" s="96">
        <f ca="1">NOW()</f>
        <v>37292.65933275463</v>
      </c>
      <c r="C286" s="97"/>
      <c r="D286" s="97"/>
      <c r="E286" s="97"/>
      <c r="F286" s="98">
        <f aca="true" t="shared" si="326" ref="F286:AH286">F$1</f>
        <v>36526</v>
      </c>
      <c r="G286" s="98">
        <f t="shared" si="326"/>
        <v>36557</v>
      </c>
      <c r="H286" s="98">
        <f t="shared" si="326"/>
        <v>36588</v>
      </c>
      <c r="I286" s="98">
        <f t="shared" si="326"/>
        <v>36619</v>
      </c>
      <c r="J286" s="98">
        <f t="shared" si="326"/>
        <v>36650</v>
      </c>
      <c r="K286" s="98">
        <f t="shared" si="326"/>
        <v>36681</v>
      </c>
      <c r="L286" s="98">
        <f t="shared" si="326"/>
        <v>36712</v>
      </c>
      <c r="M286" s="98">
        <f t="shared" si="326"/>
        <v>36743</v>
      </c>
      <c r="N286" s="98">
        <f t="shared" si="326"/>
        <v>36774</v>
      </c>
      <c r="O286" s="98">
        <f t="shared" si="326"/>
        <v>36805</v>
      </c>
      <c r="P286" s="98">
        <f t="shared" si="326"/>
        <v>36836</v>
      </c>
      <c r="Q286" s="98">
        <f t="shared" si="326"/>
        <v>36867</v>
      </c>
      <c r="R286" s="147">
        <f t="shared" si="326"/>
        <v>36867</v>
      </c>
      <c r="S286" s="98">
        <f t="shared" si="326"/>
        <v>36898</v>
      </c>
      <c r="T286" s="98">
        <f t="shared" si="326"/>
        <v>36929</v>
      </c>
      <c r="U286" s="98">
        <f t="shared" si="326"/>
        <v>36960</v>
      </c>
      <c r="V286" s="98">
        <f t="shared" si="326"/>
        <v>36991</v>
      </c>
      <c r="W286" s="98">
        <f t="shared" si="326"/>
        <v>37022</v>
      </c>
      <c r="X286" s="98">
        <f t="shared" si="326"/>
        <v>37053</v>
      </c>
      <c r="Y286" s="98">
        <f t="shared" si="326"/>
        <v>37084</v>
      </c>
      <c r="Z286" s="98">
        <f t="shared" si="326"/>
        <v>37115</v>
      </c>
      <c r="AA286" s="98">
        <f t="shared" si="326"/>
        <v>37146</v>
      </c>
      <c r="AB286" s="98">
        <f t="shared" si="326"/>
        <v>37177</v>
      </c>
      <c r="AC286" s="98">
        <f t="shared" si="326"/>
        <v>37208</v>
      </c>
      <c r="AD286" s="98">
        <f t="shared" si="326"/>
        <v>37239</v>
      </c>
      <c r="AE286" s="147">
        <f t="shared" si="326"/>
        <v>37239</v>
      </c>
      <c r="AF286" s="147">
        <f t="shared" si="326"/>
        <v>37604</v>
      </c>
      <c r="AG286" s="147">
        <f t="shared" si="326"/>
        <v>37969</v>
      </c>
      <c r="AH286" s="147">
        <f t="shared" si="326"/>
        <v>38334</v>
      </c>
    </row>
    <row r="287" spans="1:34" ht="8.25">
      <c r="A287" s="95"/>
      <c r="B287" s="96"/>
      <c r="C287" s="67"/>
      <c r="D287" s="67"/>
      <c r="E287" s="67"/>
      <c r="F287" s="98"/>
      <c r="G287" s="98"/>
      <c r="H287" s="98"/>
      <c r="I287" s="98"/>
      <c r="J287" s="98"/>
      <c r="K287" s="98"/>
      <c r="L287" s="98"/>
      <c r="M287" s="98"/>
      <c r="N287" s="98"/>
      <c r="O287" s="98"/>
      <c r="P287" s="98"/>
      <c r="Q287" s="98"/>
      <c r="R287" s="147"/>
      <c r="S287" s="98"/>
      <c r="T287" s="98"/>
      <c r="U287" s="98"/>
      <c r="V287" s="98"/>
      <c r="W287" s="98"/>
      <c r="X287" s="98"/>
      <c r="Y287" s="98"/>
      <c r="Z287" s="98"/>
      <c r="AA287" s="98"/>
      <c r="AB287" s="98"/>
      <c r="AC287" s="98"/>
      <c r="AD287" s="98"/>
      <c r="AE287" s="147"/>
      <c r="AF287" s="147"/>
      <c r="AG287" s="147"/>
      <c r="AH287" s="147"/>
    </row>
    <row r="288" spans="1:34" ht="8.25">
      <c r="A288" s="101" t="str">
        <f>UPPER($A$253)</f>
        <v>PRODUCTION PROCESS</v>
      </c>
      <c r="B288" s="102"/>
      <c r="C288" s="82"/>
      <c r="D288" s="82"/>
      <c r="E288" s="82" t="s">
        <v>305</v>
      </c>
      <c r="F288" s="104"/>
      <c r="G288" s="104"/>
      <c r="H288" s="104"/>
      <c r="I288" s="104"/>
      <c r="J288" s="104"/>
      <c r="K288" s="104"/>
      <c r="L288" s="104"/>
      <c r="M288" s="104"/>
      <c r="N288" s="104"/>
      <c r="O288" s="104"/>
      <c r="P288" s="104"/>
      <c r="Q288" s="104"/>
      <c r="R288" s="130"/>
      <c r="S288" s="104"/>
      <c r="T288" s="104"/>
      <c r="U288" s="104"/>
      <c r="V288" s="104"/>
      <c r="W288" s="104"/>
      <c r="X288" s="104"/>
      <c r="Y288" s="104"/>
      <c r="Z288" s="104"/>
      <c r="AA288" s="104"/>
      <c r="AB288" s="104"/>
      <c r="AC288" s="104"/>
      <c r="AD288" s="104"/>
      <c r="AE288" s="130"/>
      <c r="AF288" s="130"/>
      <c r="AG288" s="130"/>
      <c r="AH288" s="130"/>
    </row>
    <row r="289" spans="1:34" ht="8.25">
      <c r="A289" s="101"/>
      <c r="B289" s="102" t="str">
        <f aca="true" t="shared" si="327" ref="B289:B295">B254</f>
        <v>Creative Director</v>
      </c>
      <c r="C289" s="82"/>
      <c r="D289" s="82"/>
      <c r="E289" s="169">
        <v>150000</v>
      </c>
      <c r="F289" s="104">
        <f aca="true" t="shared" si="328" ref="F289:Q295">F254*$E289/12*F$319</f>
        <v>0</v>
      </c>
      <c r="G289" s="104">
        <f t="shared" si="328"/>
        <v>0</v>
      </c>
      <c r="H289" s="104">
        <f t="shared" si="328"/>
        <v>0</v>
      </c>
      <c r="I289" s="104">
        <f t="shared" si="328"/>
        <v>0</v>
      </c>
      <c r="J289" s="104">
        <f t="shared" si="328"/>
        <v>0</v>
      </c>
      <c r="K289" s="104">
        <f t="shared" si="328"/>
        <v>0</v>
      </c>
      <c r="L289" s="104">
        <f t="shared" si="328"/>
        <v>0</v>
      </c>
      <c r="M289" s="104">
        <f t="shared" si="328"/>
        <v>0</v>
      </c>
      <c r="N289" s="104">
        <f t="shared" si="328"/>
        <v>0</v>
      </c>
      <c r="O289" s="104">
        <f t="shared" si="328"/>
        <v>0</v>
      </c>
      <c r="P289" s="104">
        <f t="shared" si="328"/>
        <v>0</v>
      </c>
      <c r="Q289" s="104">
        <f t="shared" si="328"/>
        <v>0</v>
      </c>
      <c r="R289" s="130">
        <f aca="true" t="shared" si="329" ref="R289:R295">SUM(F289:Q289)</f>
        <v>0</v>
      </c>
      <c r="S289" s="104">
        <f aca="true" t="shared" si="330" ref="S289:AD295">S254*$E289/12*S$319</f>
        <v>0</v>
      </c>
      <c r="T289" s="104">
        <f t="shared" si="330"/>
        <v>0</v>
      </c>
      <c r="U289" s="104">
        <f t="shared" si="330"/>
        <v>0</v>
      </c>
      <c r="V289" s="104">
        <f t="shared" si="330"/>
        <v>0</v>
      </c>
      <c r="W289" s="104">
        <f t="shared" si="330"/>
        <v>0</v>
      </c>
      <c r="X289" s="104">
        <f t="shared" si="330"/>
        <v>0</v>
      </c>
      <c r="Y289" s="104">
        <f t="shared" si="330"/>
        <v>0</v>
      </c>
      <c r="Z289" s="104">
        <f t="shared" si="330"/>
        <v>0</v>
      </c>
      <c r="AA289" s="104">
        <f t="shared" si="330"/>
        <v>0</v>
      </c>
      <c r="AB289" s="104">
        <f t="shared" si="330"/>
        <v>0</v>
      </c>
      <c r="AC289" s="104">
        <f t="shared" si="330"/>
        <v>0</v>
      </c>
      <c r="AD289" s="104">
        <f t="shared" si="330"/>
        <v>0</v>
      </c>
      <c r="AE289" s="130">
        <f aca="true" t="shared" si="331" ref="AE289:AE295">SUM(S289:AD289)</f>
        <v>0</v>
      </c>
      <c r="AF289" s="130">
        <f aca="true" t="shared" si="332" ref="AF289:AH295">AF254*$E289*AF$319</f>
        <v>0</v>
      </c>
      <c r="AG289" s="130">
        <f t="shared" si="332"/>
        <v>0</v>
      </c>
      <c r="AH289" s="130">
        <f t="shared" si="332"/>
        <v>0</v>
      </c>
    </row>
    <row r="290" spans="1:34" ht="8.25">
      <c r="A290" s="101"/>
      <c r="B290" s="102" t="str">
        <f t="shared" si="327"/>
        <v>Sr. Creative Manager</v>
      </c>
      <c r="C290" s="82"/>
      <c r="D290" s="82"/>
      <c r="E290" s="169">
        <v>70000</v>
      </c>
      <c r="F290" s="104">
        <f t="shared" si="328"/>
        <v>0</v>
      </c>
      <c r="G290" s="104">
        <f t="shared" si="328"/>
        <v>0</v>
      </c>
      <c r="H290" s="104">
        <f t="shared" si="328"/>
        <v>0</v>
      </c>
      <c r="I290" s="104">
        <f t="shared" si="328"/>
        <v>0</v>
      </c>
      <c r="J290" s="104">
        <f t="shared" si="328"/>
        <v>0</v>
      </c>
      <c r="K290" s="104">
        <f t="shared" si="328"/>
        <v>0</v>
      </c>
      <c r="L290" s="104">
        <f t="shared" si="328"/>
        <v>0</v>
      </c>
      <c r="M290" s="104">
        <f t="shared" si="328"/>
        <v>0</v>
      </c>
      <c r="N290" s="104">
        <f t="shared" si="328"/>
        <v>0</v>
      </c>
      <c r="O290" s="104">
        <f t="shared" si="328"/>
        <v>0</v>
      </c>
      <c r="P290" s="104">
        <f t="shared" si="328"/>
        <v>0</v>
      </c>
      <c r="Q290" s="104">
        <f t="shared" si="328"/>
        <v>0</v>
      </c>
      <c r="R290" s="130">
        <f t="shared" si="329"/>
        <v>0</v>
      </c>
      <c r="S290" s="104">
        <f t="shared" si="330"/>
        <v>0</v>
      </c>
      <c r="T290" s="104">
        <f t="shared" si="330"/>
        <v>0</v>
      </c>
      <c r="U290" s="104">
        <f t="shared" si="330"/>
        <v>0</v>
      </c>
      <c r="V290" s="104">
        <f t="shared" si="330"/>
        <v>0</v>
      </c>
      <c r="W290" s="104">
        <f t="shared" si="330"/>
        <v>0</v>
      </c>
      <c r="X290" s="104">
        <f t="shared" si="330"/>
        <v>0</v>
      </c>
      <c r="Y290" s="104">
        <f t="shared" si="330"/>
        <v>0</v>
      </c>
      <c r="Z290" s="104">
        <f t="shared" si="330"/>
        <v>0</v>
      </c>
      <c r="AA290" s="104">
        <f t="shared" si="330"/>
        <v>0</v>
      </c>
      <c r="AB290" s="104">
        <f t="shared" si="330"/>
        <v>0</v>
      </c>
      <c r="AC290" s="104">
        <f t="shared" si="330"/>
        <v>0</v>
      </c>
      <c r="AD290" s="104">
        <f t="shared" si="330"/>
        <v>0</v>
      </c>
      <c r="AE290" s="130">
        <f t="shared" si="331"/>
        <v>0</v>
      </c>
      <c r="AF290" s="130">
        <f t="shared" si="332"/>
        <v>0</v>
      </c>
      <c r="AG290" s="130">
        <f t="shared" si="332"/>
        <v>0</v>
      </c>
      <c r="AH290" s="130">
        <f t="shared" si="332"/>
        <v>0</v>
      </c>
    </row>
    <row r="291" spans="1:34" ht="8.25">
      <c r="A291" s="101"/>
      <c r="B291" s="102" t="str">
        <f t="shared" si="327"/>
        <v>Project Manager</v>
      </c>
      <c r="C291" s="82"/>
      <c r="D291" s="82"/>
      <c r="E291" s="169">
        <v>40000</v>
      </c>
      <c r="F291" s="104">
        <f t="shared" si="328"/>
        <v>0</v>
      </c>
      <c r="G291" s="104">
        <f t="shared" si="328"/>
        <v>0</v>
      </c>
      <c r="H291" s="104">
        <f t="shared" si="328"/>
        <v>0</v>
      </c>
      <c r="I291" s="104">
        <f t="shared" si="328"/>
        <v>0</v>
      </c>
      <c r="J291" s="104">
        <f t="shared" si="328"/>
        <v>0</v>
      </c>
      <c r="K291" s="104">
        <f t="shared" si="328"/>
        <v>0</v>
      </c>
      <c r="L291" s="104">
        <f t="shared" si="328"/>
        <v>0</v>
      </c>
      <c r="M291" s="104">
        <f t="shared" si="328"/>
        <v>0</v>
      </c>
      <c r="N291" s="104">
        <f t="shared" si="328"/>
        <v>0</v>
      </c>
      <c r="O291" s="104">
        <f t="shared" si="328"/>
        <v>0</v>
      </c>
      <c r="P291" s="104">
        <f t="shared" si="328"/>
        <v>0</v>
      </c>
      <c r="Q291" s="104">
        <f t="shared" si="328"/>
        <v>0</v>
      </c>
      <c r="R291" s="130">
        <f t="shared" si="329"/>
        <v>0</v>
      </c>
      <c r="S291" s="104">
        <f t="shared" si="330"/>
        <v>0</v>
      </c>
      <c r="T291" s="104">
        <f t="shared" si="330"/>
        <v>0</v>
      </c>
      <c r="U291" s="104">
        <f t="shared" si="330"/>
        <v>0</v>
      </c>
      <c r="V291" s="104">
        <f t="shared" si="330"/>
        <v>0</v>
      </c>
      <c r="W291" s="104">
        <f t="shared" si="330"/>
        <v>0</v>
      </c>
      <c r="X291" s="104">
        <f t="shared" si="330"/>
        <v>0</v>
      </c>
      <c r="Y291" s="104">
        <f t="shared" si="330"/>
        <v>0</v>
      </c>
      <c r="Z291" s="104">
        <f t="shared" si="330"/>
        <v>0</v>
      </c>
      <c r="AA291" s="104">
        <f t="shared" si="330"/>
        <v>0</v>
      </c>
      <c r="AB291" s="104">
        <f t="shared" si="330"/>
        <v>0</v>
      </c>
      <c r="AC291" s="104">
        <f t="shared" si="330"/>
        <v>0</v>
      </c>
      <c r="AD291" s="104">
        <f t="shared" si="330"/>
        <v>0</v>
      </c>
      <c r="AE291" s="130">
        <f t="shared" si="331"/>
        <v>0</v>
      </c>
      <c r="AF291" s="130">
        <f t="shared" si="332"/>
        <v>0</v>
      </c>
      <c r="AG291" s="130">
        <f t="shared" si="332"/>
        <v>0</v>
      </c>
      <c r="AH291" s="130">
        <f t="shared" si="332"/>
        <v>0</v>
      </c>
    </row>
    <row r="292" spans="1:34" ht="8.25">
      <c r="A292" s="101"/>
      <c r="B292" s="102" t="str">
        <f t="shared" si="327"/>
        <v>Creative Manager</v>
      </c>
      <c r="C292" s="82"/>
      <c r="D292" s="82"/>
      <c r="E292" s="169">
        <v>45000</v>
      </c>
      <c r="F292" s="104">
        <f t="shared" si="328"/>
        <v>0</v>
      </c>
      <c r="G292" s="104">
        <f t="shared" si="328"/>
        <v>0</v>
      </c>
      <c r="H292" s="104">
        <f t="shared" si="328"/>
        <v>0</v>
      </c>
      <c r="I292" s="104">
        <f t="shared" si="328"/>
        <v>0</v>
      </c>
      <c r="J292" s="104">
        <f t="shared" si="328"/>
        <v>0</v>
      </c>
      <c r="K292" s="104">
        <f t="shared" si="328"/>
        <v>0</v>
      </c>
      <c r="L292" s="104">
        <f t="shared" si="328"/>
        <v>0</v>
      </c>
      <c r="M292" s="104">
        <f t="shared" si="328"/>
        <v>0</v>
      </c>
      <c r="N292" s="104">
        <f t="shared" si="328"/>
        <v>0</v>
      </c>
      <c r="O292" s="104">
        <f t="shared" si="328"/>
        <v>0</v>
      </c>
      <c r="P292" s="104">
        <f t="shared" si="328"/>
        <v>0</v>
      </c>
      <c r="Q292" s="104">
        <f t="shared" si="328"/>
        <v>0</v>
      </c>
      <c r="R292" s="130">
        <f t="shared" si="329"/>
        <v>0</v>
      </c>
      <c r="S292" s="104">
        <f t="shared" si="330"/>
        <v>0</v>
      </c>
      <c r="T292" s="104">
        <f t="shared" si="330"/>
        <v>0</v>
      </c>
      <c r="U292" s="104">
        <f t="shared" si="330"/>
        <v>0</v>
      </c>
      <c r="V292" s="104">
        <f t="shared" si="330"/>
        <v>0</v>
      </c>
      <c r="W292" s="104">
        <f t="shared" si="330"/>
        <v>0</v>
      </c>
      <c r="X292" s="104">
        <f t="shared" si="330"/>
        <v>0</v>
      </c>
      <c r="Y292" s="104">
        <f t="shared" si="330"/>
        <v>0</v>
      </c>
      <c r="Z292" s="104">
        <f t="shared" si="330"/>
        <v>0</v>
      </c>
      <c r="AA292" s="104">
        <f t="shared" si="330"/>
        <v>0</v>
      </c>
      <c r="AB292" s="104">
        <f t="shared" si="330"/>
        <v>0</v>
      </c>
      <c r="AC292" s="104">
        <f t="shared" si="330"/>
        <v>0</v>
      </c>
      <c r="AD292" s="104">
        <f t="shared" si="330"/>
        <v>0</v>
      </c>
      <c r="AE292" s="130">
        <f t="shared" si="331"/>
        <v>0</v>
      </c>
      <c r="AF292" s="130">
        <f t="shared" si="332"/>
        <v>0</v>
      </c>
      <c r="AG292" s="130">
        <f t="shared" si="332"/>
        <v>0</v>
      </c>
      <c r="AH292" s="130">
        <f t="shared" si="332"/>
        <v>0</v>
      </c>
    </row>
    <row r="293" spans="1:34" ht="8.25">
      <c r="A293" s="101"/>
      <c r="B293" s="102" t="str">
        <f t="shared" si="327"/>
        <v>Production and Design Manager</v>
      </c>
      <c r="C293" s="82"/>
      <c r="D293" s="82"/>
      <c r="E293" s="169">
        <v>70000</v>
      </c>
      <c r="F293" s="104">
        <f t="shared" si="328"/>
        <v>0</v>
      </c>
      <c r="G293" s="104">
        <f t="shared" si="328"/>
        <v>0</v>
      </c>
      <c r="H293" s="104">
        <f t="shared" si="328"/>
        <v>0</v>
      </c>
      <c r="I293" s="104">
        <f t="shared" si="328"/>
        <v>0</v>
      </c>
      <c r="J293" s="104">
        <f t="shared" si="328"/>
        <v>0</v>
      </c>
      <c r="K293" s="104">
        <f t="shared" si="328"/>
        <v>0</v>
      </c>
      <c r="L293" s="104">
        <f t="shared" si="328"/>
        <v>0</v>
      </c>
      <c r="M293" s="104">
        <f t="shared" si="328"/>
        <v>0</v>
      </c>
      <c r="N293" s="104">
        <f t="shared" si="328"/>
        <v>0</v>
      </c>
      <c r="O293" s="104">
        <f t="shared" si="328"/>
        <v>0</v>
      </c>
      <c r="P293" s="104">
        <f t="shared" si="328"/>
        <v>0</v>
      </c>
      <c r="Q293" s="104">
        <f t="shared" si="328"/>
        <v>0</v>
      </c>
      <c r="R293" s="130">
        <f t="shared" si="329"/>
        <v>0</v>
      </c>
      <c r="S293" s="104">
        <f t="shared" si="330"/>
        <v>0</v>
      </c>
      <c r="T293" s="104">
        <f t="shared" si="330"/>
        <v>0</v>
      </c>
      <c r="U293" s="104">
        <f t="shared" si="330"/>
        <v>0</v>
      </c>
      <c r="V293" s="104">
        <f t="shared" si="330"/>
        <v>0</v>
      </c>
      <c r="W293" s="104">
        <f t="shared" si="330"/>
        <v>0</v>
      </c>
      <c r="X293" s="104">
        <f t="shared" si="330"/>
        <v>0</v>
      </c>
      <c r="Y293" s="104">
        <f t="shared" si="330"/>
        <v>0</v>
      </c>
      <c r="Z293" s="104">
        <f t="shared" si="330"/>
        <v>0</v>
      </c>
      <c r="AA293" s="104">
        <f t="shared" si="330"/>
        <v>0</v>
      </c>
      <c r="AB293" s="104">
        <f t="shared" si="330"/>
        <v>0</v>
      </c>
      <c r="AC293" s="104">
        <f t="shared" si="330"/>
        <v>0</v>
      </c>
      <c r="AD293" s="104">
        <f t="shared" si="330"/>
        <v>0</v>
      </c>
      <c r="AE293" s="130">
        <f t="shared" si="331"/>
        <v>0</v>
      </c>
      <c r="AF293" s="130">
        <f t="shared" si="332"/>
        <v>0</v>
      </c>
      <c r="AG293" s="130">
        <f t="shared" si="332"/>
        <v>0</v>
      </c>
      <c r="AH293" s="130">
        <f t="shared" si="332"/>
        <v>0</v>
      </c>
    </row>
    <row r="294" spans="1:34" ht="8.25">
      <c r="A294" s="101"/>
      <c r="B294" s="102" t="str">
        <f t="shared" si="327"/>
        <v>Production Manager</v>
      </c>
      <c r="C294" s="82"/>
      <c r="D294" s="82"/>
      <c r="E294" s="169">
        <v>38000</v>
      </c>
      <c r="F294" s="104">
        <f t="shared" si="328"/>
        <v>0</v>
      </c>
      <c r="G294" s="104">
        <f t="shared" si="328"/>
        <v>0</v>
      </c>
      <c r="H294" s="104">
        <f t="shared" si="328"/>
        <v>0</v>
      </c>
      <c r="I294" s="104">
        <f t="shared" si="328"/>
        <v>0</v>
      </c>
      <c r="J294" s="104">
        <f t="shared" si="328"/>
        <v>0</v>
      </c>
      <c r="K294" s="104">
        <f t="shared" si="328"/>
        <v>0</v>
      </c>
      <c r="L294" s="104">
        <f t="shared" si="328"/>
        <v>0</v>
      </c>
      <c r="M294" s="104">
        <f t="shared" si="328"/>
        <v>0</v>
      </c>
      <c r="N294" s="104">
        <f t="shared" si="328"/>
        <v>0</v>
      </c>
      <c r="O294" s="104">
        <f t="shared" si="328"/>
        <v>0</v>
      </c>
      <c r="P294" s="104">
        <f t="shared" si="328"/>
        <v>0</v>
      </c>
      <c r="Q294" s="104">
        <f t="shared" si="328"/>
        <v>0</v>
      </c>
      <c r="R294" s="130">
        <f t="shared" si="329"/>
        <v>0</v>
      </c>
      <c r="S294" s="104">
        <f t="shared" si="330"/>
        <v>0</v>
      </c>
      <c r="T294" s="104">
        <f t="shared" si="330"/>
        <v>0</v>
      </c>
      <c r="U294" s="104">
        <f t="shared" si="330"/>
        <v>0</v>
      </c>
      <c r="V294" s="104">
        <f t="shared" si="330"/>
        <v>0</v>
      </c>
      <c r="W294" s="104">
        <f t="shared" si="330"/>
        <v>0</v>
      </c>
      <c r="X294" s="104">
        <f t="shared" si="330"/>
        <v>0</v>
      </c>
      <c r="Y294" s="104">
        <f t="shared" si="330"/>
        <v>0</v>
      </c>
      <c r="Z294" s="104">
        <f t="shared" si="330"/>
        <v>0</v>
      </c>
      <c r="AA294" s="104">
        <f t="shared" si="330"/>
        <v>0</v>
      </c>
      <c r="AB294" s="104">
        <f t="shared" si="330"/>
        <v>0</v>
      </c>
      <c r="AC294" s="104">
        <f t="shared" si="330"/>
        <v>0</v>
      </c>
      <c r="AD294" s="104">
        <f t="shared" si="330"/>
        <v>0</v>
      </c>
      <c r="AE294" s="130">
        <f t="shared" si="331"/>
        <v>0</v>
      </c>
      <c r="AF294" s="130">
        <f t="shared" si="332"/>
        <v>0</v>
      </c>
      <c r="AG294" s="130">
        <f t="shared" si="332"/>
        <v>0</v>
      </c>
      <c r="AH294" s="130">
        <f t="shared" si="332"/>
        <v>0</v>
      </c>
    </row>
    <row r="295" spans="1:34" ht="8.25">
      <c r="A295" s="101"/>
      <c r="B295" s="102" t="str">
        <f t="shared" si="327"/>
        <v>Editorial</v>
      </c>
      <c r="C295" s="82"/>
      <c r="D295" s="82"/>
      <c r="E295" s="169">
        <v>45000</v>
      </c>
      <c r="F295" s="104">
        <f t="shared" si="328"/>
        <v>0</v>
      </c>
      <c r="G295" s="104">
        <f t="shared" si="328"/>
        <v>0</v>
      </c>
      <c r="H295" s="104">
        <f t="shared" si="328"/>
        <v>0</v>
      </c>
      <c r="I295" s="104">
        <f t="shared" si="328"/>
        <v>0</v>
      </c>
      <c r="J295" s="104">
        <f t="shared" si="328"/>
        <v>0</v>
      </c>
      <c r="K295" s="104">
        <f t="shared" si="328"/>
        <v>0</v>
      </c>
      <c r="L295" s="104">
        <f t="shared" si="328"/>
        <v>0</v>
      </c>
      <c r="M295" s="104">
        <f t="shared" si="328"/>
        <v>0</v>
      </c>
      <c r="N295" s="104">
        <f t="shared" si="328"/>
        <v>0</v>
      </c>
      <c r="O295" s="104">
        <f t="shared" si="328"/>
        <v>0</v>
      </c>
      <c r="P295" s="104">
        <f t="shared" si="328"/>
        <v>0</v>
      </c>
      <c r="Q295" s="104">
        <f t="shared" si="328"/>
        <v>0</v>
      </c>
      <c r="R295" s="130">
        <f t="shared" si="329"/>
        <v>0</v>
      </c>
      <c r="S295" s="104">
        <f t="shared" si="330"/>
        <v>0</v>
      </c>
      <c r="T295" s="104">
        <f t="shared" si="330"/>
        <v>0</v>
      </c>
      <c r="U295" s="104">
        <f t="shared" si="330"/>
        <v>0</v>
      </c>
      <c r="V295" s="104">
        <f t="shared" si="330"/>
        <v>0</v>
      </c>
      <c r="W295" s="104">
        <f t="shared" si="330"/>
        <v>0</v>
      </c>
      <c r="X295" s="104">
        <f t="shared" si="330"/>
        <v>0</v>
      </c>
      <c r="Y295" s="104">
        <f t="shared" si="330"/>
        <v>0</v>
      </c>
      <c r="Z295" s="104">
        <f t="shared" si="330"/>
        <v>0</v>
      </c>
      <c r="AA295" s="104">
        <f t="shared" si="330"/>
        <v>0</v>
      </c>
      <c r="AB295" s="104">
        <f t="shared" si="330"/>
        <v>0</v>
      </c>
      <c r="AC295" s="104">
        <f t="shared" si="330"/>
        <v>0</v>
      </c>
      <c r="AD295" s="104">
        <f t="shared" si="330"/>
        <v>0</v>
      </c>
      <c r="AE295" s="130">
        <f t="shared" si="331"/>
        <v>0</v>
      </c>
      <c r="AF295" s="130">
        <f t="shared" si="332"/>
        <v>0</v>
      </c>
      <c r="AG295" s="130">
        <f t="shared" si="332"/>
        <v>0</v>
      </c>
      <c r="AH295" s="130">
        <f t="shared" si="332"/>
        <v>0</v>
      </c>
    </row>
    <row r="296" spans="1:34" ht="8.25">
      <c r="A296" s="101" t="s">
        <v>306</v>
      </c>
      <c r="B296" s="105"/>
      <c r="C296" s="83"/>
      <c r="D296" s="83"/>
      <c r="E296" s="83"/>
      <c r="F296" s="106">
        <f aca="true" t="shared" si="333" ref="F296:Q296">SUM(F289:F295)</f>
        <v>0</v>
      </c>
      <c r="G296" s="106">
        <f t="shared" si="333"/>
        <v>0</v>
      </c>
      <c r="H296" s="106">
        <f t="shared" si="333"/>
        <v>0</v>
      </c>
      <c r="I296" s="106">
        <f t="shared" si="333"/>
        <v>0</v>
      </c>
      <c r="J296" s="106">
        <f t="shared" si="333"/>
        <v>0</v>
      </c>
      <c r="K296" s="106">
        <f t="shared" si="333"/>
        <v>0</v>
      </c>
      <c r="L296" s="106">
        <f t="shared" si="333"/>
        <v>0</v>
      </c>
      <c r="M296" s="106">
        <f t="shared" si="333"/>
        <v>0</v>
      </c>
      <c r="N296" s="106">
        <f t="shared" si="333"/>
        <v>0</v>
      </c>
      <c r="O296" s="106">
        <f t="shared" si="333"/>
        <v>0</v>
      </c>
      <c r="P296" s="106">
        <f t="shared" si="333"/>
        <v>0</v>
      </c>
      <c r="Q296" s="106">
        <f t="shared" si="333"/>
        <v>0</v>
      </c>
      <c r="R296" s="129">
        <f>SUM(F296:Q296)</f>
        <v>0</v>
      </c>
      <c r="S296" s="106">
        <f aca="true" t="shared" si="334" ref="S296:AD296">SUM(S289:S295)</f>
        <v>0</v>
      </c>
      <c r="T296" s="106">
        <f t="shared" si="334"/>
        <v>0</v>
      </c>
      <c r="U296" s="106">
        <f t="shared" si="334"/>
        <v>0</v>
      </c>
      <c r="V296" s="106">
        <f t="shared" si="334"/>
        <v>0</v>
      </c>
      <c r="W296" s="106">
        <f t="shared" si="334"/>
        <v>0</v>
      </c>
      <c r="X296" s="106">
        <f t="shared" si="334"/>
        <v>0</v>
      </c>
      <c r="Y296" s="106">
        <f t="shared" si="334"/>
        <v>0</v>
      </c>
      <c r="Z296" s="106">
        <f t="shared" si="334"/>
        <v>0</v>
      </c>
      <c r="AA296" s="106">
        <f t="shared" si="334"/>
        <v>0</v>
      </c>
      <c r="AB296" s="106">
        <f t="shared" si="334"/>
        <v>0</v>
      </c>
      <c r="AC296" s="106">
        <f t="shared" si="334"/>
        <v>0</v>
      </c>
      <c r="AD296" s="106">
        <f t="shared" si="334"/>
        <v>0</v>
      </c>
      <c r="AE296" s="129">
        <f>SUM(S296:AD296)</f>
        <v>0</v>
      </c>
      <c r="AF296" s="129">
        <f>SUM(AF289:AF295)</f>
        <v>0</v>
      </c>
      <c r="AG296" s="129">
        <f>SUM(AG289:AG295)</f>
        <v>0</v>
      </c>
      <c r="AH296" s="129">
        <f>SUM(AH289:AH295)</f>
        <v>0</v>
      </c>
    </row>
    <row r="297" spans="1:5" ht="8.25">
      <c r="A297" s="101"/>
      <c r="B297" s="102"/>
      <c r="C297" s="66"/>
      <c r="D297" s="66"/>
      <c r="E297" s="66"/>
    </row>
    <row r="298" spans="1:5" ht="8.25">
      <c r="A298" s="101" t="str">
        <f>UPPER($A$263)</f>
        <v>SALES &amp; MARKETING</v>
      </c>
      <c r="B298" s="102"/>
      <c r="C298" s="82"/>
      <c r="D298" s="82"/>
      <c r="E298" s="82" t="s">
        <v>305</v>
      </c>
    </row>
    <row r="299" spans="1:34" ht="8.25">
      <c r="A299" s="101"/>
      <c r="B299" s="102" t="str">
        <f aca="true" t="shared" si="335" ref="B299:B304">B264</f>
        <v>Director of Marketing</v>
      </c>
      <c r="C299" s="82"/>
      <c r="D299" s="82"/>
      <c r="E299" s="169">
        <v>125000</v>
      </c>
      <c r="F299" s="104">
        <f aca="true" t="shared" si="336" ref="F299:Q304">F264*$E299/12*F$319</f>
        <v>0</v>
      </c>
      <c r="G299" s="104">
        <f t="shared" si="336"/>
        <v>0</v>
      </c>
      <c r="H299" s="104">
        <f t="shared" si="336"/>
        <v>0</v>
      </c>
      <c r="I299" s="104">
        <f t="shared" si="336"/>
        <v>0</v>
      </c>
      <c r="J299" s="104">
        <f t="shared" si="336"/>
        <v>0</v>
      </c>
      <c r="K299" s="104">
        <f t="shared" si="336"/>
        <v>0</v>
      </c>
      <c r="L299" s="104">
        <f t="shared" si="336"/>
        <v>0</v>
      </c>
      <c r="M299" s="104">
        <f t="shared" si="336"/>
        <v>0</v>
      </c>
      <c r="N299" s="104">
        <f t="shared" si="336"/>
        <v>0</v>
      </c>
      <c r="O299" s="104">
        <f t="shared" si="336"/>
        <v>0</v>
      </c>
      <c r="P299" s="104">
        <f t="shared" si="336"/>
        <v>0</v>
      </c>
      <c r="Q299" s="104">
        <f t="shared" si="336"/>
        <v>0</v>
      </c>
      <c r="R299" s="130">
        <f aca="true" t="shared" si="337" ref="R299:R304">SUM(F299:Q299)</f>
        <v>0</v>
      </c>
      <c r="S299" s="104">
        <f aca="true" t="shared" si="338" ref="S299:AD304">S264*$E299/12*S$319</f>
        <v>0</v>
      </c>
      <c r="T299" s="104">
        <f t="shared" si="338"/>
        <v>0</v>
      </c>
      <c r="U299" s="104">
        <f t="shared" si="338"/>
        <v>0</v>
      </c>
      <c r="V299" s="104">
        <f t="shared" si="338"/>
        <v>0</v>
      </c>
      <c r="W299" s="104">
        <f t="shared" si="338"/>
        <v>0</v>
      </c>
      <c r="X299" s="104">
        <f t="shared" si="338"/>
        <v>0</v>
      </c>
      <c r="Y299" s="104">
        <f t="shared" si="338"/>
        <v>0</v>
      </c>
      <c r="Z299" s="104">
        <f t="shared" si="338"/>
        <v>0</v>
      </c>
      <c r="AA299" s="104">
        <f t="shared" si="338"/>
        <v>0</v>
      </c>
      <c r="AB299" s="104">
        <f t="shared" si="338"/>
        <v>0</v>
      </c>
      <c r="AC299" s="104">
        <f t="shared" si="338"/>
        <v>0</v>
      </c>
      <c r="AD299" s="104">
        <f t="shared" si="338"/>
        <v>0</v>
      </c>
      <c r="AE299" s="130">
        <f aca="true" t="shared" si="339" ref="AE299:AE304">SUM(S299:AD299)</f>
        <v>0</v>
      </c>
      <c r="AF299" s="130">
        <f aca="true" t="shared" si="340" ref="AF299:AH304">AF264*$E299*AF$319</f>
        <v>0</v>
      </c>
      <c r="AG299" s="130">
        <f t="shared" si="340"/>
        <v>0</v>
      </c>
      <c r="AH299" s="130">
        <f t="shared" si="340"/>
        <v>0</v>
      </c>
    </row>
    <row r="300" spans="1:34" ht="8.25">
      <c r="A300" s="101"/>
      <c r="B300" s="102" t="str">
        <f t="shared" si="335"/>
        <v>Mktg. Manager</v>
      </c>
      <c r="C300" s="82"/>
      <c r="D300" s="82"/>
      <c r="E300" s="169">
        <v>70000</v>
      </c>
      <c r="F300" s="104">
        <f t="shared" si="336"/>
        <v>0</v>
      </c>
      <c r="G300" s="104">
        <f t="shared" si="336"/>
        <v>0</v>
      </c>
      <c r="H300" s="104">
        <f t="shared" si="336"/>
        <v>0</v>
      </c>
      <c r="I300" s="104">
        <f t="shared" si="336"/>
        <v>0</v>
      </c>
      <c r="J300" s="104">
        <f t="shared" si="336"/>
        <v>0</v>
      </c>
      <c r="K300" s="104">
        <f t="shared" si="336"/>
        <v>0</v>
      </c>
      <c r="L300" s="104">
        <f t="shared" si="336"/>
        <v>0</v>
      </c>
      <c r="M300" s="104">
        <f t="shared" si="336"/>
        <v>0</v>
      </c>
      <c r="N300" s="104">
        <f t="shared" si="336"/>
        <v>0</v>
      </c>
      <c r="O300" s="104">
        <f t="shared" si="336"/>
        <v>0</v>
      </c>
      <c r="P300" s="104">
        <f t="shared" si="336"/>
        <v>0</v>
      </c>
      <c r="Q300" s="104">
        <f t="shared" si="336"/>
        <v>0</v>
      </c>
      <c r="R300" s="130">
        <f t="shared" si="337"/>
        <v>0</v>
      </c>
      <c r="S300" s="104">
        <f t="shared" si="338"/>
        <v>0</v>
      </c>
      <c r="T300" s="104">
        <f t="shared" si="338"/>
        <v>0</v>
      </c>
      <c r="U300" s="104">
        <f t="shared" si="338"/>
        <v>0</v>
      </c>
      <c r="V300" s="104">
        <f t="shared" si="338"/>
        <v>0</v>
      </c>
      <c r="W300" s="104">
        <f t="shared" si="338"/>
        <v>0</v>
      </c>
      <c r="X300" s="104">
        <f t="shared" si="338"/>
        <v>0</v>
      </c>
      <c r="Y300" s="104">
        <f t="shared" si="338"/>
        <v>0</v>
      </c>
      <c r="Z300" s="104">
        <f t="shared" si="338"/>
        <v>0</v>
      </c>
      <c r="AA300" s="104">
        <f t="shared" si="338"/>
        <v>0</v>
      </c>
      <c r="AB300" s="104">
        <f t="shared" si="338"/>
        <v>0</v>
      </c>
      <c r="AC300" s="104">
        <f t="shared" si="338"/>
        <v>0</v>
      </c>
      <c r="AD300" s="104">
        <f t="shared" si="338"/>
        <v>0</v>
      </c>
      <c r="AE300" s="130">
        <f t="shared" si="339"/>
        <v>0</v>
      </c>
      <c r="AF300" s="130">
        <f t="shared" si="340"/>
        <v>0</v>
      </c>
      <c r="AG300" s="130">
        <f t="shared" si="340"/>
        <v>0</v>
      </c>
      <c r="AH300" s="130">
        <f t="shared" si="340"/>
        <v>0</v>
      </c>
    </row>
    <row r="301" spans="1:34" ht="8.25">
      <c r="A301" s="101"/>
      <c r="B301" s="102" t="str">
        <f t="shared" si="335"/>
        <v>Sales Manager</v>
      </c>
      <c r="C301" s="82"/>
      <c r="D301" s="82"/>
      <c r="E301" s="169">
        <v>70000</v>
      </c>
      <c r="F301" s="104">
        <f t="shared" si="336"/>
        <v>0</v>
      </c>
      <c r="G301" s="104">
        <f t="shared" si="336"/>
        <v>0</v>
      </c>
      <c r="H301" s="104">
        <f t="shared" si="336"/>
        <v>0</v>
      </c>
      <c r="I301" s="104">
        <f t="shared" si="336"/>
        <v>0</v>
      </c>
      <c r="J301" s="104">
        <f t="shared" si="336"/>
        <v>0</v>
      </c>
      <c r="K301" s="104">
        <f t="shared" si="336"/>
        <v>0</v>
      </c>
      <c r="L301" s="104">
        <f t="shared" si="336"/>
        <v>0</v>
      </c>
      <c r="M301" s="104">
        <f t="shared" si="336"/>
        <v>0</v>
      </c>
      <c r="N301" s="104">
        <f t="shared" si="336"/>
        <v>0</v>
      </c>
      <c r="O301" s="104">
        <f t="shared" si="336"/>
        <v>0</v>
      </c>
      <c r="P301" s="104">
        <f t="shared" si="336"/>
        <v>0</v>
      </c>
      <c r="Q301" s="104">
        <f t="shared" si="336"/>
        <v>0</v>
      </c>
      <c r="R301" s="130">
        <f t="shared" si="337"/>
        <v>0</v>
      </c>
      <c r="S301" s="104">
        <f t="shared" si="338"/>
        <v>0</v>
      </c>
      <c r="T301" s="104">
        <f t="shared" si="338"/>
        <v>0</v>
      </c>
      <c r="U301" s="104">
        <f t="shared" si="338"/>
        <v>0</v>
      </c>
      <c r="V301" s="104">
        <f t="shared" si="338"/>
        <v>0</v>
      </c>
      <c r="W301" s="104">
        <f t="shared" si="338"/>
        <v>0</v>
      </c>
      <c r="X301" s="104">
        <f t="shared" si="338"/>
        <v>0</v>
      </c>
      <c r="Y301" s="104">
        <f t="shared" si="338"/>
        <v>0</v>
      </c>
      <c r="Z301" s="104">
        <f t="shared" si="338"/>
        <v>0</v>
      </c>
      <c r="AA301" s="104">
        <f t="shared" si="338"/>
        <v>0</v>
      </c>
      <c r="AB301" s="104">
        <f t="shared" si="338"/>
        <v>0</v>
      </c>
      <c r="AC301" s="104">
        <f t="shared" si="338"/>
        <v>0</v>
      </c>
      <c r="AD301" s="104">
        <f t="shared" si="338"/>
        <v>0</v>
      </c>
      <c r="AE301" s="130">
        <f t="shared" si="339"/>
        <v>0</v>
      </c>
      <c r="AF301" s="130">
        <f t="shared" si="340"/>
        <v>0</v>
      </c>
      <c r="AG301" s="130">
        <f t="shared" si="340"/>
        <v>0</v>
      </c>
      <c r="AH301" s="130">
        <f t="shared" si="340"/>
        <v>0</v>
      </c>
    </row>
    <row r="302" spans="1:34" ht="8.25">
      <c r="A302" s="101"/>
      <c r="B302" s="102" t="str">
        <f t="shared" si="335"/>
        <v>Sales Representative</v>
      </c>
      <c r="C302" s="82"/>
      <c r="D302" s="82"/>
      <c r="E302" s="169">
        <v>0</v>
      </c>
      <c r="F302" s="104">
        <f t="shared" si="336"/>
        <v>0</v>
      </c>
      <c r="G302" s="104">
        <f t="shared" si="336"/>
        <v>0</v>
      </c>
      <c r="H302" s="104">
        <f t="shared" si="336"/>
        <v>0</v>
      </c>
      <c r="I302" s="104">
        <f t="shared" si="336"/>
        <v>0</v>
      </c>
      <c r="J302" s="104">
        <f t="shared" si="336"/>
        <v>0</v>
      </c>
      <c r="K302" s="104">
        <f t="shared" si="336"/>
        <v>0</v>
      </c>
      <c r="L302" s="104">
        <f t="shared" si="336"/>
        <v>0</v>
      </c>
      <c r="M302" s="104">
        <f t="shared" si="336"/>
        <v>0</v>
      </c>
      <c r="N302" s="104">
        <f t="shared" si="336"/>
        <v>0</v>
      </c>
      <c r="O302" s="104">
        <f t="shared" si="336"/>
        <v>0</v>
      </c>
      <c r="P302" s="104">
        <f t="shared" si="336"/>
        <v>0</v>
      </c>
      <c r="Q302" s="104">
        <f t="shared" si="336"/>
        <v>0</v>
      </c>
      <c r="R302" s="130">
        <f t="shared" si="337"/>
        <v>0</v>
      </c>
      <c r="S302" s="104">
        <f t="shared" si="338"/>
        <v>0</v>
      </c>
      <c r="T302" s="104">
        <f t="shared" si="338"/>
        <v>0</v>
      </c>
      <c r="U302" s="104">
        <f t="shared" si="338"/>
        <v>0</v>
      </c>
      <c r="V302" s="104">
        <f t="shared" si="338"/>
        <v>0</v>
      </c>
      <c r="W302" s="104">
        <f t="shared" si="338"/>
        <v>0</v>
      </c>
      <c r="X302" s="104">
        <f t="shared" si="338"/>
        <v>0</v>
      </c>
      <c r="Y302" s="104">
        <f t="shared" si="338"/>
        <v>0</v>
      </c>
      <c r="Z302" s="104">
        <f t="shared" si="338"/>
        <v>0</v>
      </c>
      <c r="AA302" s="104">
        <f t="shared" si="338"/>
        <v>0</v>
      </c>
      <c r="AB302" s="104">
        <f t="shared" si="338"/>
        <v>0</v>
      </c>
      <c r="AC302" s="104">
        <f t="shared" si="338"/>
        <v>0</v>
      </c>
      <c r="AD302" s="104">
        <f t="shared" si="338"/>
        <v>0</v>
      </c>
      <c r="AE302" s="130">
        <f t="shared" si="339"/>
        <v>0</v>
      </c>
      <c r="AF302" s="130">
        <f t="shared" si="340"/>
        <v>0</v>
      </c>
      <c r="AG302" s="130">
        <f t="shared" si="340"/>
        <v>0</v>
      </c>
      <c r="AH302" s="130">
        <f t="shared" si="340"/>
        <v>0</v>
      </c>
    </row>
    <row r="303" spans="1:34" ht="8.25">
      <c r="A303" s="101"/>
      <c r="B303" s="102" t="str">
        <f t="shared" si="335"/>
        <v>Customer Support</v>
      </c>
      <c r="C303" s="82"/>
      <c r="D303" s="82"/>
      <c r="E303" s="169">
        <v>0</v>
      </c>
      <c r="F303" s="104">
        <f t="shared" si="336"/>
        <v>0</v>
      </c>
      <c r="G303" s="104">
        <f t="shared" si="336"/>
        <v>0</v>
      </c>
      <c r="H303" s="104">
        <f t="shared" si="336"/>
        <v>0</v>
      </c>
      <c r="I303" s="104">
        <f t="shared" si="336"/>
        <v>0</v>
      </c>
      <c r="J303" s="104">
        <f t="shared" si="336"/>
        <v>0</v>
      </c>
      <c r="K303" s="104">
        <f t="shared" si="336"/>
        <v>0</v>
      </c>
      <c r="L303" s="104">
        <f t="shared" si="336"/>
        <v>0</v>
      </c>
      <c r="M303" s="104">
        <f t="shared" si="336"/>
        <v>0</v>
      </c>
      <c r="N303" s="104">
        <f t="shared" si="336"/>
        <v>0</v>
      </c>
      <c r="O303" s="104">
        <f t="shared" si="336"/>
        <v>0</v>
      </c>
      <c r="P303" s="104">
        <f t="shared" si="336"/>
        <v>0</v>
      </c>
      <c r="Q303" s="104">
        <f t="shared" si="336"/>
        <v>0</v>
      </c>
      <c r="R303" s="130">
        <f t="shared" si="337"/>
        <v>0</v>
      </c>
      <c r="S303" s="104">
        <f t="shared" si="338"/>
        <v>0</v>
      </c>
      <c r="T303" s="104">
        <f t="shared" si="338"/>
        <v>0</v>
      </c>
      <c r="U303" s="104">
        <f t="shared" si="338"/>
        <v>0</v>
      </c>
      <c r="V303" s="104">
        <f t="shared" si="338"/>
        <v>0</v>
      </c>
      <c r="W303" s="104">
        <f t="shared" si="338"/>
        <v>0</v>
      </c>
      <c r="X303" s="104">
        <f t="shared" si="338"/>
        <v>0</v>
      </c>
      <c r="Y303" s="104">
        <f t="shared" si="338"/>
        <v>0</v>
      </c>
      <c r="Z303" s="104">
        <f t="shared" si="338"/>
        <v>0</v>
      </c>
      <c r="AA303" s="104">
        <f t="shared" si="338"/>
        <v>0</v>
      </c>
      <c r="AB303" s="104">
        <f t="shared" si="338"/>
        <v>0</v>
      </c>
      <c r="AC303" s="104">
        <f t="shared" si="338"/>
        <v>0</v>
      </c>
      <c r="AD303" s="104">
        <f t="shared" si="338"/>
        <v>0</v>
      </c>
      <c r="AE303" s="130">
        <f t="shared" si="339"/>
        <v>0</v>
      </c>
      <c r="AF303" s="130">
        <f t="shared" si="340"/>
        <v>0</v>
      </c>
      <c r="AG303" s="130">
        <f t="shared" si="340"/>
        <v>0</v>
      </c>
      <c r="AH303" s="130">
        <f t="shared" si="340"/>
        <v>0</v>
      </c>
    </row>
    <row r="304" spans="1:34" ht="8.25">
      <c r="A304" s="101"/>
      <c r="B304" s="102" t="str">
        <f t="shared" si="335"/>
        <v>Mktg. Assistant</v>
      </c>
      <c r="C304" s="82"/>
      <c r="D304" s="82"/>
      <c r="E304" s="169">
        <v>0</v>
      </c>
      <c r="F304" s="104">
        <f t="shared" si="336"/>
        <v>0</v>
      </c>
      <c r="G304" s="104">
        <f t="shared" si="336"/>
        <v>0</v>
      </c>
      <c r="H304" s="104">
        <f t="shared" si="336"/>
        <v>0</v>
      </c>
      <c r="I304" s="104">
        <f t="shared" si="336"/>
        <v>0</v>
      </c>
      <c r="J304" s="104">
        <f t="shared" si="336"/>
        <v>0</v>
      </c>
      <c r="K304" s="104">
        <f t="shared" si="336"/>
        <v>0</v>
      </c>
      <c r="L304" s="104">
        <f t="shared" si="336"/>
        <v>0</v>
      </c>
      <c r="M304" s="104">
        <f t="shared" si="336"/>
        <v>0</v>
      </c>
      <c r="N304" s="104">
        <f t="shared" si="336"/>
        <v>0</v>
      </c>
      <c r="O304" s="104">
        <f t="shared" si="336"/>
        <v>0</v>
      </c>
      <c r="P304" s="104">
        <f t="shared" si="336"/>
        <v>0</v>
      </c>
      <c r="Q304" s="104">
        <f t="shared" si="336"/>
        <v>0</v>
      </c>
      <c r="R304" s="130">
        <f t="shared" si="337"/>
        <v>0</v>
      </c>
      <c r="S304" s="104">
        <f t="shared" si="338"/>
        <v>0</v>
      </c>
      <c r="T304" s="104">
        <f t="shared" si="338"/>
        <v>0</v>
      </c>
      <c r="U304" s="104">
        <f t="shared" si="338"/>
        <v>0</v>
      </c>
      <c r="V304" s="104">
        <f t="shared" si="338"/>
        <v>0</v>
      </c>
      <c r="W304" s="104">
        <f t="shared" si="338"/>
        <v>0</v>
      </c>
      <c r="X304" s="104">
        <f t="shared" si="338"/>
        <v>0</v>
      </c>
      <c r="Y304" s="104">
        <f t="shared" si="338"/>
        <v>0</v>
      </c>
      <c r="Z304" s="104">
        <f t="shared" si="338"/>
        <v>0</v>
      </c>
      <c r="AA304" s="104">
        <f t="shared" si="338"/>
        <v>0</v>
      </c>
      <c r="AB304" s="104">
        <f t="shared" si="338"/>
        <v>0</v>
      </c>
      <c r="AC304" s="104">
        <f t="shared" si="338"/>
        <v>0</v>
      </c>
      <c r="AD304" s="104">
        <f t="shared" si="338"/>
        <v>0</v>
      </c>
      <c r="AE304" s="130">
        <f t="shared" si="339"/>
        <v>0</v>
      </c>
      <c r="AF304" s="130">
        <f t="shared" si="340"/>
        <v>0</v>
      </c>
      <c r="AG304" s="130">
        <f t="shared" si="340"/>
        <v>0</v>
      </c>
      <c r="AH304" s="130">
        <f t="shared" si="340"/>
        <v>0</v>
      </c>
    </row>
    <row r="305" spans="1:34" ht="8.25">
      <c r="A305" s="101" t="s">
        <v>306</v>
      </c>
      <c r="B305" s="105"/>
      <c r="C305" s="83"/>
      <c r="D305" s="83"/>
      <c r="E305" s="83"/>
      <c r="F305" s="106">
        <f aca="true" t="shared" si="341" ref="F305:Q305">SUM(F299:F304)</f>
        <v>0</v>
      </c>
      <c r="G305" s="106">
        <f t="shared" si="341"/>
        <v>0</v>
      </c>
      <c r="H305" s="106">
        <f t="shared" si="341"/>
        <v>0</v>
      </c>
      <c r="I305" s="106">
        <f t="shared" si="341"/>
        <v>0</v>
      </c>
      <c r="J305" s="106">
        <f t="shared" si="341"/>
        <v>0</v>
      </c>
      <c r="K305" s="106">
        <f t="shared" si="341"/>
        <v>0</v>
      </c>
      <c r="L305" s="106">
        <f t="shared" si="341"/>
        <v>0</v>
      </c>
      <c r="M305" s="106">
        <f t="shared" si="341"/>
        <v>0</v>
      </c>
      <c r="N305" s="106">
        <f t="shared" si="341"/>
        <v>0</v>
      </c>
      <c r="O305" s="106">
        <f t="shared" si="341"/>
        <v>0</v>
      </c>
      <c r="P305" s="106">
        <f t="shared" si="341"/>
        <v>0</v>
      </c>
      <c r="Q305" s="106">
        <f t="shared" si="341"/>
        <v>0</v>
      </c>
      <c r="R305" s="129">
        <f>SUM(F305:Q305)</f>
        <v>0</v>
      </c>
      <c r="S305" s="106">
        <f aca="true" t="shared" si="342" ref="S305:AD305">SUM(S299:S304)</f>
        <v>0</v>
      </c>
      <c r="T305" s="106">
        <f t="shared" si="342"/>
        <v>0</v>
      </c>
      <c r="U305" s="106">
        <f t="shared" si="342"/>
        <v>0</v>
      </c>
      <c r="V305" s="106">
        <f t="shared" si="342"/>
        <v>0</v>
      </c>
      <c r="W305" s="106">
        <f t="shared" si="342"/>
        <v>0</v>
      </c>
      <c r="X305" s="106">
        <f t="shared" si="342"/>
        <v>0</v>
      </c>
      <c r="Y305" s="106">
        <f t="shared" si="342"/>
        <v>0</v>
      </c>
      <c r="Z305" s="106">
        <f t="shared" si="342"/>
        <v>0</v>
      </c>
      <c r="AA305" s="106">
        <f t="shared" si="342"/>
        <v>0</v>
      </c>
      <c r="AB305" s="106">
        <f t="shared" si="342"/>
        <v>0</v>
      </c>
      <c r="AC305" s="106">
        <f t="shared" si="342"/>
        <v>0</v>
      </c>
      <c r="AD305" s="106">
        <f t="shared" si="342"/>
        <v>0</v>
      </c>
      <c r="AE305" s="129">
        <f>SUM(S305:AD305)</f>
        <v>0</v>
      </c>
      <c r="AF305" s="129">
        <f>SUM(AF299:AF304)</f>
        <v>0</v>
      </c>
      <c r="AG305" s="129">
        <f>SUM(AG299:AG304)</f>
        <v>0</v>
      </c>
      <c r="AH305" s="129">
        <f>SUM(AH299:AH304)</f>
        <v>0</v>
      </c>
    </row>
    <row r="306" spans="1:5" ht="8.25">
      <c r="A306" s="101"/>
      <c r="B306" s="102"/>
      <c r="C306" s="66"/>
      <c r="D306" s="66"/>
      <c r="E306" s="66"/>
    </row>
    <row r="307" spans="1:5" ht="8.25">
      <c r="A307" s="101" t="str">
        <f>UPPER($A$272)</f>
        <v>ADMINISTRATION</v>
      </c>
      <c r="B307" s="102"/>
      <c r="C307" s="82"/>
      <c r="D307" s="82"/>
      <c r="E307" s="82" t="s">
        <v>305</v>
      </c>
    </row>
    <row r="308" spans="1:34" ht="8.25">
      <c r="A308" s="101"/>
      <c r="B308" s="102" t="str">
        <f aca="true" t="shared" si="343" ref="B308:B313">B273</f>
        <v>CEO</v>
      </c>
      <c r="C308" s="82"/>
      <c r="D308" s="82"/>
      <c r="E308" s="169">
        <v>125000</v>
      </c>
      <c r="F308" s="104">
        <f aca="true" t="shared" si="344" ref="F308:Q313">F273*$E308/12*F$319</f>
        <v>0</v>
      </c>
      <c r="G308" s="104">
        <f t="shared" si="344"/>
        <v>0</v>
      </c>
      <c r="H308" s="104">
        <f t="shared" si="344"/>
        <v>0</v>
      </c>
      <c r="I308" s="104">
        <f t="shared" si="344"/>
        <v>0</v>
      </c>
      <c r="J308" s="104">
        <f t="shared" si="344"/>
        <v>0</v>
      </c>
      <c r="K308" s="104">
        <f t="shared" si="344"/>
        <v>0</v>
      </c>
      <c r="L308" s="104">
        <f t="shared" si="344"/>
        <v>0</v>
      </c>
      <c r="M308" s="104">
        <f t="shared" si="344"/>
        <v>0</v>
      </c>
      <c r="N308" s="104">
        <f t="shared" si="344"/>
        <v>0</v>
      </c>
      <c r="O308" s="104">
        <f t="shared" si="344"/>
        <v>0</v>
      </c>
      <c r="P308" s="104">
        <f t="shared" si="344"/>
        <v>0</v>
      </c>
      <c r="Q308" s="104">
        <f t="shared" si="344"/>
        <v>0</v>
      </c>
      <c r="R308" s="130">
        <f aca="true" t="shared" si="345" ref="R308:R313">SUM(F308:Q308)</f>
        <v>0</v>
      </c>
      <c r="S308" s="104">
        <f aca="true" t="shared" si="346" ref="S308:AD313">S273*$E308/12*S$319</f>
        <v>0</v>
      </c>
      <c r="T308" s="104">
        <f t="shared" si="346"/>
        <v>0</v>
      </c>
      <c r="U308" s="104">
        <f t="shared" si="346"/>
        <v>0</v>
      </c>
      <c r="V308" s="104">
        <f t="shared" si="346"/>
        <v>0</v>
      </c>
      <c r="W308" s="104">
        <f t="shared" si="346"/>
        <v>0</v>
      </c>
      <c r="X308" s="104">
        <f t="shared" si="346"/>
        <v>0</v>
      </c>
      <c r="Y308" s="104">
        <f t="shared" si="346"/>
        <v>0</v>
      </c>
      <c r="Z308" s="104">
        <f t="shared" si="346"/>
        <v>0</v>
      </c>
      <c r="AA308" s="104">
        <f t="shared" si="346"/>
        <v>0</v>
      </c>
      <c r="AB308" s="104">
        <f t="shared" si="346"/>
        <v>0</v>
      </c>
      <c r="AC308" s="104">
        <f t="shared" si="346"/>
        <v>0</v>
      </c>
      <c r="AD308" s="104">
        <f t="shared" si="346"/>
        <v>0</v>
      </c>
      <c r="AE308" s="130">
        <f aca="true" t="shared" si="347" ref="AE308:AE313">SUM(S308:AD308)</f>
        <v>0</v>
      </c>
      <c r="AF308" s="130">
        <f aca="true" t="shared" si="348" ref="AF308:AH313">AF273*$E308*AF$319</f>
        <v>0</v>
      </c>
      <c r="AG308" s="130">
        <f t="shared" si="348"/>
        <v>0</v>
      </c>
      <c r="AH308" s="130">
        <f t="shared" si="348"/>
        <v>0</v>
      </c>
    </row>
    <row r="309" spans="1:34" ht="8.25">
      <c r="A309" s="101"/>
      <c r="B309" s="102" t="str">
        <f t="shared" si="343"/>
        <v>CFO</v>
      </c>
      <c r="C309" s="82"/>
      <c r="D309" s="82"/>
      <c r="E309" s="169">
        <v>95000</v>
      </c>
      <c r="F309" s="104">
        <f t="shared" si="344"/>
        <v>0</v>
      </c>
      <c r="G309" s="104">
        <f t="shared" si="344"/>
        <v>0</v>
      </c>
      <c r="H309" s="104">
        <f t="shared" si="344"/>
        <v>0</v>
      </c>
      <c r="I309" s="104">
        <f t="shared" si="344"/>
        <v>0</v>
      </c>
      <c r="J309" s="104">
        <f t="shared" si="344"/>
        <v>0</v>
      </c>
      <c r="K309" s="104">
        <f t="shared" si="344"/>
        <v>0</v>
      </c>
      <c r="L309" s="104">
        <f t="shared" si="344"/>
        <v>0</v>
      </c>
      <c r="M309" s="104">
        <f t="shared" si="344"/>
        <v>0</v>
      </c>
      <c r="N309" s="104">
        <f t="shared" si="344"/>
        <v>0</v>
      </c>
      <c r="O309" s="104">
        <f t="shared" si="344"/>
        <v>0</v>
      </c>
      <c r="P309" s="104">
        <f t="shared" si="344"/>
        <v>0</v>
      </c>
      <c r="Q309" s="104">
        <f t="shared" si="344"/>
        <v>0</v>
      </c>
      <c r="R309" s="130">
        <f t="shared" si="345"/>
        <v>0</v>
      </c>
      <c r="S309" s="104">
        <f t="shared" si="346"/>
        <v>0</v>
      </c>
      <c r="T309" s="104">
        <f t="shared" si="346"/>
        <v>0</v>
      </c>
      <c r="U309" s="104">
        <f t="shared" si="346"/>
        <v>0</v>
      </c>
      <c r="V309" s="104">
        <f t="shared" si="346"/>
        <v>0</v>
      </c>
      <c r="W309" s="104">
        <f t="shared" si="346"/>
        <v>0</v>
      </c>
      <c r="X309" s="104">
        <f t="shared" si="346"/>
        <v>0</v>
      </c>
      <c r="Y309" s="104">
        <f t="shared" si="346"/>
        <v>0</v>
      </c>
      <c r="Z309" s="104">
        <f t="shared" si="346"/>
        <v>0</v>
      </c>
      <c r="AA309" s="104">
        <f t="shared" si="346"/>
        <v>0</v>
      </c>
      <c r="AB309" s="104">
        <f t="shared" si="346"/>
        <v>0</v>
      </c>
      <c r="AC309" s="104">
        <f t="shared" si="346"/>
        <v>0</v>
      </c>
      <c r="AD309" s="104">
        <f t="shared" si="346"/>
        <v>0</v>
      </c>
      <c r="AE309" s="130">
        <f t="shared" si="347"/>
        <v>0</v>
      </c>
      <c r="AF309" s="130">
        <f t="shared" si="348"/>
        <v>0</v>
      </c>
      <c r="AG309" s="130">
        <f t="shared" si="348"/>
        <v>0</v>
      </c>
      <c r="AH309" s="130">
        <f t="shared" si="348"/>
        <v>0</v>
      </c>
    </row>
    <row r="310" spans="1:34" ht="8.25">
      <c r="A310" s="101"/>
      <c r="B310" s="102" t="str">
        <f t="shared" si="343"/>
        <v>VP Operations</v>
      </c>
      <c r="C310" s="82"/>
      <c r="D310" s="82"/>
      <c r="E310" s="169">
        <v>95000</v>
      </c>
      <c r="F310" s="104">
        <f t="shared" si="344"/>
        <v>0</v>
      </c>
      <c r="G310" s="104">
        <f t="shared" si="344"/>
        <v>0</v>
      </c>
      <c r="H310" s="104">
        <f t="shared" si="344"/>
        <v>0</v>
      </c>
      <c r="I310" s="104">
        <f t="shared" si="344"/>
        <v>0</v>
      </c>
      <c r="J310" s="104">
        <f t="shared" si="344"/>
        <v>0</v>
      </c>
      <c r="K310" s="104">
        <f t="shared" si="344"/>
        <v>0</v>
      </c>
      <c r="L310" s="104">
        <f t="shared" si="344"/>
        <v>0</v>
      </c>
      <c r="M310" s="104">
        <f t="shared" si="344"/>
        <v>0</v>
      </c>
      <c r="N310" s="104">
        <f t="shared" si="344"/>
        <v>0</v>
      </c>
      <c r="O310" s="104">
        <f t="shared" si="344"/>
        <v>0</v>
      </c>
      <c r="P310" s="104">
        <f t="shared" si="344"/>
        <v>0</v>
      </c>
      <c r="Q310" s="104">
        <f t="shared" si="344"/>
        <v>0</v>
      </c>
      <c r="R310" s="130">
        <f t="shared" si="345"/>
        <v>0</v>
      </c>
      <c r="S310" s="104">
        <f t="shared" si="346"/>
        <v>0</v>
      </c>
      <c r="T310" s="104">
        <f t="shared" si="346"/>
        <v>0</v>
      </c>
      <c r="U310" s="104">
        <f t="shared" si="346"/>
        <v>0</v>
      </c>
      <c r="V310" s="104">
        <f t="shared" si="346"/>
        <v>0</v>
      </c>
      <c r="W310" s="104">
        <f t="shared" si="346"/>
        <v>0</v>
      </c>
      <c r="X310" s="104">
        <f t="shared" si="346"/>
        <v>0</v>
      </c>
      <c r="Y310" s="104">
        <f t="shared" si="346"/>
        <v>0</v>
      </c>
      <c r="Z310" s="104">
        <f t="shared" si="346"/>
        <v>0</v>
      </c>
      <c r="AA310" s="104">
        <f t="shared" si="346"/>
        <v>0</v>
      </c>
      <c r="AB310" s="104">
        <f t="shared" si="346"/>
        <v>0</v>
      </c>
      <c r="AC310" s="104">
        <f t="shared" si="346"/>
        <v>0</v>
      </c>
      <c r="AD310" s="104">
        <f t="shared" si="346"/>
        <v>0</v>
      </c>
      <c r="AE310" s="130">
        <f t="shared" si="347"/>
        <v>0</v>
      </c>
      <c r="AF310" s="130">
        <f t="shared" si="348"/>
        <v>0</v>
      </c>
      <c r="AG310" s="130">
        <f t="shared" si="348"/>
        <v>0</v>
      </c>
      <c r="AH310" s="130">
        <f t="shared" si="348"/>
        <v>0</v>
      </c>
    </row>
    <row r="311" spans="1:34" ht="8.25">
      <c r="A311" s="101"/>
      <c r="B311" s="102" t="str">
        <f t="shared" si="343"/>
        <v>Accountant</v>
      </c>
      <c r="C311" s="82"/>
      <c r="D311" s="82"/>
      <c r="E311" s="169">
        <v>45000</v>
      </c>
      <c r="F311" s="104">
        <f t="shared" si="344"/>
        <v>0</v>
      </c>
      <c r="G311" s="104">
        <f t="shared" si="344"/>
        <v>0</v>
      </c>
      <c r="H311" s="104">
        <f t="shared" si="344"/>
        <v>0</v>
      </c>
      <c r="I311" s="104">
        <f t="shared" si="344"/>
        <v>0</v>
      </c>
      <c r="J311" s="104">
        <f t="shared" si="344"/>
        <v>0</v>
      </c>
      <c r="K311" s="104">
        <f t="shared" si="344"/>
        <v>0</v>
      </c>
      <c r="L311" s="104">
        <f t="shared" si="344"/>
        <v>0</v>
      </c>
      <c r="M311" s="104">
        <f t="shared" si="344"/>
        <v>0</v>
      </c>
      <c r="N311" s="104">
        <f t="shared" si="344"/>
        <v>0</v>
      </c>
      <c r="O311" s="104">
        <f t="shared" si="344"/>
        <v>0</v>
      </c>
      <c r="P311" s="104">
        <f t="shared" si="344"/>
        <v>0</v>
      </c>
      <c r="Q311" s="104">
        <f t="shared" si="344"/>
        <v>0</v>
      </c>
      <c r="R311" s="130">
        <f t="shared" si="345"/>
        <v>0</v>
      </c>
      <c r="S311" s="104">
        <f t="shared" si="346"/>
        <v>0</v>
      </c>
      <c r="T311" s="104">
        <f t="shared" si="346"/>
        <v>0</v>
      </c>
      <c r="U311" s="104">
        <f t="shared" si="346"/>
        <v>0</v>
      </c>
      <c r="V311" s="104">
        <f t="shared" si="346"/>
        <v>0</v>
      </c>
      <c r="W311" s="104">
        <f t="shared" si="346"/>
        <v>0</v>
      </c>
      <c r="X311" s="104">
        <f t="shared" si="346"/>
        <v>0</v>
      </c>
      <c r="Y311" s="104">
        <f t="shared" si="346"/>
        <v>0</v>
      </c>
      <c r="Z311" s="104">
        <f t="shared" si="346"/>
        <v>0</v>
      </c>
      <c r="AA311" s="104">
        <f t="shared" si="346"/>
        <v>0</v>
      </c>
      <c r="AB311" s="104">
        <f t="shared" si="346"/>
        <v>0</v>
      </c>
      <c r="AC311" s="104">
        <f t="shared" si="346"/>
        <v>0</v>
      </c>
      <c r="AD311" s="104">
        <f t="shared" si="346"/>
        <v>0</v>
      </c>
      <c r="AE311" s="130">
        <f t="shared" si="347"/>
        <v>0</v>
      </c>
      <c r="AF311" s="130">
        <f t="shared" si="348"/>
        <v>0</v>
      </c>
      <c r="AG311" s="130">
        <f t="shared" si="348"/>
        <v>0</v>
      </c>
      <c r="AH311" s="130">
        <f t="shared" si="348"/>
        <v>0</v>
      </c>
    </row>
    <row r="312" spans="1:34" ht="8.25">
      <c r="A312" s="101"/>
      <c r="B312" s="102" t="str">
        <f t="shared" si="343"/>
        <v>Office Manager</v>
      </c>
      <c r="C312" s="82"/>
      <c r="D312" s="82"/>
      <c r="E312" s="169">
        <v>35000</v>
      </c>
      <c r="F312" s="104">
        <f t="shared" si="344"/>
        <v>0</v>
      </c>
      <c r="G312" s="104">
        <f t="shared" si="344"/>
        <v>0</v>
      </c>
      <c r="H312" s="104">
        <f t="shared" si="344"/>
        <v>0</v>
      </c>
      <c r="I312" s="104">
        <f t="shared" si="344"/>
        <v>0</v>
      </c>
      <c r="J312" s="104">
        <f t="shared" si="344"/>
        <v>0</v>
      </c>
      <c r="K312" s="104">
        <f t="shared" si="344"/>
        <v>0</v>
      </c>
      <c r="L312" s="104">
        <f t="shared" si="344"/>
        <v>0</v>
      </c>
      <c r="M312" s="104">
        <f t="shared" si="344"/>
        <v>0</v>
      </c>
      <c r="N312" s="104">
        <f t="shared" si="344"/>
        <v>0</v>
      </c>
      <c r="O312" s="104">
        <f t="shared" si="344"/>
        <v>0</v>
      </c>
      <c r="P312" s="104">
        <f t="shared" si="344"/>
        <v>0</v>
      </c>
      <c r="Q312" s="104">
        <f t="shared" si="344"/>
        <v>0</v>
      </c>
      <c r="R312" s="130">
        <f t="shared" si="345"/>
        <v>0</v>
      </c>
      <c r="S312" s="104">
        <f t="shared" si="346"/>
        <v>0</v>
      </c>
      <c r="T312" s="104">
        <f t="shared" si="346"/>
        <v>0</v>
      </c>
      <c r="U312" s="104">
        <f t="shared" si="346"/>
        <v>0</v>
      </c>
      <c r="V312" s="104">
        <f t="shared" si="346"/>
        <v>0</v>
      </c>
      <c r="W312" s="104">
        <f t="shared" si="346"/>
        <v>0</v>
      </c>
      <c r="X312" s="104">
        <f t="shared" si="346"/>
        <v>0</v>
      </c>
      <c r="Y312" s="104">
        <f t="shared" si="346"/>
        <v>0</v>
      </c>
      <c r="Z312" s="104">
        <f t="shared" si="346"/>
        <v>0</v>
      </c>
      <c r="AA312" s="104">
        <f t="shared" si="346"/>
        <v>0</v>
      </c>
      <c r="AB312" s="104">
        <f t="shared" si="346"/>
        <v>0</v>
      </c>
      <c r="AC312" s="104">
        <f t="shared" si="346"/>
        <v>0</v>
      </c>
      <c r="AD312" s="104">
        <f t="shared" si="346"/>
        <v>0</v>
      </c>
      <c r="AE312" s="130">
        <f t="shared" si="347"/>
        <v>0</v>
      </c>
      <c r="AF312" s="130">
        <f t="shared" si="348"/>
        <v>0</v>
      </c>
      <c r="AG312" s="130">
        <f t="shared" si="348"/>
        <v>0</v>
      </c>
      <c r="AH312" s="130">
        <f t="shared" si="348"/>
        <v>0</v>
      </c>
    </row>
    <row r="313" spans="1:34" ht="8.25">
      <c r="A313" s="101"/>
      <c r="B313" s="102" t="str">
        <f t="shared" si="343"/>
        <v>Admin. Assistant/Receptionist</v>
      </c>
      <c r="C313" s="82"/>
      <c r="D313" s="82"/>
      <c r="E313" s="169">
        <v>25000</v>
      </c>
      <c r="F313" s="104">
        <f t="shared" si="344"/>
        <v>0</v>
      </c>
      <c r="G313" s="104">
        <f t="shared" si="344"/>
        <v>0</v>
      </c>
      <c r="H313" s="104">
        <f t="shared" si="344"/>
        <v>0</v>
      </c>
      <c r="I313" s="104">
        <f t="shared" si="344"/>
        <v>0</v>
      </c>
      <c r="J313" s="104">
        <f t="shared" si="344"/>
        <v>0</v>
      </c>
      <c r="K313" s="104">
        <f t="shared" si="344"/>
        <v>0</v>
      </c>
      <c r="L313" s="104">
        <f t="shared" si="344"/>
        <v>0</v>
      </c>
      <c r="M313" s="104">
        <f t="shared" si="344"/>
        <v>0</v>
      </c>
      <c r="N313" s="104">
        <f t="shared" si="344"/>
        <v>0</v>
      </c>
      <c r="O313" s="104">
        <f t="shared" si="344"/>
        <v>0</v>
      </c>
      <c r="P313" s="104">
        <f t="shared" si="344"/>
        <v>0</v>
      </c>
      <c r="Q313" s="104">
        <f t="shared" si="344"/>
        <v>0</v>
      </c>
      <c r="R313" s="130">
        <f t="shared" si="345"/>
        <v>0</v>
      </c>
      <c r="S313" s="104">
        <f t="shared" si="346"/>
        <v>0</v>
      </c>
      <c r="T313" s="104">
        <f t="shared" si="346"/>
        <v>0</v>
      </c>
      <c r="U313" s="104">
        <f t="shared" si="346"/>
        <v>0</v>
      </c>
      <c r="V313" s="104">
        <f t="shared" si="346"/>
        <v>0</v>
      </c>
      <c r="W313" s="104">
        <f t="shared" si="346"/>
        <v>0</v>
      </c>
      <c r="X313" s="104">
        <f t="shared" si="346"/>
        <v>0</v>
      </c>
      <c r="Y313" s="104">
        <f t="shared" si="346"/>
        <v>0</v>
      </c>
      <c r="Z313" s="104">
        <f t="shared" si="346"/>
        <v>0</v>
      </c>
      <c r="AA313" s="104">
        <f t="shared" si="346"/>
        <v>0</v>
      </c>
      <c r="AB313" s="104">
        <f t="shared" si="346"/>
        <v>0</v>
      </c>
      <c r="AC313" s="104">
        <f t="shared" si="346"/>
        <v>0</v>
      </c>
      <c r="AD313" s="104">
        <f t="shared" si="346"/>
        <v>0</v>
      </c>
      <c r="AE313" s="130">
        <f t="shared" si="347"/>
        <v>0</v>
      </c>
      <c r="AF313" s="130">
        <f t="shared" si="348"/>
        <v>0</v>
      </c>
      <c r="AG313" s="130">
        <f t="shared" si="348"/>
        <v>0</v>
      </c>
      <c r="AH313" s="130">
        <f t="shared" si="348"/>
        <v>0</v>
      </c>
    </row>
    <row r="314" spans="1:34" ht="8.25">
      <c r="A314" s="101" t="s">
        <v>306</v>
      </c>
      <c r="B314" s="105"/>
      <c r="C314" s="94"/>
      <c r="D314" s="94"/>
      <c r="E314" s="94"/>
      <c r="F314" s="106">
        <f aca="true" t="shared" si="349" ref="F314:Q314">SUM(F308:F313)</f>
        <v>0</v>
      </c>
      <c r="G314" s="106">
        <f t="shared" si="349"/>
        <v>0</v>
      </c>
      <c r="H314" s="106">
        <f t="shared" si="349"/>
        <v>0</v>
      </c>
      <c r="I314" s="106">
        <f t="shared" si="349"/>
        <v>0</v>
      </c>
      <c r="J314" s="106">
        <f t="shared" si="349"/>
        <v>0</v>
      </c>
      <c r="K314" s="106">
        <f t="shared" si="349"/>
        <v>0</v>
      </c>
      <c r="L314" s="106">
        <f t="shared" si="349"/>
        <v>0</v>
      </c>
      <c r="M314" s="106">
        <f t="shared" si="349"/>
        <v>0</v>
      </c>
      <c r="N314" s="106">
        <f t="shared" si="349"/>
        <v>0</v>
      </c>
      <c r="O314" s="106">
        <f t="shared" si="349"/>
        <v>0</v>
      </c>
      <c r="P314" s="106">
        <f t="shared" si="349"/>
        <v>0</v>
      </c>
      <c r="Q314" s="106">
        <f t="shared" si="349"/>
        <v>0</v>
      </c>
      <c r="R314" s="129">
        <f>SUM(F314:Q314)</f>
        <v>0</v>
      </c>
      <c r="S314" s="106">
        <f aca="true" t="shared" si="350" ref="S314:AD314">SUM(S308:S313)</f>
        <v>0</v>
      </c>
      <c r="T314" s="106">
        <f t="shared" si="350"/>
        <v>0</v>
      </c>
      <c r="U314" s="106">
        <f t="shared" si="350"/>
        <v>0</v>
      </c>
      <c r="V314" s="106">
        <f t="shared" si="350"/>
        <v>0</v>
      </c>
      <c r="W314" s="106">
        <f t="shared" si="350"/>
        <v>0</v>
      </c>
      <c r="X314" s="106">
        <f t="shared" si="350"/>
        <v>0</v>
      </c>
      <c r="Y314" s="106">
        <f t="shared" si="350"/>
        <v>0</v>
      </c>
      <c r="Z314" s="106">
        <f t="shared" si="350"/>
        <v>0</v>
      </c>
      <c r="AA314" s="106">
        <f t="shared" si="350"/>
        <v>0</v>
      </c>
      <c r="AB314" s="106">
        <f t="shared" si="350"/>
        <v>0</v>
      </c>
      <c r="AC314" s="106">
        <f t="shared" si="350"/>
        <v>0</v>
      </c>
      <c r="AD314" s="106">
        <f t="shared" si="350"/>
        <v>0</v>
      </c>
      <c r="AE314" s="129">
        <f>SUM(S314:AD314)</f>
        <v>0</v>
      </c>
      <c r="AF314" s="129">
        <f>SUM(AF308:AF313)</f>
        <v>0</v>
      </c>
      <c r="AG314" s="129">
        <f>SUM(AG308:AG313)</f>
        <v>0</v>
      </c>
      <c r="AH314" s="129">
        <f>SUM(AH308:AH313)</f>
        <v>0</v>
      </c>
    </row>
    <row r="315" spans="1:34" ht="8.25">
      <c r="A315" s="101"/>
      <c r="B315" s="102"/>
      <c r="C315" s="67"/>
      <c r="D315" s="67"/>
      <c r="E315" s="67"/>
      <c r="F315" s="104"/>
      <c r="G315" s="104"/>
      <c r="H315" s="104"/>
      <c r="I315" s="104"/>
      <c r="J315" s="104"/>
      <c r="K315" s="104"/>
      <c r="L315" s="104"/>
      <c r="M315" s="104"/>
      <c r="N315" s="104"/>
      <c r="O315" s="104"/>
      <c r="P315" s="104"/>
      <c r="Q315" s="104"/>
      <c r="R315" s="130"/>
      <c r="S315" s="104"/>
      <c r="T315" s="104"/>
      <c r="U315" s="104"/>
      <c r="V315" s="104"/>
      <c r="W315" s="104"/>
      <c r="X315" s="104"/>
      <c r="Y315" s="104"/>
      <c r="Z315" s="104"/>
      <c r="AA315" s="104"/>
      <c r="AB315" s="104"/>
      <c r="AC315" s="104"/>
      <c r="AD315" s="104"/>
      <c r="AE315" s="130"/>
      <c r="AF315" s="130"/>
      <c r="AG315" s="130"/>
      <c r="AH315" s="130"/>
    </row>
    <row r="316" spans="1:34" ht="8.25">
      <c r="A316" s="91" t="s">
        <v>307</v>
      </c>
      <c r="B316" s="105"/>
      <c r="C316" s="94"/>
      <c r="D316" s="94"/>
      <c r="E316" s="94"/>
      <c r="F316" s="106">
        <f>F296+F305+F314</f>
        <v>0</v>
      </c>
      <c r="G316" s="106">
        <f aca="true" t="shared" si="351" ref="G316:Q316">G296+G305+G314</f>
        <v>0</v>
      </c>
      <c r="H316" s="106">
        <f t="shared" si="351"/>
        <v>0</v>
      </c>
      <c r="I316" s="106">
        <f t="shared" si="351"/>
        <v>0</v>
      </c>
      <c r="J316" s="106">
        <f t="shared" si="351"/>
        <v>0</v>
      </c>
      <c r="K316" s="106">
        <f t="shared" si="351"/>
        <v>0</v>
      </c>
      <c r="L316" s="106">
        <f t="shared" si="351"/>
        <v>0</v>
      </c>
      <c r="M316" s="106">
        <f t="shared" si="351"/>
        <v>0</v>
      </c>
      <c r="N316" s="106">
        <f t="shared" si="351"/>
        <v>0</v>
      </c>
      <c r="O316" s="106">
        <f t="shared" si="351"/>
        <v>0</v>
      </c>
      <c r="P316" s="106">
        <f t="shared" si="351"/>
        <v>0</v>
      </c>
      <c r="Q316" s="106">
        <f t="shared" si="351"/>
        <v>0</v>
      </c>
      <c r="R316" s="129">
        <f>SUM(F316:Q316)</f>
        <v>0</v>
      </c>
      <c r="S316" s="106">
        <f>S296+S305+S314</f>
        <v>0</v>
      </c>
      <c r="T316" s="106">
        <f aca="true" t="shared" si="352" ref="T316:AD316">T296+T305+T314</f>
        <v>0</v>
      </c>
      <c r="U316" s="106">
        <f t="shared" si="352"/>
        <v>0</v>
      </c>
      <c r="V316" s="106">
        <f t="shared" si="352"/>
        <v>0</v>
      </c>
      <c r="W316" s="106">
        <f t="shared" si="352"/>
        <v>0</v>
      </c>
      <c r="X316" s="106">
        <f t="shared" si="352"/>
        <v>0</v>
      </c>
      <c r="Y316" s="106">
        <f t="shared" si="352"/>
        <v>0</v>
      </c>
      <c r="Z316" s="106">
        <f t="shared" si="352"/>
        <v>0</v>
      </c>
      <c r="AA316" s="106">
        <f t="shared" si="352"/>
        <v>0</v>
      </c>
      <c r="AB316" s="106">
        <f t="shared" si="352"/>
        <v>0</v>
      </c>
      <c r="AC316" s="106">
        <f t="shared" si="352"/>
        <v>0</v>
      </c>
      <c r="AD316" s="106">
        <f t="shared" si="352"/>
        <v>0</v>
      </c>
      <c r="AE316" s="129">
        <f>SUM(S316:AD316)</f>
        <v>0</v>
      </c>
      <c r="AF316" s="129">
        <f>AF296+AF305+AF314</f>
        <v>0</v>
      </c>
      <c r="AG316" s="129">
        <f>AG296+AG305+AG314</f>
        <v>0</v>
      </c>
      <c r="AH316" s="129">
        <f>AH296+AH305+AH314</f>
        <v>0</v>
      </c>
    </row>
    <row r="317" spans="1:34" ht="8.25">
      <c r="A317" s="101"/>
      <c r="B317" s="102"/>
      <c r="C317" s="67"/>
      <c r="D317" s="67"/>
      <c r="E317" s="67"/>
      <c r="F317" s="104"/>
      <c r="G317" s="104"/>
      <c r="H317" s="104"/>
      <c r="I317" s="104"/>
      <c r="J317" s="104"/>
      <c r="K317" s="104"/>
      <c r="L317" s="104"/>
      <c r="M317" s="104"/>
      <c r="N317" s="104"/>
      <c r="O317" s="104"/>
      <c r="P317" s="104"/>
      <c r="Q317" s="104"/>
      <c r="R317" s="130"/>
      <c r="S317" s="104"/>
      <c r="T317" s="104"/>
      <c r="U317" s="104"/>
      <c r="V317" s="104"/>
      <c r="W317" s="104"/>
      <c r="X317" s="104"/>
      <c r="Y317" s="104"/>
      <c r="Z317" s="104"/>
      <c r="AA317" s="104"/>
      <c r="AB317" s="104"/>
      <c r="AC317" s="104"/>
      <c r="AD317" s="104"/>
      <c r="AE317" s="130"/>
      <c r="AF317" s="130"/>
      <c r="AG317" s="130"/>
      <c r="AH317" s="130"/>
    </row>
    <row r="318" spans="1:34" ht="8.25">
      <c r="A318" s="101"/>
      <c r="B318" s="102" t="s">
        <v>308</v>
      </c>
      <c r="C318" s="181">
        <f>Assumptions!I82</f>
        <v>0</v>
      </c>
      <c r="D318" s="123"/>
      <c r="E318" s="123"/>
      <c r="F318" s="111">
        <f>$C$318</f>
        <v>0</v>
      </c>
      <c r="G318" s="111">
        <f aca="true" t="shared" si="353" ref="G318:R318">F318</f>
        <v>0</v>
      </c>
      <c r="H318" s="111">
        <f t="shared" si="353"/>
        <v>0</v>
      </c>
      <c r="I318" s="111">
        <f t="shared" si="353"/>
        <v>0</v>
      </c>
      <c r="J318" s="111">
        <f t="shared" si="353"/>
        <v>0</v>
      </c>
      <c r="K318" s="111">
        <f t="shared" si="353"/>
        <v>0</v>
      </c>
      <c r="L318" s="111">
        <f t="shared" si="353"/>
        <v>0</v>
      </c>
      <c r="M318" s="111">
        <f t="shared" si="353"/>
        <v>0</v>
      </c>
      <c r="N318" s="111">
        <f t="shared" si="353"/>
        <v>0</v>
      </c>
      <c r="O318" s="111">
        <f t="shared" si="353"/>
        <v>0</v>
      </c>
      <c r="P318" s="111">
        <f t="shared" si="353"/>
        <v>0</v>
      </c>
      <c r="Q318" s="111">
        <f t="shared" si="353"/>
        <v>0</v>
      </c>
      <c r="R318" s="154">
        <f t="shared" si="353"/>
        <v>0</v>
      </c>
      <c r="S318" s="111">
        <f>Q318</f>
        <v>0</v>
      </c>
      <c r="T318" s="111">
        <f aca="true" t="shared" si="354" ref="T318:AH318">S318</f>
        <v>0</v>
      </c>
      <c r="U318" s="111">
        <f t="shared" si="354"/>
        <v>0</v>
      </c>
      <c r="V318" s="111">
        <f t="shared" si="354"/>
        <v>0</v>
      </c>
      <c r="W318" s="111">
        <f t="shared" si="354"/>
        <v>0</v>
      </c>
      <c r="X318" s="111">
        <f t="shared" si="354"/>
        <v>0</v>
      </c>
      <c r="Y318" s="111">
        <f t="shared" si="354"/>
        <v>0</v>
      </c>
      <c r="Z318" s="111">
        <f t="shared" si="354"/>
        <v>0</v>
      </c>
      <c r="AA318" s="111">
        <f t="shared" si="354"/>
        <v>0</v>
      </c>
      <c r="AB318" s="111">
        <f t="shared" si="354"/>
        <v>0</v>
      </c>
      <c r="AC318" s="111">
        <f t="shared" si="354"/>
        <v>0</v>
      </c>
      <c r="AD318" s="111">
        <f t="shared" si="354"/>
        <v>0</v>
      </c>
      <c r="AE318" s="154">
        <f t="shared" si="354"/>
        <v>0</v>
      </c>
      <c r="AF318" s="152">
        <f t="shared" si="354"/>
        <v>0</v>
      </c>
      <c r="AG318" s="152">
        <f t="shared" si="354"/>
        <v>0</v>
      </c>
      <c r="AH318" s="152">
        <f t="shared" si="354"/>
        <v>0</v>
      </c>
    </row>
    <row r="319" spans="1:34" ht="9" thickBot="1">
      <c r="A319" s="101"/>
      <c r="B319" s="102" t="s">
        <v>309</v>
      </c>
      <c r="C319" s="182">
        <f>Assumptions!I83</f>
        <v>0</v>
      </c>
      <c r="D319" s="124"/>
      <c r="E319" s="124"/>
      <c r="F319" s="122">
        <v>1</v>
      </c>
      <c r="G319" s="122">
        <f aca="true" t="shared" si="355" ref="G319:R319">F319</f>
        <v>1</v>
      </c>
      <c r="H319" s="122">
        <f t="shared" si="355"/>
        <v>1</v>
      </c>
      <c r="I319" s="122">
        <f t="shared" si="355"/>
        <v>1</v>
      </c>
      <c r="J319" s="122">
        <f t="shared" si="355"/>
        <v>1</v>
      </c>
      <c r="K319" s="122">
        <f t="shared" si="355"/>
        <v>1</v>
      </c>
      <c r="L319" s="122">
        <f t="shared" si="355"/>
        <v>1</v>
      </c>
      <c r="M319" s="122">
        <f t="shared" si="355"/>
        <v>1</v>
      </c>
      <c r="N319" s="122">
        <f t="shared" si="355"/>
        <v>1</v>
      </c>
      <c r="O319" s="122">
        <f t="shared" si="355"/>
        <v>1</v>
      </c>
      <c r="P319" s="122">
        <f t="shared" si="355"/>
        <v>1</v>
      </c>
      <c r="Q319" s="122">
        <f t="shared" si="355"/>
        <v>1</v>
      </c>
      <c r="R319" s="155">
        <f t="shared" si="355"/>
        <v>1</v>
      </c>
      <c r="S319" s="122">
        <f>R319*(1+$C$319)</f>
        <v>1</v>
      </c>
      <c r="T319" s="122">
        <f aca="true" t="shared" si="356" ref="T319:AE319">S319</f>
        <v>1</v>
      </c>
      <c r="U319" s="122">
        <f t="shared" si="356"/>
        <v>1</v>
      </c>
      <c r="V319" s="122">
        <f t="shared" si="356"/>
        <v>1</v>
      </c>
      <c r="W319" s="122">
        <f t="shared" si="356"/>
        <v>1</v>
      </c>
      <c r="X319" s="122">
        <f t="shared" si="356"/>
        <v>1</v>
      </c>
      <c r="Y319" s="122">
        <f t="shared" si="356"/>
        <v>1</v>
      </c>
      <c r="Z319" s="122">
        <f t="shared" si="356"/>
        <v>1</v>
      </c>
      <c r="AA319" s="122">
        <f t="shared" si="356"/>
        <v>1</v>
      </c>
      <c r="AB319" s="122">
        <f t="shared" si="356"/>
        <v>1</v>
      </c>
      <c r="AC319" s="122">
        <f t="shared" si="356"/>
        <v>1</v>
      </c>
      <c r="AD319" s="122">
        <f t="shared" si="356"/>
        <v>1</v>
      </c>
      <c r="AE319" s="155">
        <f t="shared" si="356"/>
        <v>1</v>
      </c>
      <c r="AF319" s="153">
        <f>AE319*(1+$C$319)</f>
        <v>1</v>
      </c>
      <c r="AG319" s="153">
        <f>AF319*(1+$C$319)</f>
        <v>1</v>
      </c>
      <c r="AH319" s="153">
        <f>AG319*(1+$C$319)</f>
        <v>1</v>
      </c>
    </row>
    <row r="320" spans="1:34" s="72" customFormat="1" ht="9" thickTop="1">
      <c r="A320" s="85" t="s">
        <v>310</v>
      </c>
      <c r="B320" s="80"/>
      <c r="C320" s="86"/>
      <c r="D320" s="86"/>
      <c r="E320" s="86"/>
      <c r="F320" s="86"/>
      <c r="G320" s="86"/>
      <c r="H320" s="86"/>
      <c r="I320" s="86"/>
      <c r="J320" s="86"/>
      <c r="K320" s="86"/>
      <c r="L320" s="86"/>
      <c r="M320" s="86"/>
      <c r="N320" s="86"/>
      <c r="O320" s="86"/>
      <c r="P320" s="86"/>
      <c r="Q320" s="86"/>
      <c r="R320" s="156"/>
      <c r="S320" s="86"/>
      <c r="T320" s="86"/>
      <c r="U320" s="86"/>
      <c r="V320" s="86"/>
      <c r="W320" s="86"/>
      <c r="X320" s="86"/>
      <c r="Y320" s="86"/>
      <c r="Z320" s="86"/>
      <c r="AA320" s="86"/>
      <c r="AB320" s="86"/>
      <c r="AC320" s="86"/>
      <c r="AD320" s="86"/>
      <c r="AE320" s="156"/>
      <c r="AF320" s="156"/>
      <c r="AG320" s="156"/>
      <c r="AH320" s="156"/>
    </row>
    <row r="321" spans="1:34" s="72" customFormat="1" ht="9" thickBot="1">
      <c r="A321" s="88">
        <f>$A$1</f>
        <v>0</v>
      </c>
      <c r="B321" s="81"/>
      <c r="C321" s="89"/>
      <c r="D321" s="89"/>
      <c r="E321" s="89"/>
      <c r="F321" s="89"/>
      <c r="G321" s="89"/>
      <c r="H321" s="89"/>
      <c r="I321" s="89"/>
      <c r="J321" s="89"/>
      <c r="K321" s="89"/>
      <c r="L321" s="89"/>
      <c r="M321" s="89"/>
      <c r="N321" s="89"/>
      <c r="O321" s="89"/>
      <c r="P321" s="89"/>
      <c r="Q321" s="89"/>
      <c r="R321" s="157"/>
      <c r="S321" s="89"/>
      <c r="T321" s="89"/>
      <c r="U321" s="89"/>
      <c r="V321" s="89"/>
      <c r="W321" s="89"/>
      <c r="X321" s="89"/>
      <c r="Y321" s="89"/>
      <c r="Z321" s="89"/>
      <c r="AA321" s="89"/>
      <c r="AB321" s="89"/>
      <c r="AC321" s="89"/>
      <c r="AD321" s="89"/>
      <c r="AE321" s="157"/>
      <c r="AF321" s="157"/>
      <c r="AG321" s="157"/>
      <c r="AH321" s="157"/>
    </row>
    <row r="322" spans="1:34" ht="9" thickTop="1">
      <c r="A322" s="91"/>
      <c r="B322" s="92">
        <f ca="1">NOW()</f>
        <v>37292.65933275463</v>
      </c>
      <c r="C322" s="97"/>
      <c r="D322" s="97"/>
      <c r="E322" s="97"/>
      <c r="F322" s="94" t="str">
        <f aca="true" t="shared" si="357" ref="F322:Q322">F$7</f>
        <v>Month 1</v>
      </c>
      <c r="G322" s="94" t="str">
        <f t="shared" si="357"/>
        <v>Month 2</v>
      </c>
      <c r="H322" s="94" t="str">
        <f t="shared" si="357"/>
        <v>Month 3</v>
      </c>
      <c r="I322" s="94" t="str">
        <f t="shared" si="357"/>
        <v>Month 4</v>
      </c>
      <c r="J322" s="94" t="str">
        <f t="shared" si="357"/>
        <v>Month 5</v>
      </c>
      <c r="K322" s="94" t="str">
        <f t="shared" si="357"/>
        <v>Month 6</v>
      </c>
      <c r="L322" s="94" t="str">
        <f t="shared" si="357"/>
        <v>Month 7</v>
      </c>
      <c r="M322" s="94" t="str">
        <f t="shared" si="357"/>
        <v>Month 8</v>
      </c>
      <c r="N322" s="94" t="str">
        <f t="shared" si="357"/>
        <v>Month 9</v>
      </c>
      <c r="O322" s="94" t="str">
        <f t="shared" si="357"/>
        <v>Month 10</v>
      </c>
      <c r="P322" s="94" t="str">
        <f t="shared" si="357"/>
        <v>Month 11</v>
      </c>
      <c r="Q322" s="94" t="str">
        <f t="shared" si="357"/>
        <v>Month 12</v>
      </c>
      <c r="R322" s="146" t="s">
        <v>162</v>
      </c>
      <c r="S322" s="94" t="str">
        <f aca="true" t="shared" si="358" ref="S322:AD322">S$7</f>
        <v>Month 13</v>
      </c>
      <c r="T322" s="94" t="str">
        <f t="shared" si="358"/>
        <v>Month 14</v>
      </c>
      <c r="U322" s="94" t="str">
        <f t="shared" si="358"/>
        <v>Month 15</v>
      </c>
      <c r="V322" s="94" t="str">
        <f t="shared" si="358"/>
        <v>Month 16</v>
      </c>
      <c r="W322" s="94" t="str">
        <f t="shared" si="358"/>
        <v>Month 17</v>
      </c>
      <c r="X322" s="94" t="str">
        <f t="shared" si="358"/>
        <v>Month 18</v>
      </c>
      <c r="Y322" s="94" t="str">
        <f t="shared" si="358"/>
        <v>Month 19</v>
      </c>
      <c r="Z322" s="94" t="str">
        <f t="shared" si="358"/>
        <v>Month 20</v>
      </c>
      <c r="AA322" s="94" t="str">
        <f t="shared" si="358"/>
        <v>Month 21</v>
      </c>
      <c r="AB322" s="94" t="str">
        <f t="shared" si="358"/>
        <v>Month 22</v>
      </c>
      <c r="AC322" s="94" t="str">
        <f t="shared" si="358"/>
        <v>Month 23</v>
      </c>
      <c r="AD322" s="94" t="str">
        <f t="shared" si="358"/>
        <v>Month 24</v>
      </c>
      <c r="AE322" s="146" t="s">
        <v>162</v>
      </c>
      <c r="AF322" s="146" t="str">
        <f>AF$7</f>
        <v>Total</v>
      </c>
      <c r="AG322" s="146" t="str">
        <f>AG$7</f>
        <v>Total</v>
      </c>
      <c r="AH322" s="146" t="str">
        <f>AH$7</f>
        <v>Total</v>
      </c>
    </row>
    <row r="323" spans="1:34" ht="8.25">
      <c r="A323" s="95"/>
      <c r="B323" s="96">
        <f ca="1">NOW()</f>
        <v>37292.65933275463</v>
      </c>
      <c r="C323" s="97"/>
      <c r="D323" s="97"/>
      <c r="E323" s="97"/>
      <c r="F323" s="98">
        <f aca="true" t="shared" si="359" ref="F323:AH323">F$1</f>
        <v>36526</v>
      </c>
      <c r="G323" s="98">
        <f t="shared" si="359"/>
        <v>36557</v>
      </c>
      <c r="H323" s="98">
        <f t="shared" si="359"/>
        <v>36588</v>
      </c>
      <c r="I323" s="98">
        <f t="shared" si="359"/>
        <v>36619</v>
      </c>
      <c r="J323" s="98">
        <f t="shared" si="359"/>
        <v>36650</v>
      </c>
      <c r="K323" s="98">
        <f t="shared" si="359"/>
        <v>36681</v>
      </c>
      <c r="L323" s="98">
        <f t="shared" si="359"/>
        <v>36712</v>
      </c>
      <c r="M323" s="98">
        <f t="shared" si="359"/>
        <v>36743</v>
      </c>
      <c r="N323" s="98">
        <f t="shared" si="359"/>
        <v>36774</v>
      </c>
      <c r="O323" s="98">
        <f t="shared" si="359"/>
        <v>36805</v>
      </c>
      <c r="P323" s="98">
        <f t="shared" si="359"/>
        <v>36836</v>
      </c>
      <c r="Q323" s="98">
        <f t="shared" si="359"/>
        <v>36867</v>
      </c>
      <c r="R323" s="147">
        <f t="shared" si="359"/>
        <v>36867</v>
      </c>
      <c r="S323" s="98">
        <f t="shared" si="359"/>
        <v>36898</v>
      </c>
      <c r="T323" s="98">
        <f t="shared" si="359"/>
        <v>36929</v>
      </c>
      <c r="U323" s="98">
        <f t="shared" si="359"/>
        <v>36960</v>
      </c>
      <c r="V323" s="98">
        <f t="shared" si="359"/>
        <v>36991</v>
      </c>
      <c r="W323" s="98">
        <f t="shared" si="359"/>
        <v>37022</v>
      </c>
      <c r="X323" s="98">
        <f t="shared" si="359"/>
        <v>37053</v>
      </c>
      <c r="Y323" s="98">
        <f t="shared" si="359"/>
        <v>37084</v>
      </c>
      <c r="Z323" s="98">
        <f t="shared" si="359"/>
        <v>37115</v>
      </c>
      <c r="AA323" s="98">
        <f t="shared" si="359"/>
        <v>37146</v>
      </c>
      <c r="AB323" s="98">
        <f t="shared" si="359"/>
        <v>37177</v>
      </c>
      <c r="AC323" s="98">
        <f t="shared" si="359"/>
        <v>37208</v>
      </c>
      <c r="AD323" s="98">
        <f t="shared" si="359"/>
        <v>37239</v>
      </c>
      <c r="AE323" s="147">
        <f t="shared" si="359"/>
        <v>37239</v>
      </c>
      <c r="AF323" s="147">
        <f t="shared" si="359"/>
        <v>37604</v>
      </c>
      <c r="AG323" s="147">
        <f t="shared" si="359"/>
        <v>37969</v>
      </c>
      <c r="AH323" s="147">
        <f t="shared" si="359"/>
        <v>38334</v>
      </c>
    </row>
    <row r="324" spans="1:34" ht="8.25">
      <c r="A324" s="95"/>
      <c r="B324" s="96"/>
      <c r="C324" s="97"/>
      <c r="D324" s="97"/>
      <c r="E324" s="97"/>
      <c r="F324" s="98"/>
      <c r="G324" s="98"/>
      <c r="H324" s="98"/>
      <c r="I324" s="98"/>
      <c r="J324" s="98"/>
      <c r="K324" s="98"/>
      <c r="L324" s="98"/>
      <c r="M324" s="98"/>
      <c r="N324" s="98"/>
      <c r="O324" s="98"/>
      <c r="P324" s="98"/>
      <c r="Q324" s="98"/>
      <c r="R324" s="147"/>
      <c r="S324" s="98"/>
      <c r="T324" s="98"/>
      <c r="U324" s="98"/>
      <c r="V324" s="98"/>
      <c r="W324" s="98"/>
      <c r="X324" s="98"/>
      <c r="Y324" s="98"/>
      <c r="Z324" s="98"/>
      <c r="AA324" s="98"/>
      <c r="AB324" s="98"/>
      <c r="AC324" s="98"/>
      <c r="AD324" s="98"/>
      <c r="AE324" s="147"/>
      <c r="AF324" s="147"/>
      <c r="AG324" s="147"/>
      <c r="AH324" s="147"/>
    </row>
    <row r="325" spans="1:34" ht="8.25">
      <c r="A325" s="101" t="str">
        <f>UPPER($A$253)</f>
        <v>PRODUCTION PROCESS</v>
      </c>
      <c r="B325" s="102"/>
      <c r="C325" s="84"/>
      <c r="D325" s="97"/>
      <c r="E325" s="84" t="s">
        <v>311</v>
      </c>
      <c r="F325" s="104"/>
      <c r="G325" s="104"/>
      <c r="H325" s="104"/>
      <c r="I325" s="104"/>
      <c r="J325" s="104"/>
      <c r="K325" s="104"/>
      <c r="L325" s="104"/>
      <c r="M325" s="104"/>
      <c r="N325" s="104"/>
      <c r="O325" s="104"/>
      <c r="P325" s="104"/>
      <c r="Q325" s="104"/>
      <c r="R325" s="130"/>
      <c r="S325" s="104"/>
      <c r="T325" s="104"/>
      <c r="U325" s="104"/>
      <c r="V325" s="104"/>
      <c r="W325" s="104"/>
      <c r="X325" s="104"/>
      <c r="Y325" s="104"/>
      <c r="Z325" s="104"/>
      <c r="AA325" s="104"/>
      <c r="AB325" s="104"/>
      <c r="AC325" s="104"/>
      <c r="AD325" s="104"/>
      <c r="AE325" s="130"/>
      <c r="AF325" s="130"/>
      <c r="AG325" s="130"/>
      <c r="AH325" s="130"/>
    </row>
    <row r="326" spans="1:34" ht="8.25">
      <c r="A326" s="101"/>
      <c r="B326" s="102" t="s">
        <v>257</v>
      </c>
      <c r="C326" s="170">
        <f>Assumptions!E77</f>
        <v>0</v>
      </c>
      <c r="D326" s="97"/>
      <c r="E326" s="161" t="s">
        <v>312</v>
      </c>
      <c r="F326" s="104">
        <f aca="true" t="shared" si="360" ref="F326:Q328">$C326*(F$261-E$261)</f>
        <v>0</v>
      </c>
      <c r="G326" s="104">
        <f t="shared" si="360"/>
        <v>0</v>
      </c>
      <c r="H326" s="104">
        <f t="shared" si="360"/>
        <v>0</v>
      </c>
      <c r="I326" s="104">
        <f t="shared" si="360"/>
        <v>0</v>
      </c>
      <c r="J326" s="104">
        <f t="shared" si="360"/>
        <v>0</v>
      </c>
      <c r="K326" s="104">
        <f t="shared" si="360"/>
        <v>0</v>
      </c>
      <c r="L326" s="104">
        <f t="shared" si="360"/>
        <v>0</v>
      </c>
      <c r="M326" s="104">
        <f t="shared" si="360"/>
        <v>0</v>
      </c>
      <c r="N326" s="104">
        <f t="shared" si="360"/>
        <v>0</v>
      </c>
      <c r="O326" s="104">
        <f t="shared" si="360"/>
        <v>0</v>
      </c>
      <c r="P326" s="104">
        <f t="shared" si="360"/>
        <v>0</v>
      </c>
      <c r="Q326" s="104">
        <f t="shared" si="360"/>
        <v>0</v>
      </c>
      <c r="R326" s="130">
        <f>SUM(F326:Q326)</f>
        <v>0</v>
      </c>
      <c r="S326" s="104">
        <f aca="true" t="shared" si="361" ref="S326:AD328">$C326*(S$261-R$261)</f>
        <v>0</v>
      </c>
      <c r="T326" s="104">
        <f t="shared" si="361"/>
        <v>0</v>
      </c>
      <c r="U326" s="104">
        <f t="shared" si="361"/>
        <v>0</v>
      </c>
      <c r="V326" s="104">
        <f t="shared" si="361"/>
        <v>0</v>
      </c>
      <c r="W326" s="104">
        <f t="shared" si="361"/>
        <v>0</v>
      </c>
      <c r="X326" s="104">
        <f t="shared" si="361"/>
        <v>0</v>
      </c>
      <c r="Y326" s="104">
        <f t="shared" si="361"/>
        <v>0</v>
      </c>
      <c r="Z326" s="104">
        <f t="shared" si="361"/>
        <v>0</v>
      </c>
      <c r="AA326" s="104">
        <f t="shared" si="361"/>
        <v>0</v>
      </c>
      <c r="AB326" s="104">
        <f t="shared" si="361"/>
        <v>0</v>
      </c>
      <c r="AC326" s="104">
        <f t="shared" si="361"/>
        <v>0</v>
      </c>
      <c r="AD326" s="104">
        <f t="shared" si="361"/>
        <v>0</v>
      </c>
      <c r="AE326" s="130">
        <f>SUM(S326:AD326)</f>
        <v>0</v>
      </c>
      <c r="AF326" s="130">
        <f aca="true" t="shared" si="362" ref="AF326:AH328">$C326*(AF$261-AE$261)</f>
        <v>0</v>
      </c>
      <c r="AG326" s="130">
        <f t="shared" si="362"/>
        <v>0</v>
      </c>
      <c r="AH326" s="130">
        <f t="shared" si="362"/>
        <v>0</v>
      </c>
    </row>
    <row r="327" spans="1:34" ht="8.25">
      <c r="A327" s="101"/>
      <c r="B327" s="102" t="s">
        <v>258</v>
      </c>
      <c r="C327" s="170">
        <f>Assumptions!F77</f>
        <v>0</v>
      </c>
      <c r="D327" s="97"/>
      <c r="E327" s="161" t="s">
        <v>312</v>
      </c>
      <c r="F327" s="104">
        <f t="shared" si="360"/>
        <v>0</v>
      </c>
      <c r="G327" s="104">
        <f t="shared" si="360"/>
        <v>0</v>
      </c>
      <c r="H327" s="104">
        <f t="shared" si="360"/>
        <v>0</v>
      </c>
      <c r="I327" s="104">
        <f t="shared" si="360"/>
        <v>0</v>
      </c>
      <c r="J327" s="104">
        <f t="shared" si="360"/>
        <v>0</v>
      </c>
      <c r="K327" s="104">
        <f t="shared" si="360"/>
        <v>0</v>
      </c>
      <c r="L327" s="104">
        <f t="shared" si="360"/>
        <v>0</v>
      </c>
      <c r="M327" s="104">
        <f t="shared" si="360"/>
        <v>0</v>
      </c>
      <c r="N327" s="104">
        <f t="shared" si="360"/>
        <v>0</v>
      </c>
      <c r="O327" s="104">
        <f t="shared" si="360"/>
        <v>0</v>
      </c>
      <c r="P327" s="104">
        <f t="shared" si="360"/>
        <v>0</v>
      </c>
      <c r="Q327" s="104">
        <f t="shared" si="360"/>
        <v>0</v>
      </c>
      <c r="R327" s="130">
        <f>SUM(F327:Q327)</f>
        <v>0</v>
      </c>
      <c r="S327" s="104">
        <f t="shared" si="361"/>
        <v>0</v>
      </c>
      <c r="T327" s="104">
        <f t="shared" si="361"/>
        <v>0</v>
      </c>
      <c r="U327" s="104">
        <f t="shared" si="361"/>
        <v>0</v>
      </c>
      <c r="V327" s="104">
        <f t="shared" si="361"/>
        <v>0</v>
      </c>
      <c r="W327" s="104">
        <f t="shared" si="361"/>
        <v>0</v>
      </c>
      <c r="X327" s="104">
        <f t="shared" si="361"/>
        <v>0</v>
      </c>
      <c r="Y327" s="104">
        <f t="shared" si="361"/>
        <v>0</v>
      </c>
      <c r="Z327" s="104">
        <f t="shared" si="361"/>
        <v>0</v>
      </c>
      <c r="AA327" s="104">
        <f t="shared" si="361"/>
        <v>0</v>
      </c>
      <c r="AB327" s="104">
        <f t="shared" si="361"/>
        <v>0</v>
      </c>
      <c r="AC327" s="104">
        <f t="shared" si="361"/>
        <v>0</v>
      </c>
      <c r="AD327" s="104">
        <f t="shared" si="361"/>
        <v>0</v>
      </c>
      <c r="AE327" s="130">
        <f>SUM(S327:AD327)</f>
        <v>0</v>
      </c>
      <c r="AF327" s="130">
        <f t="shared" si="362"/>
        <v>0</v>
      </c>
      <c r="AG327" s="130">
        <f t="shared" si="362"/>
        <v>0</v>
      </c>
      <c r="AH327" s="130">
        <f t="shared" si="362"/>
        <v>0</v>
      </c>
    </row>
    <row r="328" spans="1:34" ht="8.25">
      <c r="A328" s="101"/>
      <c r="B328" s="102" t="s">
        <v>259</v>
      </c>
      <c r="C328" s="170">
        <f>Assumptions!G77</f>
        <v>0</v>
      </c>
      <c r="D328" s="97"/>
      <c r="E328" s="161" t="s">
        <v>312</v>
      </c>
      <c r="F328" s="104">
        <f t="shared" si="360"/>
        <v>0</v>
      </c>
      <c r="G328" s="104">
        <f t="shared" si="360"/>
        <v>0</v>
      </c>
      <c r="H328" s="104">
        <f t="shared" si="360"/>
        <v>0</v>
      </c>
      <c r="I328" s="104">
        <f t="shared" si="360"/>
        <v>0</v>
      </c>
      <c r="J328" s="104">
        <f t="shared" si="360"/>
        <v>0</v>
      </c>
      <c r="K328" s="104">
        <f t="shared" si="360"/>
        <v>0</v>
      </c>
      <c r="L328" s="104">
        <f t="shared" si="360"/>
        <v>0</v>
      </c>
      <c r="M328" s="104">
        <f t="shared" si="360"/>
        <v>0</v>
      </c>
      <c r="N328" s="104">
        <f t="shared" si="360"/>
        <v>0</v>
      </c>
      <c r="O328" s="104">
        <f t="shared" si="360"/>
        <v>0</v>
      </c>
      <c r="P328" s="104">
        <f t="shared" si="360"/>
        <v>0</v>
      </c>
      <c r="Q328" s="104">
        <f t="shared" si="360"/>
        <v>0</v>
      </c>
      <c r="R328" s="130">
        <f>SUM(F328:Q328)</f>
        <v>0</v>
      </c>
      <c r="S328" s="104">
        <f t="shared" si="361"/>
        <v>0</v>
      </c>
      <c r="T328" s="104">
        <f t="shared" si="361"/>
        <v>0</v>
      </c>
      <c r="U328" s="104">
        <f t="shared" si="361"/>
        <v>0</v>
      </c>
      <c r="V328" s="104">
        <f t="shared" si="361"/>
        <v>0</v>
      </c>
      <c r="W328" s="104">
        <f t="shared" si="361"/>
        <v>0</v>
      </c>
      <c r="X328" s="104">
        <f t="shared" si="361"/>
        <v>0</v>
      </c>
      <c r="Y328" s="104">
        <f t="shared" si="361"/>
        <v>0</v>
      </c>
      <c r="Z328" s="104">
        <f t="shared" si="361"/>
        <v>0</v>
      </c>
      <c r="AA328" s="104">
        <f t="shared" si="361"/>
        <v>0</v>
      </c>
      <c r="AB328" s="104">
        <f t="shared" si="361"/>
        <v>0</v>
      </c>
      <c r="AC328" s="104">
        <f t="shared" si="361"/>
        <v>0</v>
      </c>
      <c r="AD328" s="104">
        <f t="shared" si="361"/>
        <v>0</v>
      </c>
      <c r="AE328" s="130">
        <f>SUM(S328:AD328)</f>
        <v>0</v>
      </c>
      <c r="AF328" s="130">
        <f t="shared" si="362"/>
        <v>0</v>
      </c>
      <c r="AG328" s="130">
        <f t="shared" si="362"/>
        <v>0</v>
      </c>
      <c r="AH328" s="130">
        <f t="shared" si="362"/>
        <v>0</v>
      </c>
    </row>
    <row r="329" spans="1:34" ht="8.25">
      <c r="A329" s="91" t="s">
        <v>313</v>
      </c>
      <c r="B329" s="105"/>
      <c r="C329" s="127"/>
      <c r="D329" s="127"/>
      <c r="E329" s="127"/>
      <c r="F329" s="106">
        <f aca="true" t="shared" si="363" ref="F329:Q329">SUM(F326:F328)</f>
        <v>0</v>
      </c>
      <c r="G329" s="106">
        <f t="shared" si="363"/>
        <v>0</v>
      </c>
      <c r="H329" s="106">
        <f t="shared" si="363"/>
        <v>0</v>
      </c>
      <c r="I329" s="106">
        <f t="shared" si="363"/>
        <v>0</v>
      </c>
      <c r="J329" s="106">
        <f t="shared" si="363"/>
        <v>0</v>
      </c>
      <c r="K329" s="106">
        <f t="shared" si="363"/>
        <v>0</v>
      </c>
      <c r="L329" s="106">
        <f t="shared" si="363"/>
        <v>0</v>
      </c>
      <c r="M329" s="106">
        <f t="shared" si="363"/>
        <v>0</v>
      </c>
      <c r="N329" s="106">
        <f t="shared" si="363"/>
        <v>0</v>
      </c>
      <c r="O329" s="106">
        <f t="shared" si="363"/>
        <v>0</v>
      </c>
      <c r="P329" s="106">
        <f t="shared" si="363"/>
        <v>0</v>
      </c>
      <c r="Q329" s="106">
        <f t="shared" si="363"/>
        <v>0</v>
      </c>
      <c r="R329" s="129">
        <f>SUM(F329:Q329)</f>
        <v>0</v>
      </c>
      <c r="S329" s="106">
        <f aca="true" t="shared" si="364" ref="S329:AD329">SUM(S326:S328)</f>
        <v>0</v>
      </c>
      <c r="T329" s="106">
        <f t="shared" si="364"/>
        <v>0</v>
      </c>
      <c r="U329" s="106">
        <f t="shared" si="364"/>
        <v>0</v>
      </c>
      <c r="V329" s="106">
        <f t="shared" si="364"/>
        <v>0</v>
      </c>
      <c r="W329" s="106">
        <f t="shared" si="364"/>
        <v>0</v>
      </c>
      <c r="X329" s="106">
        <f t="shared" si="364"/>
        <v>0</v>
      </c>
      <c r="Y329" s="106">
        <f t="shared" si="364"/>
        <v>0</v>
      </c>
      <c r="Z329" s="106">
        <f t="shared" si="364"/>
        <v>0</v>
      </c>
      <c r="AA329" s="106">
        <f t="shared" si="364"/>
        <v>0</v>
      </c>
      <c r="AB329" s="106">
        <f t="shared" si="364"/>
        <v>0</v>
      </c>
      <c r="AC329" s="106">
        <f t="shared" si="364"/>
        <v>0</v>
      </c>
      <c r="AD329" s="106">
        <f t="shared" si="364"/>
        <v>0</v>
      </c>
      <c r="AE329" s="129">
        <f>SUM(S329:AD329)</f>
        <v>0</v>
      </c>
      <c r="AF329" s="129">
        <f>SUM(AF326:AF328)</f>
        <v>0</v>
      </c>
      <c r="AG329" s="129">
        <f>SUM(AG326:AG328)</f>
        <v>0</v>
      </c>
      <c r="AH329" s="129">
        <f>SUM(AH326:AH328)</f>
        <v>0</v>
      </c>
    </row>
    <row r="330" spans="1:34" ht="8.25">
      <c r="A330" s="101"/>
      <c r="B330" s="102" t="s">
        <v>314</v>
      </c>
      <c r="C330" s="74"/>
      <c r="D330" s="74"/>
      <c r="E330" s="74"/>
      <c r="F330" s="104">
        <f aca="true" t="array" ref="F330">SUM(IF($E326:$E328="Yes",F326:F328,0))</f>
        <v>0</v>
      </c>
      <c r="G330" s="104">
        <f aca="true" t="array" ref="G330">SUM(IF($E326:$E328="Yes",G326:G328,0))</f>
        <v>0</v>
      </c>
      <c r="H330" s="104">
        <f aca="true" t="array" ref="H330">SUM(IF($E326:$E328="Yes",H326:H328,0))</f>
        <v>0</v>
      </c>
      <c r="I330" s="104">
        <f aca="true" t="array" ref="I330">SUM(IF($E326:$E328="Yes",I326:I328,0))</f>
        <v>0</v>
      </c>
      <c r="J330" s="104">
        <f aca="true" t="array" ref="J330">SUM(IF($E326:$E328="Yes",J326:J328,0))</f>
        <v>0</v>
      </c>
      <c r="K330" s="104">
        <f aca="true" t="array" ref="K330">SUM(IF($E326:$E328="Yes",K326:K328,0))</f>
        <v>0</v>
      </c>
      <c r="L330" s="104">
        <f aca="true" t="array" ref="L330">SUM(IF($E326:$E328="Yes",L326:L328,0))</f>
        <v>0</v>
      </c>
      <c r="M330" s="104">
        <f aca="true" t="array" ref="M330">SUM(IF($E326:$E328="Yes",M326:M328,0))</f>
        <v>0</v>
      </c>
      <c r="N330" s="104">
        <f aca="true" t="array" ref="N330">SUM(IF($E326:$E328="Yes",N326:N328,0))</f>
        <v>0</v>
      </c>
      <c r="O330" s="104">
        <f aca="true" t="array" ref="O330">SUM(IF($E326:$E328="Yes",O326:O328,0))</f>
        <v>0</v>
      </c>
      <c r="P330" s="104">
        <f aca="true" t="array" ref="P330">SUM(IF($E326:$E328="Yes",P326:P328,0))</f>
        <v>0</v>
      </c>
      <c r="Q330" s="104">
        <f aca="true" t="array" ref="Q330">SUM(IF($E326:$E328="Yes",Q326:Q328,0))</f>
        <v>0</v>
      </c>
      <c r="R330" s="130">
        <f>SUM(F330:Q330)</f>
        <v>0</v>
      </c>
      <c r="S330" s="104">
        <f aca="true" t="array" ref="S330">SUM(IF($E326:$E328="Yes",S326:S328,0))</f>
        <v>0</v>
      </c>
      <c r="T330" s="104">
        <f aca="true" t="array" ref="T330">SUM(IF($E326:$E328="Yes",T326:T328,0))</f>
        <v>0</v>
      </c>
      <c r="U330" s="104">
        <f aca="true" t="array" ref="U330">SUM(IF($E326:$E328="Yes",U326:U328,0))</f>
        <v>0</v>
      </c>
      <c r="V330" s="104">
        <f aca="true" t="array" ref="V330">SUM(IF($E326:$E328="Yes",V326:V328,0))</f>
        <v>0</v>
      </c>
      <c r="W330" s="104">
        <f aca="true" t="array" ref="W330">SUM(IF($E326:$E328="Yes",W326:W328,0))</f>
        <v>0</v>
      </c>
      <c r="X330" s="104">
        <f aca="true" t="array" ref="X330">SUM(IF($E326:$E328="Yes",X326:X328,0))</f>
        <v>0</v>
      </c>
      <c r="Y330" s="104">
        <f aca="true" t="array" ref="Y330">SUM(IF($E326:$E328="Yes",Y326:Y328,0))</f>
        <v>0</v>
      </c>
      <c r="Z330" s="104">
        <f aca="true" t="array" ref="Z330">SUM(IF($E326:$E328="Yes",Z326:Z328,0))</f>
        <v>0</v>
      </c>
      <c r="AA330" s="104">
        <f aca="true" t="array" ref="AA330">SUM(IF($E326:$E328="Yes",AA326:AA328,0))</f>
        <v>0</v>
      </c>
      <c r="AB330" s="104">
        <f aca="true" t="array" ref="AB330">SUM(IF($E326:$E328="Yes",AB326:AB328,0))</f>
        <v>0</v>
      </c>
      <c r="AC330" s="104">
        <f aca="true" t="array" ref="AC330">SUM(IF($E326:$E328="Yes",AC326:AC328,0))</f>
        <v>0</v>
      </c>
      <c r="AD330" s="104">
        <f aca="true" t="array" ref="AD330">SUM(IF($E326:$E328="Yes",AD326:AD328,0))</f>
        <v>0</v>
      </c>
      <c r="AE330" s="130">
        <f>SUM(S330:AD330)</f>
        <v>0</v>
      </c>
      <c r="AF330" s="130">
        <f aca="true" t="array" ref="AF330">SUM(IF($E326:$E328="Yes",AF326:AF328,0))</f>
        <v>0</v>
      </c>
      <c r="AG330" s="130">
        <f aca="true" t="array" ref="AG330">SUM(IF($E326:$E328="Yes",AG326:AG328,0))</f>
        <v>0</v>
      </c>
      <c r="AH330" s="130">
        <f aca="true" t="array" ref="AH330">SUM(IF($E326:$E328="Yes",AH326:AH328,0))</f>
        <v>0</v>
      </c>
    </row>
    <row r="331" spans="1:34" ht="8.25">
      <c r="A331" s="101"/>
      <c r="B331" s="102"/>
      <c r="C331" s="76"/>
      <c r="D331" s="76"/>
      <c r="E331" s="76"/>
      <c r="F331" s="104"/>
      <c r="G331" s="104"/>
      <c r="H331" s="104"/>
      <c r="I331" s="104"/>
      <c r="J331" s="104"/>
      <c r="K331" s="104"/>
      <c r="L331" s="104"/>
      <c r="M331" s="104"/>
      <c r="N331" s="104"/>
      <c r="O331" s="104"/>
      <c r="P331" s="104"/>
      <c r="Q331" s="104"/>
      <c r="R331" s="130"/>
      <c r="S331" s="104"/>
      <c r="T331" s="104"/>
      <c r="U331" s="104"/>
      <c r="V331" s="104"/>
      <c r="W331" s="104"/>
      <c r="X331" s="104"/>
      <c r="Y331" s="104"/>
      <c r="Z331" s="104"/>
      <c r="AA331" s="104"/>
      <c r="AB331" s="104"/>
      <c r="AC331" s="104"/>
      <c r="AD331" s="104"/>
      <c r="AE331" s="130"/>
      <c r="AF331" s="130"/>
      <c r="AG331" s="130"/>
      <c r="AH331" s="130"/>
    </row>
    <row r="332" spans="1:34" ht="8.25">
      <c r="A332" s="125" t="str">
        <f>UPPER($A$263)</f>
        <v>SALES &amp; MARKETING</v>
      </c>
      <c r="B332" s="126"/>
      <c r="C332" s="84"/>
      <c r="D332" s="97"/>
      <c r="E332" s="84" t="s">
        <v>311</v>
      </c>
      <c r="F332" s="104"/>
      <c r="G332" s="104"/>
      <c r="H332" s="104"/>
      <c r="I332" s="104"/>
      <c r="J332" s="104"/>
      <c r="K332" s="104"/>
      <c r="L332" s="104"/>
      <c r="M332" s="104"/>
      <c r="N332" s="104"/>
      <c r="O332" s="104"/>
      <c r="P332" s="104"/>
      <c r="Q332" s="104"/>
      <c r="R332" s="130"/>
      <c r="S332" s="104"/>
      <c r="T332" s="104"/>
      <c r="U332" s="104"/>
      <c r="V332" s="104"/>
      <c r="W332" s="104"/>
      <c r="X332" s="104"/>
      <c r="Y332" s="104"/>
      <c r="Z332" s="104"/>
      <c r="AA332" s="104"/>
      <c r="AB332" s="104"/>
      <c r="AC332" s="104"/>
      <c r="AD332" s="104"/>
      <c r="AE332" s="130"/>
      <c r="AF332" s="130"/>
      <c r="AG332" s="130"/>
      <c r="AH332" s="130"/>
    </row>
    <row r="333" spans="1:34" ht="8.25">
      <c r="A333" s="101"/>
      <c r="B333" s="102" t="s">
        <v>257</v>
      </c>
      <c r="C333" s="170">
        <f>Assumptions!E78</f>
        <v>0</v>
      </c>
      <c r="D333" s="97"/>
      <c r="E333" s="161" t="s">
        <v>312</v>
      </c>
      <c r="F333" s="104">
        <f aca="true" t="shared" si="365" ref="F333:Q335">$C333*(F$270-E$270)</f>
        <v>0</v>
      </c>
      <c r="G333" s="104">
        <f t="shared" si="365"/>
        <v>0</v>
      </c>
      <c r="H333" s="104">
        <f t="shared" si="365"/>
        <v>0</v>
      </c>
      <c r="I333" s="104">
        <f t="shared" si="365"/>
        <v>0</v>
      </c>
      <c r="J333" s="104">
        <f t="shared" si="365"/>
        <v>0</v>
      </c>
      <c r="K333" s="104">
        <f t="shared" si="365"/>
        <v>0</v>
      </c>
      <c r="L333" s="104">
        <f t="shared" si="365"/>
        <v>0</v>
      </c>
      <c r="M333" s="104">
        <f t="shared" si="365"/>
        <v>0</v>
      </c>
      <c r="N333" s="104">
        <f t="shared" si="365"/>
        <v>0</v>
      </c>
      <c r="O333" s="104">
        <f t="shared" si="365"/>
        <v>0</v>
      </c>
      <c r="P333" s="104">
        <f t="shared" si="365"/>
        <v>0</v>
      </c>
      <c r="Q333" s="104">
        <f t="shared" si="365"/>
        <v>0</v>
      </c>
      <c r="R333" s="130">
        <f>SUM(F333:Q333)</f>
        <v>0</v>
      </c>
      <c r="S333" s="104">
        <f aca="true" t="shared" si="366" ref="S333:AD335">$C333*(S$270-R$270)</f>
        <v>0</v>
      </c>
      <c r="T333" s="104">
        <f t="shared" si="366"/>
        <v>0</v>
      </c>
      <c r="U333" s="104">
        <f t="shared" si="366"/>
        <v>0</v>
      </c>
      <c r="V333" s="104">
        <f t="shared" si="366"/>
        <v>0</v>
      </c>
      <c r="W333" s="104">
        <f t="shared" si="366"/>
        <v>0</v>
      </c>
      <c r="X333" s="104">
        <f t="shared" si="366"/>
        <v>0</v>
      </c>
      <c r="Y333" s="104">
        <f t="shared" si="366"/>
        <v>0</v>
      </c>
      <c r="Z333" s="104">
        <f t="shared" si="366"/>
        <v>0</v>
      </c>
      <c r="AA333" s="104">
        <f t="shared" si="366"/>
        <v>0</v>
      </c>
      <c r="AB333" s="104">
        <f t="shared" si="366"/>
        <v>0</v>
      </c>
      <c r="AC333" s="104">
        <f t="shared" si="366"/>
        <v>0</v>
      </c>
      <c r="AD333" s="104">
        <f t="shared" si="366"/>
        <v>0</v>
      </c>
      <c r="AE333" s="130">
        <f>SUM(S333:AD333)</f>
        <v>0</v>
      </c>
      <c r="AF333" s="130">
        <f aca="true" t="shared" si="367" ref="AF333:AH335">$C333*(AF$270-AE$270)</f>
        <v>0</v>
      </c>
      <c r="AG333" s="130">
        <f t="shared" si="367"/>
        <v>0</v>
      </c>
      <c r="AH333" s="130">
        <f t="shared" si="367"/>
        <v>0</v>
      </c>
    </row>
    <row r="334" spans="1:34" ht="8.25">
      <c r="A334" s="101"/>
      <c r="B334" s="102" t="s">
        <v>258</v>
      </c>
      <c r="C334" s="170">
        <f>Assumptions!F78</f>
        <v>0</v>
      </c>
      <c r="D334" s="97"/>
      <c r="E334" s="161" t="s">
        <v>312</v>
      </c>
      <c r="F334" s="104">
        <f t="shared" si="365"/>
        <v>0</v>
      </c>
      <c r="G334" s="104">
        <f t="shared" si="365"/>
        <v>0</v>
      </c>
      <c r="H334" s="104">
        <f t="shared" si="365"/>
        <v>0</v>
      </c>
      <c r="I334" s="104">
        <f t="shared" si="365"/>
        <v>0</v>
      </c>
      <c r="J334" s="104">
        <f t="shared" si="365"/>
        <v>0</v>
      </c>
      <c r="K334" s="104">
        <f t="shared" si="365"/>
        <v>0</v>
      </c>
      <c r="L334" s="104">
        <f t="shared" si="365"/>
        <v>0</v>
      </c>
      <c r="M334" s="104">
        <f t="shared" si="365"/>
        <v>0</v>
      </c>
      <c r="N334" s="104">
        <f t="shared" si="365"/>
        <v>0</v>
      </c>
      <c r="O334" s="104">
        <f t="shared" si="365"/>
        <v>0</v>
      </c>
      <c r="P334" s="104">
        <f t="shared" si="365"/>
        <v>0</v>
      </c>
      <c r="Q334" s="104">
        <f t="shared" si="365"/>
        <v>0</v>
      </c>
      <c r="R334" s="130">
        <f>SUM(F334:Q334)</f>
        <v>0</v>
      </c>
      <c r="S334" s="104">
        <f t="shared" si="366"/>
        <v>0</v>
      </c>
      <c r="T334" s="104">
        <f t="shared" si="366"/>
        <v>0</v>
      </c>
      <c r="U334" s="104">
        <f t="shared" si="366"/>
        <v>0</v>
      </c>
      <c r="V334" s="104">
        <f t="shared" si="366"/>
        <v>0</v>
      </c>
      <c r="W334" s="104">
        <f t="shared" si="366"/>
        <v>0</v>
      </c>
      <c r="X334" s="104">
        <f t="shared" si="366"/>
        <v>0</v>
      </c>
      <c r="Y334" s="104">
        <f t="shared" si="366"/>
        <v>0</v>
      </c>
      <c r="Z334" s="104">
        <f t="shared" si="366"/>
        <v>0</v>
      </c>
      <c r="AA334" s="104">
        <f t="shared" si="366"/>
        <v>0</v>
      </c>
      <c r="AB334" s="104">
        <f t="shared" si="366"/>
        <v>0</v>
      </c>
      <c r="AC334" s="104">
        <f t="shared" si="366"/>
        <v>0</v>
      </c>
      <c r="AD334" s="104">
        <f t="shared" si="366"/>
        <v>0</v>
      </c>
      <c r="AE334" s="130">
        <f>SUM(S334:AD334)</f>
        <v>0</v>
      </c>
      <c r="AF334" s="130">
        <f t="shared" si="367"/>
        <v>0</v>
      </c>
      <c r="AG334" s="130">
        <f t="shared" si="367"/>
        <v>0</v>
      </c>
      <c r="AH334" s="130">
        <f t="shared" si="367"/>
        <v>0</v>
      </c>
    </row>
    <row r="335" spans="1:34" ht="8.25">
      <c r="A335" s="101"/>
      <c r="B335" s="102" t="s">
        <v>259</v>
      </c>
      <c r="C335" s="170">
        <f>Assumptions!G78</f>
        <v>0</v>
      </c>
      <c r="D335" s="97"/>
      <c r="E335" s="161" t="s">
        <v>312</v>
      </c>
      <c r="F335" s="104">
        <f t="shared" si="365"/>
        <v>0</v>
      </c>
      <c r="G335" s="104">
        <f t="shared" si="365"/>
        <v>0</v>
      </c>
      <c r="H335" s="104">
        <f t="shared" si="365"/>
        <v>0</v>
      </c>
      <c r="I335" s="104">
        <f t="shared" si="365"/>
        <v>0</v>
      </c>
      <c r="J335" s="104">
        <f t="shared" si="365"/>
        <v>0</v>
      </c>
      <c r="K335" s="104">
        <f t="shared" si="365"/>
        <v>0</v>
      </c>
      <c r="L335" s="104">
        <f t="shared" si="365"/>
        <v>0</v>
      </c>
      <c r="M335" s="104">
        <f t="shared" si="365"/>
        <v>0</v>
      </c>
      <c r="N335" s="104">
        <f t="shared" si="365"/>
        <v>0</v>
      </c>
      <c r="O335" s="104">
        <f t="shared" si="365"/>
        <v>0</v>
      </c>
      <c r="P335" s="104">
        <f t="shared" si="365"/>
        <v>0</v>
      </c>
      <c r="Q335" s="104">
        <f t="shared" si="365"/>
        <v>0</v>
      </c>
      <c r="R335" s="130">
        <f>SUM(F335:Q335)</f>
        <v>0</v>
      </c>
      <c r="S335" s="104">
        <f t="shared" si="366"/>
        <v>0</v>
      </c>
      <c r="T335" s="104">
        <f t="shared" si="366"/>
        <v>0</v>
      </c>
      <c r="U335" s="104">
        <f t="shared" si="366"/>
        <v>0</v>
      </c>
      <c r="V335" s="104">
        <f t="shared" si="366"/>
        <v>0</v>
      </c>
      <c r="W335" s="104">
        <f t="shared" si="366"/>
        <v>0</v>
      </c>
      <c r="X335" s="104">
        <f t="shared" si="366"/>
        <v>0</v>
      </c>
      <c r="Y335" s="104">
        <f t="shared" si="366"/>
        <v>0</v>
      </c>
      <c r="Z335" s="104">
        <f t="shared" si="366"/>
        <v>0</v>
      </c>
      <c r="AA335" s="104">
        <f t="shared" si="366"/>
        <v>0</v>
      </c>
      <c r="AB335" s="104">
        <f t="shared" si="366"/>
        <v>0</v>
      </c>
      <c r="AC335" s="104">
        <f t="shared" si="366"/>
        <v>0</v>
      </c>
      <c r="AD335" s="104">
        <f t="shared" si="366"/>
        <v>0</v>
      </c>
      <c r="AE335" s="130">
        <f>SUM(S335:AD335)</f>
        <v>0</v>
      </c>
      <c r="AF335" s="130">
        <f t="shared" si="367"/>
        <v>0</v>
      </c>
      <c r="AG335" s="130">
        <f t="shared" si="367"/>
        <v>0</v>
      </c>
      <c r="AH335" s="130">
        <f t="shared" si="367"/>
        <v>0</v>
      </c>
    </row>
    <row r="336" spans="1:34" ht="8.25">
      <c r="A336" s="91" t="s">
        <v>313</v>
      </c>
      <c r="B336" s="105"/>
      <c r="C336" s="127"/>
      <c r="D336" s="127"/>
      <c r="E336" s="127"/>
      <c r="F336" s="106">
        <f aca="true" t="shared" si="368" ref="F336:Q336">SUM(F333:F335)</f>
        <v>0</v>
      </c>
      <c r="G336" s="106">
        <f t="shared" si="368"/>
        <v>0</v>
      </c>
      <c r="H336" s="106">
        <f t="shared" si="368"/>
        <v>0</v>
      </c>
      <c r="I336" s="106">
        <f t="shared" si="368"/>
        <v>0</v>
      </c>
      <c r="J336" s="106">
        <f t="shared" si="368"/>
        <v>0</v>
      </c>
      <c r="K336" s="106">
        <f t="shared" si="368"/>
        <v>0</v>
      </c>
      <c r="L336" s="106">
        <f t="shared" si="368"/>
        <v>0</v>
      </c>
      <c r="M336" s="106">
        <f t="shared" si="368"/>
        <v>0</v>
      </c>
      <c r="N336" s="106">
        <f t="shared" si="368"/>
        <v>0</v>
      </c>
      <c r="O336" s="106">
        <f t="shared" si="368"/>
        <v>0</v>
      </c>
      <c r="P336" s="106">
        <f t="shared" si="368"/>
        <v>0</v>
      </c>
      <c r="Q336" s="106">
        <f t="shared" si="368"/>
        <v>0</v>
      </c>
      <c r="R336" s="129">
        <f>SUM(F336:Q336)</f>
        <v>0</v>
      </c>
      <c r="S336" s="106">
        <f aca="true" t="shared" si="369" ref="S336:AD336">SUM(S333:S335)</f>
        <v>0</v>
      </c>
      <c r="T336" s="106">
        <f t="shared" si="369"/>
        <v>0</v>
      </c>
      <c r="U336" s="106">
        <f t="shared" si="369"/>
        <v>0</v>
      </c>
      <c r="V336" s="106">
        <f t="shared" si="369"/>
        <v>0</v>
      </c>
      <c r="W336" s="106">
        <f t="shared" si="369"/>
        <v>0</v>
      </c>
      <c r="X336" s="106">
        <f t="shared" si="369"/>
        <v>0</v>
      </c>
      <c r="Y336" s="106">
        <f t="shared" si="369"/>
        <v>0</v>
      </c>
      <c r="Z336" s="106">
        <f t="shared" si="369"/>
        <v>0</v>
      </c>
      <c r="AA336" s="106">
        <f t="shared" si="369"/>
        <v>0</v>
      </c>
      <c r="AB336" s="106">
        <f t="shared" si="369"/>
        <v>0</v>
      </c>
      <c r="AC336" s="106">
        <f t="shared" si="369"/>
        <v>0</v>
      </c>
      <c r="AD336" s="106">
        <f t="shared" si="369"/>
        <v>0</v>
      </c>
      <c r="AE336" s="129">
        <f>SUM(S336:AD336)</f>
        <v>0</v>
      </c>
      <c r="AF336" s="129">
        <f>SUM(AF333:AF335)</f>
        <v>0</v>
      </c>
      <c r="AG336" s="129">
        <f>SUM(AG333:AG335)</f>
        <v>0</v>
      </c>
      <c r="AH336" s="129">
        <f>SUM(AH333:AH335)</f>
        <v>0</v>
      </c>
    </row>
    <row r="337" spans="1:34" ht="8.25">
      <c r="A337" s="101"/>
      <c r="B337" s="102" t="s">
        <v>314</v>
      </c>
      <c r="C337" s="74"/>
      <c r="D337" s="74"/>
      <c r="E337" s="74"/>
      <c r="F337" s="104">
        <f aca="true" t="array" ref="F337">SUM(IF($E333:$E335="Yes",F333:F335,0))</f>
        <v>0</v>
      </c>
      <c r="G337" s="104">
        <f aca="true" t="array" ref="G337">SUM(IF($E333:$E335="Yes",G333:G335,0))</f>
        <v>0</v>
      </c>
      <c r="H337" s="104">
        <f aca="true" t="array" ref="H337">SUM(IF($E333:$E335="Yes",H333:H335,0))</f>
        <v>0</v>
      </c>
      <c r="I337" s="104">
        <f aca="true" t="array" ref="I337">SUM(IF($E333:$E335="Yes",I333:I335,0))</f>
        <v>0</v>
      </c>
      <c r="J337" s="104">
        <f aca="true" t="array" ref="J337">SUM(IF($E333:$E335="Yes",J333:J335,0))</f>
        <v>0</v>
      </c>
      <c r="K337" s="104">
        <f aca="true" t="array" ref="K337">SUM(IF($E333:$E335="Yes",K333:K335,0))</f>
        <v>0</v>
      </c>
      <c r="L337" s="104">
        <f aca="true" t="array" ref="L337">SUM(IF($E333:$E335="Yes",L333:L335,0))</f>
        <v>0</v>
      </c>
      <c r="M337" s="104">
        <f aca="true" t="array" ref="M337">SUM(IF($E333:$E335="Yes",M333:M335,0))</f>
        <v>0</v>
      </c>
      <c r="N337" s="104">
        <f aca="true" t="array" ref="N337">SUM(IF($E333:$E335="Yes",N333:N335,0))</f>
        <v>0</v>
      </c>
      <c r="O337" s="104">
        <f aca="true" t="array" ref="O337">SUM(IF($E333:$E335="Yes",O333:O335,0))</f>
        <v>0</v>
      </c>
      <c r="P337" s="104">
        <f aca="true" t="array" ref="P337">SUM(IF($E333:$E335="Yes",P333:P335,0))</f>
        <v>0</v>
      </c>
      <c r="Q337" s="104">
        <f aca="true" t="array" ref="Q337">SUM(IF($E333:$E335="Yes",Q333:Q335,0))</f>
        <v>0</v>
      </c>
      <c r="R337" s="130">
        <f>SUM(F337:Q337)</f>
        <v>0</v>
      </c>
      <c r="S337" s="104">
        <f aca="true" t="array" ref="S337">SUM(IF($E333:$E335="Yes",S333:S335,0))</f>
        <v>0</v>
      </c>
      <c r="T337" s="104">
        <f aca="true" t="array" ref="T337">SUM(IF($E333:$E335="Yes",T333:T335,0))</f>
        <v>0</v>
      </c>
      <c r="U337" s="104">
        <f aca="true" t="array" ref="U337">SUM(IF($E333:$E335="Yes",U333:U335,0))</f>
        <v>0</v>
      </c>
      <c r="V337" s="104">
        <f aca="true" t="array" ref="V337">SUM(IF($E333:$E335="Yes",V333:V335,0))</f>
        <v>0</v>
      </c>
      <c r="W337" s="104">
        <f aca="true" t="array" ref="W337">SUM(IF($E333:$E335="Yes",W333:W335,0))</f>
        <v>0</v>
      </c>
      <c r="X337" s="104">
        <f aca="true" t="array" ref="X337">SUM(IF($E333:$E335="Yes",X333:X335,0))</f>
        <v>0</v>
      </c>
      <c r="Y337" s="104">
        <f aca="true" t="array" ref="Y337">SUM(IF($E333:$E335="Yes",Y333:Y335,0))</f>
        <v>0</v>
      </c>
      <c r="Z337" s="104">
        <f aca="true" t="array" ref="Z337">SUM(IF($E333:$E335="Yes",Z333:Z335,0))</f>
        <v>0</v>
      </c>
      <c r="AA337" s="104">
        <f aca="true" t="array" ref="AA337">SUM(IF($E333:$E335="Yes",AA333:AA335,0))</f>
        <v>0</v>
      </c>
      <c r="AB337" s="104">
        <f aca="true" t="array" ref="AB337">SUM(IF($E333:$E335="Yes",AB333:AB335,0))</f>
        <v>0</v>
      </c>
      <c r="AC337" s="104">
        <f aca="true" t="array" ref="AC337">SUM(IF($E333:$E335="Yes",AC333:AC335,0))</f>
        <v>0</v>
      </c>
      <c r="AD337" s="104">
        <f aca="true" t="array" ref="AD337">SUM(IF($E333:$E335="Yes",AD333:AD335,0))</f>
        <v>0</v>
      </c>
      <c r="AE337" s="130">
        <f>SUM(S337:AD337)</f>
        <v>0</v>
      </c>
      <c r="AF337" s="130">
        <f aca="true" t="array" ref="AF337">SUM(IF($E333:$E335="Yes",AF333:AF335,0))</f>
        <v>0</v>
      </c>
      <c r="AG337" s="130">
        <f aca="true" t="array" ref="AG337">SUM(IF($E333:$E335="Yes",AG333:AG335,0))</f>
        <v>0</v>
      </c>
      <c r="AH337" s="130">
        <f aca="true" t="array" ref="AH337">SUM(IF($E333:$E335="Yes",AH333:AH335,0))</f>
        <v>0</v>
      </c>
    </row>
    <row r="338" spans="1:34" ht="8.25">
      <c r="A338" s="101"/>
      <c r="B338" s="102"/>
      <c r="C338" s="76"/>
      <c r="D338" s="76"/>
      <c r="E338" s="76"/>
      <c r="F338" s="104"/>
      <c r="G338" s="104"/>
      <c r="H338" s="104"/>
      <c r="I338" s="104"/>
      <c r="J338" s="104"/>
      <c r="K338" s="104"/>
      <c r="L338" s="104"/>
      <c r="M338" s="104"/>
      <c r="N338" s="104"/>
      <c r="O338" s="104"/>
      <c r="P338" s="104"/>
      <c r="Q338" s="104"/>
      <c r="R338" s="130"/>
      <c r="S338" s="104"/>
      <c r="T338" s="104"/>
      <c r="U338" s="104"/>
      <c r="V338" s="104"/>
      <c r="W338" s="104"/>
      <c r="X338" s="104"/>
      <c r="Y338" s="104"/>
      <c r="Z338" s="104"/>
      <c r="AA338" s="104"/>
      <c r="AB338" s="104"/>
      <c r="AC338" s="104"/>
      <c r="AD338" s="104"/>
      <c r="AE338" s="130"/>
      <c r="AF338" s="130"/>
      <c r="AG338" s="130"/>
      <c r="AH338" s="130"/>
    </row>
    <row r="339" spans="1:34" ht="8.25">
      <c r="A339" s="125" t="str">
        <f>UPPER($A$272)</f>
        <v>ADMINISTRATION</v>
      </c>
      <c r="B339" s="126"/>
      <c r="C339" s="84"/>
      <c r="D339" s="97"/>
      <c r="E339" s="84" t="s">
        <v>311</v>
      </c>
      <c r="F339" s="104"/>
      <c r="G339" s="104"/>
      <c r="H339" s="104"/>
      <c r="I339" s="104"/>
      <c r="J339" s="104"/>
      <c r="K339" s="104"/>
      <c r="L339" s="104"/>
      <c r="M339" s="104"/>
      <c r="N339" s="104"/>
      <c r="O339" s="104"/>
      <c r="P339" s="104"/>
      <c r="Q339" s="104"/>
      <c r="R339" s="130"/>
      <c r="S339" s="104"/>
      <c r="T339" s="104"/>
      <c r="U339" s="104"/>
      <c r="V339" s="104"/>
      <c r="W339" s="104"/>
      <c r="X339" s="104"/>
      <c r="Y339" s="104"/>
      <c r="Z339" s="104"/>
      <c r="AA339" s="104"/>
      <c r="AB339" s="104"/>
      <c r="AC339" s="104"/>
      <c r="AD339" s="104"/>
      <c r="AE339" s="130"/>
      <c r="AF339" s="130"/>
      <c r="AG339" s="130"/>
      <c r="AH339" s="130"/>
    </row>
    <row r="340" spans="1:34" ht="8.25">
      <c r="A340" s="101"/>
      <c r="B340" s="102" t="s">
        <v>257</v>
      </c>
      <c r="C340" s="170">
        <f>Assumptions!E79</f>
        <v>0</v>
      </c>
      <c r="D340" s="97"/>
      <c r="E340" s="161" t="s">
        <v>312</v>
      </c>
      <c r="F340" s="104">
        <f aca="true" t="shared" si="370" ref="F340:Q342">$C340*(F$279-E$279)</f>
        <v>0</v>
      </c>
      <c r="G340" s="104">
        <f t="shared" si="370"/>
        <v>0</v>
      </c>
      <c r="H340" s="104">
        <f t="shared" si="370"/>
        <v>0</v>
      </c>
      <c r="I340" s="104">
        <f t="shared" si="370"/>
        <v>0</v>
      </c>
      <c r="J340" s="104">
        <f t="shared" si="370"/>
        <v>0</v>
      </c>
      <c r="K340" s="104">
        <f t="shared" si="370"/>
        <v>0</v>
      </c>
      <c r="L340" s="104">
        <f t="shared" si="370"/>
        <v>0</v>
      </c>
      <c r="M340" s="104">
        <f t="shared" si="370"/>
        <v>0</v>
      </c>
      <c r="N340" s="104">
        <f t="shared" si="370"/>
        <v>0</v>
      </c>
      <c r="O340" s="104">
        <f t="shared" si="370"/>
        <v>0</v>
      </c>
      <c r="P340" s="104">
        <f t="shared" si="370"/>
        <v>0</v>
      </c>
      <c r="Q340" s="104">
        <f t="shared" si="370"/>
        <v>0</v>
      </c>
      <c r="R340" s="130">
        <f>SUM(F340:Q340)</f>
        <v>0</v>
      </c>
      <c r="S340" s="104">
        <f aca="true" t="shared" si="371" ref="S340:AD342">$C340*(S$279-R$279)</f>
        <v>0</v>
      </c>
      <c r="T340" s="104">
        <f t="shared" si="371"/>
        <v>0</v>
      </c>
      <c r="U340" s="104">
        <f t="shared" si="371"/>
        <v>0</v>
      </c>
      <c r="V340" s="104">
        <f t="shared" si="371"/>
        <v>0</v>
      </c>
      <c r="W340" s="104">
        <f t="shared" si="371"/>
        <v>0</v>
      </c>
      <c r="X340" s="104">
        <f t="shared" si="371"/>
        <v>0</v>
      </c>
      <c r="Y340" s="104">
        <f t="shared" si="371"/>
        <v>0</v>
      </c>
      <c r="Z340" s="104">
        <f t="shared" si="371"/>
        <v>0</v>
      </c>
      <c r="AA340" s="104">
        <f t="shared" si="371"/>
        <v>0</v>
      </c>
      <c r="AB340" s="104">
        <f t="shared" si="371"/>
        <v>0</v>
      </c>
      <c r="AC340" s="104">
        <f t="shared" si="371"/>
        <v>0</v>
      </c>
      <c r="AD340" s="104">
        <f t="shared" si="371"/>
        <v>0</v>
      </c>
      <c r="AE340" s="130">
        <f>SUM(S340:AD340)</f>
        <v>0</v>
      </c>
      <c r="AF340" s="130">
        <f aca="true" t="shared" si="372" ref="AF340:AH342">$C340*(AF$279-AE$279)</f>
        <v>0</v>
      </c>
      <c r="AG340" s="130">
        <f t="shared" si="372"/>
        <v>0</v>
      </c>
      <c r="AH340" s="130">
        <f t="shared" si="372"/>
        <v>0</v>
      </c>
    </row>
    <row r="341" spans="1:34" ht="8.25">
      <c r="A341" s="101"/>
      <c r="B341" s="102" t="s">
        <v>258</v>
      </c>
      <c r="C341" s="170">
        <f>Assumptions!F79</f>
        <v>0</v>
      </c>
      <c r="D341" s="97"/>
      <c r="E341" s="161" t="s">
        <v>312</v>
      </c>
      <c r="F341" s="104">
        <f t="shared" si="370"/>
        <v>0</v>
      </c>
      <c r="G341" s="104">
        <f t="shared" si="370"/>
        <v>0</v>
      </c>
      <c r="H341" s="104">
        <f t="shared" si="370"/>
        <v>0</v>
      </c>
      <c r="I341" s="104">
        <f t="shared" si="370"/>
        <v>0</v>
      </c>
      <c r="J341" s="104">
        <f t="shared" si="370"/>
        <v>0</v>
      </c>
      <c r="K341" s="104">
        <f t="shared" si="370"/>
        <v>0</v>
      </c>
      <c r="L341" s="104">
        <f t="shared" si="370"/>
        <v>0</v>
      </c>
      <c r="M341" s="104">
        <f t="shared" si="370"/>
        <v>0</v>
      </c>
      <c r="N341" s="104">
        <f t="shared" si="370"/>
        <v>0</v>
      </c>
      <c r="O341" s="104">
        <f t="shared" si="370"/>
        <v>0</v>
      </c>
      <c r="P341" s="104">
        <f t="shared" si="370"/>
        <v>0</v>
      </c>
      <c r="Q341" s="104">
        <f t="shared" si="370"/>
        <v>0</v>
      </c>
      <c r="R341" s="130">
        <f>SUM(F341:Q341)</f>
        <v>0</v>
      </c>
      <c r="S341" s="104">
        <f t="shared" si="371"/>
        <v>0</v>
      </c>
      <c r="T341" s="104">
        <f t="shared" si="371"/>
        <v>0</v>
      </c>
      <c r="U341" s="104">
        <f t="shared" si="371"/>
        <v>0</v>
      </c>
      <c r="V341" s="104">
        <f t="shared" si="371"/>
        <v>0</v>
      </c>
      <c r="W341" s="104">
        <f t="shared" si="371"/>
        <v>0</v>
      </c>
      <c r="X341" s="104">
        <f t="shared" si="371"/>
        <v>0</v>
      </c>
      <c r="Y341" s="104">
        <f t="shared" si="371"/>
        <v>0</v>
      </c>
      <c r="Z341" s="104">
        <f t="shared" si="371"/>
        <v>0</v>
      </c>
      <c r="AA341" s="104">
        <f t="shared" si="371"/>
        <v>0</v>
      </c>
      <c r="AB341" s="104">
        <f t="shared" si="371"/>
        <v>0</v>
      </c>
      <c r="AC341" s="104">
        <f t="shared" si="371"/>
        <v>0</v>
      </c>
      <c r="AD341" s="104">
        <f t="shared" si="371"/>
        <v>0</v>
      </c>
      <c r="AE341" s="130">
        <f>SUM(S341:AD341)</f>
        <v>0</v>
      </c>
      <c r="AF341" s="130">
        <f t="shared" si="372"/>
        <v>0</v>
      </c>
      <c r="AG341" s="130">
        <f t="shared" si="372"/>
        <v>0</v>
      </c>
      <c r="AH341" s="130">
        <f t="shared" si="372"/>
        <v>0</v>
      </c>
    </row>
    <row r="342" spans="1:34" ht="8.25">
      <c r="A342" s="101"/>
      <c r="B342" s="102" t="s">
        <v>259</v>
      </c>
      <c r="C342" s="170">
        <f>Assumptions!G79</f>
        <v>0</v>
      </c>
      <c r="D342" s="97"/>
      <c r="E342" s="161" t="s">
        <v>312</v>
      </c>
      <c r="F342" s="104">
        <f t="shared" si="370"/>
        <v>0</v>
      </c>
      <c r="G342" s="104">
        <f t="shared" si="370"/>
        <v>0</v>
      </c>
      <c r="H342" s="104">
        <f t="shared" si="370"/>
        <v>0</v>
      </c>
      <c r="I342" s="104">
        <f t="shared" si="370"/>
        <v>0</v>
      </c>
      <c r="J342" s="104">
        <f t="shared" si="370"/>
        <v>0</v>
      </c>
      <c r="K342" s="104">
        <f t="shared" si="370"/>
        <v>0</v>
      </c>
      <c r="L342" s="104">
        <f t="shared" si="370"/>
        <v>0</v>
      </c>
      <c r="M342" s="104">
        <f t="shared" si="370"/>
        <v>0</v>
      </c>
      <c r="N342" s="104">
        <f t="shared" si="370"/>
        <v>0</v>
      </c>
      <c r="O342" s="104">
        <f t="shared" si="370"/>
        <v>0</v>
      </c>
      <c r="P342" s="104">
        <f t="shared" si="370"/>
        <v>0</v>
      </c>
      <c r="Q342" s="104">
        <f t="shared" si="370"/>
        <v>0</v>
      </c>
      <c r="R342" s="130">
        <f>SUM(F342:Q342)</f>
        <v>0</v>
      </c>
      <c r="S342" s="104">
        <f t="shared" si="371"/>
        <v>0</v>
      </c>
      <c r="T342" s="104">
        <f t="shared" si="371"/>
        <v>0</v>
      </c>
      <c r="U342" s="104">
        <f t="shared" si="371"/>
        <v>0</v>
      </c>
      <c r="V342" s="104">
        <f t="shared" si="371"/>
        <v>0</v>
      </c>
      <c r="W342" s="104">
        <f t="shared" si="371"/>
        <v>0</v>
      </c>
      <c r="X342" s="104">
        <f t="shared" si="371"/>
        <v>0</v>
      </c>
      <c r="Y342" s="104">
        <f t="shared" si="371"/>
        <v>0</v>
      </c>
      <c r="Z342" s="104">
        <f t="shared" si="371"/>
        <v>0</v>
      </c>
      <c r="AA342" s="104">
        <f t="shared" si="371"/>
        <v>0</v>
      </c>
      <c r="AB342" s="104">
        <f t="shared" si="371"/>
        <v>0</v>
      </c>
      <c r="AC342" s="104">
        <f t="shared" si="371"/>
        <v>0</v>
      </c>
      <c r="AD342" s="104">
        <f t="shared" si="371"/>
        <v>0</v>
      </c>
      <c r="AE342" s="130">
        <f>SUM(S342:AD342)</f>
        <v>0</v>
      </c>
      <c r="AF342" s="130">
        <f t="shared" si="372"/>
        <v>0</v>
      </c>
      <c r="AG342" s="130">
        <f t="shared" si="372"/>
        <v>0</v>
      </c>
      <c r="AH342" s="130">
        <f t="shared" si="372"/>
        <v>0</v>
      </c>
    </row>
    <row r="343" spans="1:34" ht="8.25">
      <c r="A343" s="91" t="s">
        <v>313</v>
      </c>
      <c r="B343" s="105"/>
      <c r="C343" s="127"/>
      <c r="D343" s="127"/>
      <c r="E343" s="127"/>
      <c r="F343" s="106">
        <f aca="true" t="shared" si="373" ref="F343:Q343">SUM(F340:F342)</f>
        <v>0</v>
      </c>
      <c r="G343" s="106">
        <f t="shared" si="373"/>
        <v>0</v>
      </c>
      <c r="H343" s="106">
        <f t="shared" si="373"/>
        <v>0</v>
      </c>
      <c r="I343" s="106">
        <f t="shared" si="373"/>
        <v>0</v>
      </c>
      <c r="J343" s="106">
        <f t="shared" si="373"/>
        <v>0</v>
      </c>
      <c r="K343" s="106">
        <f t="shared" si="373"/>
        <v>0</v>
      </c>
      <c r="L343" s="106">
        <f t="shared" si="373"/>
        <v>0</v>
      </c>
      <c r="M343" s="106">
        <f t="shared" si="373"/>
        <v>0</v>
      </c>
      <c r="N343" s="106">
        <f t="shared" si="373"/>
        <v>0</v>
      </c>
      <c r="O343" s="106">
        <f t="shared" si="373"/>
        <v>0</v>
      </c>
      <c r="P343" s="106">
        <f t="shared" si="373"/>
        <v>0</v>
      </c>
      <c r="Q343" s="106">
        <f t="shared" si="373"/>
        <v>0</v>
      </c>
      <c r="R343" s="129">
        <f>SUM(F343:Q343)</f>
        <v>0</v>
      </c>
      <c r="S343" s="106">
        <f aca="true" t="shared" si="374" ref="S343:AD343">SUM(S340:S342)</f>
        <v>0</v>
      </c>
      <c r="T343" s="106">
        <f t="shared" si="374"/>
        <v>0</v>
      </c>
      <c r="U343" s="106">
        <f t="shared" si="374"/>
        <v>0</v>
      </c>
      <c r="V343" s="106">
        <f t="shared" si="374"/>
        <v>0</v>
      </c>
      <c r="W343" s="106">
        <f t="shared" si="374"/>
        <v>0</v>
      </c>
      <c r="X343" s="106">
        <f t="shared" si="374"/>
        <v>0</v>
      </c>
      <c r="Y343" s="106">
        <f t="shared" si="374"/>
        <v>0</v>
      </c>
      <c r="Z343" s="106">
        <f t="shared" si="374"/>
        <v>0</v>
      </c>
      <c r="AA343" s="106">
        <f t="shared" si="374"/>
        <v>0</v>
      </c>
      <c r="AB343" s="106">
        <f t="shared" si="374"/>
        <v>0</v>
      </c>
      <c r="AC343" s="106">
        <f t="shared" si="374"/>
        <v>0</v>
      </c>
      <c r="AD343" s="106">
        <f t="shared" si="374"/>
        <v>0</v>
      </c>
      <c r="AE343" s="129">
        <f>SUM(S343:AD343)</f>
        <v>0</v>
      </c>
      <c r="AF343" s="129">
        <f>SUM(AF340:AF342)</f>
        <v>0</v>
      </c>
      <c r="AG343" s="129">
        <f>SUM(AG340:AG342)</f>
        <v>0</v>
      </c>
      <c r="AH343" s="129">
        <f>SUM(AH340:AH342)</f>
        <v>0</v>
      </c>
    </row>
    <row r="344" spans="1:34" ht="8.25">
      <c r="A344" s="101"/>
      <c r="B344" s="102" t="s">
        <v>314</v>
      </c>
      <c r="C344" s="104"/>
      <c r="D344" s="104"/>
      <c r="E344" s="104"/>
      <c r="F344" s="104">
        <f aca="true" t="array" ref="F344">SUM(IF($E340:$E342="Yes",F340:F342,0))</f>
        <v>0</v>
      </c>
      <c r="G344" s="104">
        <f aca="true" t="array" ref="G344">SUM(IF($E340:$E342="Yes",G340:G342,0))</f>
        <v>0</v>
      </c>
      <c r="H344" s="104">
        <f aca="true" t="array" ref="H344">SUM(IF($E340:$E342="Yes",H340:H342,0))</f>
        <v>0</v>
      </c>
      <c r="I344" s="104">
        <f aca="true" t="array" ref="I344">SUM(IF($E340:$E342="Yes",I340:I342,0))</f>
        <v>0</v>
      </c>
      <c r="J344" s="104">
        <f aca="true" t="array" ref="J344">SUM(IF($E340:$E342="Yes",J340:J342,0))</f>
        <v>0</v>
      </c>
      <c r="K344" s="104">
        <f aca="true" t="array" ref="K344">SUM(IF($E340:$E342="Yes",K340:K342,0))</f>
        <v>0</v>
      </c>
      <c r="L344" s="104">
        <f aca="true" t="array" ref="L344">SUM(IF($E340:$E342="Yes",L340:L342,0))</f>
        <v>0</v>
      </c>
      <c r="M344" s="104">
        <f aca="true" t="array" ref="M344">SUM(IF($E340:$E342="Yes",M340:M342,0))</f>
        <v>0</v>
      </c>
      <c r="N344" s="104">
        <f aca="true" t="array" ref="N344">SUM(IF($E340:$E342="Yes",N340:N342,0))</f>
        <v>0</v>
      </c>
      <c r="O344" s="104">
        <f aca="true" t="array" ref="O344">SUM(IF($E340:$E342="Yes",O340:O342,0))</f>
        <v>0</v>
      </c>
      <c r="P344" s="104">
        <f aca="true" t="array" ref="P344">SUM(IF($E340:$E342="Yes",P340:P342,0))</f>
        <v>0</v>
      </c>
      <c r="Q344" s="104">
        <f aca="true" t="array" ref="Q344">SUM(IF($E340:$E342="Yes",Q340:Q342,0))</f>
        <v>0</v>
      </c>
      <c r="R344" s="130">
        <f>SUM(F344:Q344)</f>
        <v>0</v>
      </c>
      <c r="S344" s="104">
        <f aca="true" t="array" ref="S344">SUM(IF($E340:$E342="Yes",S340:S342,0))</f>
        <v>0</v>
      </c>
      <c r="T344" s="104">
        <f aca="true" t="array" ref="T344">SUM(IF($E340:$E342="Yes",T340:T342,0))</f>
        <v>0</v>
      </c>
      <c r="U344" s="104">
        <f aca="true" t="array" ref="U344">SUM(IF($E340:$E342="Yes",U340:U342,0))</f>
        <v>0</v>
      </c>
      <c r="V344" s="104">
        <f aca="true" t="array" ref="V344">SUM(IF($E340:$E342="Yes",V340:V342,0))</f>
        <v>0</v>
      </c>
      <c r="W344" s="104">
        <f aca="true" t="array" ref="W344">SUM(IF($E340:$E342="Yes",W340:W342,0))</f>
        <v>0</v>
      </c>
      <c r="X344" s="104">
        <f aca="true" t="array" ref="X344">SUM(IF($E340:$E342="Yes",X340:X342,0))</f>
        <v>0</v>
      </c>
      <c r="Y344" s="104">
        <f aca="true" t="array" ref="Y344">SUM(IF($E340:$E342="Yes",Y340:Y342,0))</f>
        <v>0</v>
      </c>
      <c r="Z344" s="104">
        <f aca="true" t="array" ref="Z344">SUM(IF($E340:$E342="Yes",Z340:Z342,0))</f>
        <v>0</v>
      </c>
      <c r="AA344" s="104">
        <f aca="true" t="array" ref="AA344">SUM(IF($E340:$E342="Yes",AA340:AA342,0))</f>
        <v>0</v>
      </c>
      <c r="AB344" s="104">
        <f aca="true" t="array" ref="AB344">SUM(IF($E340:$E342="Yes",AB340:AB342,0))</f>
        <v>0</v>
      </c>
      <c r="AC344" s="104">
        <f aca="true" t="array" ref="AC344">SUM(IF($E340:$E342="Yes",AC340:AC342,0))</f>
        <v>0</v>
      </c>
      <c r="AD344" s="104">
        <f aca="true" t="array" ref="AD344">SUM(IF($E340:$E342="Yes",AD340:AD342,0))</f>
        <v>0</v>
      </c>
      <c r="AE344" s="130">
        <f>SUM(S344:AD344)</f>
        <v>0</v>
      </c>
      <c r="AF344" s="130">
        <f aca="true" t="array" ref="AF344">SUM(IF($E340:$E342="Yes",AF340:AF342,0))</f>
        <v>0</v>
      </c>
      <c r="AG344" s="130">
        <f aca="true" t="array" ref="AG344">SUM(IF($E340:$E342="Yes",AG340:AG342,0))</f>
        <v>0</v>
      </c>
      <c r="AH344" s="130">
        <f aca="true" t="array" ref="AH344">SUM(IF($E340:$E342="Yes",AH340:AH342,0))</f>
        <v>0</v>
      </c>
    </row>
    <row r="345" spans="1:34" s="104" customFormat="1" ht="8.25">
      <c r="A345" s="101"/>
      <c r="B345" s="102"/>
      <c r="C345" s="103"/>
      <c r="D345" s="103"/>
      <c r="E345" s="103"/>
      <c r="R345" s="130"/>
      <c r="AE345" s="130"/>
      <c r="AF345" s="130"/>
      <c r="AG345" s="130"/>
      <c r="AH345" s="130"/>
    </row>
    <row r="346" spans="1:34" ht="8.25">
      <c r="A346" s="91" t="s">
        <v>315</v>
      </c>
      <c r="B346" s="105"/>
      <c r="C346" s="93"/>
      <c r="D346" s="93"/>
      <c r="E346" s="93"/>
      <c r="F346" s="106">
        <f>F329+F336+F343</f>
        <v>0</v>
      </c>
      <c r="G346" s="106">
        <f aca="true" t="shared" si="375" ref="G346:Q347">G329+G336+G343</f>
        <v>0</v>
      </c>
      <c r="H346" s="106">
        <f t="shared" si="375"/>
        <v>0</v>
      </c>
      <c r="I346" s="106">
        <f t="shared" si="375"/>
        <v>0</v>
      </c>
      <c r="J346" s="106">
        <f t="shared" si="375"/>
        <v>0</v>
      </c>
      <c r="K346" s="106">
        <f t="shared" si="375"/>
        <v>0</v>
      </c>
      <c r="L346" s="106">
        <f t="shared" si="375"/>
        <v>0</v>
      </c>
      <c r="M346" s="106">
        <f t="shared" si="375"/>
        <v>0</v>
      </c>
      <c r="N346" s="106">
        <f t="shared" si="375"/>
        <v>0</v>
      </c>
      <c r="O346" s="106">
        <f t="shared" si="375"/>
        <v>0</v>
      </c>
      <c r="P346" s="106">
        <f t="shared" si="375"/>
        <v>0</v>
      </c>
      <c r="Q346" s="106">
        <f t="shared" si="375"/>
        <v>0</v>
      </c>
      <c r="R346" s="129">
        <f>SUM(F346:Q346)</f>
        <v>0</v>
      </c>
      <c r="S346" s="106">
        <f>S329+S336+S343</f>
        <v>0</v>
      </c>
      <c r="T346" s="106">
        <f aca="true" t="shared" si="376" ref="T346:AD347">T329+T336+T343</f>
        <v>0</v>
      </c>
      <c r="U346" s="106">
        <f t="shared" si="376"/>
        <v>0</v>
      </c>
      <c r="V346" s="106">
        <f t="shared" si="376"/>
        <v>0</v>
      </c>
      <c r="W346" s="106">
        <f t="shared" si="376"/>
        <v>0</v>
      </c>
      <c r="X346" s="106">
        <f t="shared" si="376"/>
        <v>0</v>
      </c>
      <c r="Y346" s="106">
        <f t="shared" si="376"/>
        <v>0</v>
      </c>
      <c r="Z346" s="106">
        <f t="shared" si="376"/>
        <v>0</v>
      </c>
      <c r="AA346" s="106">
        <f t="shared" si="376"/>
        <v>0</v>
      </c>
      <c r="AB346" s="106">
        <f t="shared" si="376"/>
        <v>0</v>
      </c>
      <c r="AC346" s="106">
        <f t="shared" si="376"/>
        <v>0</v>
      </c>
      <c r="AD346" s="106">
        <f t="shared" si="376"/>
        <v>0</v>
      </c>
      <c r="AE346" s="129">
        <f>SUM(S346:AD346)</f>
        <v>0</v>
      </c>
      <c r="AF346" s="129">
        <f aca="true" t="shared" si="377" ref="AF346:AH347">AF329+AF336+AF343</f>
        <v>0</v>
      </c>
      <c r="AG346" s="129">
        <f t="shared" si="377"/>
        <v>0</v>
      </c>
      <c r="AH346" s="129">
        <f t="shared" si="377"/>
        <v>0</v>
      </c>
    </row>
    <row r="347" spans="1:34" ht="8.25">
      <c r="A347" s="101"/>
      <c r="B347" s="102" t="s">
        <v>316</v>
      </c>
      <c r="C347" s="103"/>
      <c r="D347" s="103"/>
      <c r="E347" s="103"/>
      <c r="F347" s="103">
        <f>F330+F337+F344</f>
        <v>0</v>
      </c>
      <c r="G347" s="103">
        <f t="shared" si="375"/>
        <v>0</v>
      </c>
      <c r="H347" s="103">
        <f t="shared" si="375"/>
        <v>0</v>
      </c>
      <c r="I347" s="103">
        <f t="shared" si="375"/>
        <v>0</v>
      </c>
      <c r="J347" s="103">
        <f t="shared" si="375"/>
        <v>0</v>
      </c>
      <c r="K347" s="103">
        <f t="shared" si="375"/>
        <v>0</v>
      </c>
      <c r="L347" s="103">
        <f t="shared" si="375"/>
        <v>0</v>
      </c>
      <c r="M347" s="103">
        <f t="shared" si="375"/>
        <v>0</v>
      </c>
      <c r="N347" s="103">
        <f t="shared" si="375"/>
        <v>0</v>
      </c>
      <c r="O347" s="103">
        <f t="shared" si="375"/>
        <v>0</v>
      </c>
      <c r="P347" s="103">
        <f t="shared" si="375"/>
        <v>0</v>
      </c>
      <c r="Q347" s="103">
        <f t="shared" si="375"/>
        <v>0</v>
      </c>
      <c r="R347" s="130">
        <f>SUM(F347:Q347)</f>
        <v>0</v>
      </c>
      <c r="S347" s="103">
        <f>S330+S337+S344</f>
        <v>0</v>
      </c>
      <c r="T347" s="103">
        <f t="shared" si="376"/>
        <v>0</v>
      </c>
      <c r="U347" s="103">
        <f t="shared" si="376"/>
        <v>0</v>
      </c>
      <c r="V347" s="103">
        <f t="shared" si="376"/>
        <v>0</v>
      </c>
      <c r="W347" s="103">
        <f t="shared" si="376"/>
        <v>0</v>
      </c>
      <c r="X347" s="103">
        <f t="shared" si="376"/>
        <v>0</v>
      </c>
      <c r="Y347" s="103">
        <f t="shared" si="376"/>
        <v>0</v>
      </c>
      <c r="Z347" s="103">
        <f t="shared" si="376"/>
        <v>0</v>
      </c>
      <c r="AA347" s="103">
        <f t="shared" si="376"/>
        <v>0</v>
      </c>
      <c r="AB347" s="103">
        <f t="shared" si="376"/>
        <v>0</v>
      </c>
      <c r="AC347" s="103">
        <f t="shared" si="376"/>
        <v>0</v>
      </c>
      <c r="AD347" s="103">
        <f t="shared" si="376"/>
        <v>0</v>
      </c>
      <c r="AE347" s="130">
        <f>SUM(S347:AD347)</f>
        <v>0</v>
      </c>
      <c r="AF347" s="158">
        <f t="shared" si="377"/>
        <v>0</v>
      </c>
      <c r="AG347" s="158">
        <f t="shared" si="377"/>
        <v>0</v>
      </c>
      <c r="AH347" s="158">
        <f t="shared" si="377"/>
        <v>0</v>
      </c>
    </row>
    <row r="348" spans="1:34" ht="9" thickBot="1">
      <c r="A348" s="101"/>
      <c r="B348" s="102"/>
      <c r="C348" s="103"/>
      <c r="D348" s="103"/>
      <c r="E348" s="103"/>
      <c r="F348" s="104"/>
      <c r="G348" s="104"/>
      <c r="H348" s="104"/>
      <c r="I348" s="104"/>
      <c r="J348" s="104"/>
      <c r="K348" s="104"/>
      <c r="L348" s="104"/>
      <c r="M348" s="104"/>
      <c r="N348" s="104"/>
      <c r="O348" s="104"/>
      <c r="P348" s="104"/>
      <c r="Q348" s="104"/>
      <c r="R348" s="130"/>
      <c r="S348" s="104"/>
      <c r="T348" s="104"/>
      <c r="U348" s="104"/>
      <c r="V348" s="104"/>
      <c r="W348" s="104"/>
      <c r="X348" s="104"/>
      <c r="Y348" s="104"/>
      <c r="Z348" s="104"/>
      <c r="AA348" s="104"/>
      <c r="AB348" s="104"/>
      <c r="AC348" s="104"/>
      <c r="AD348" s="104"/>
      <c r="AE348" s="130"/>
      <c r="AF348" s="130"/>
      <c r="AG348" s="130"/>
      <c r="AH348" s="130"/>
    </row>
    <row r="349" spans="1:34" s="72" customFormat="1" ht="9" thickTop="1">
      <c r="A349" s="85" t="s">
        <v>84</v>
      </c>
      <c r="B349" s="80"/>
      <c r="C349" s="86"/>
      <c r="D349" s="86"/>
      <c r="E349" s="86"/>
      <c r="F349" s="86"/>
      <c r="G349" s="86"/>
      <c r="H349" s="86"/>
      <c r="I349" s="86"/>
      <c r="J349" s="86"/>
      <c r="K349" s="86"/>
      <c r="L349" s="86"/>
      <c r="M349" s="86"/>
      <c r="N349" s="86"/>
      <c r="O349" s="86"/>
      <c r="P349" s="86"/>
      <c r="Q349" s="86"/>
      <c r="R349" s="156"/>
      <c r="S349" s="86"/>
      <c r="T349" s="86"/>
      <c r="U349" s="86"/>
      <c r="V349" s="86"/>
      <c r="W349" s="86"/>
      <c r="X349" s="86"/>
      <c r="Y349" s="86"/>
      <c r="Z349" s="86"/>
      <c r="AA349" s="86"/>
      <c r="AB349" s="86"/>
      <c r="AC349" s="86"/>
      <c r="AD349" s="86"/>
      <c r="AE349" s="156"/>
      <c r="AF349" s="156"/>
      <c r="AG349" s="156"/>
      <c r="AH349" s="156"/>
    </row>
    <row r="350" spans="1:34" s="72" customFormat="1" ht="9" thickBot="1">
      <c r="A350" s="88">
        <f>$A$1</f>
        <v>0</v>
      </c>
      <c r="B350" s="81"/>
      <c r="C350" s="89"/>
      <c r="D350" s="89"/>
      <c r="E350" s="89"/>
      <c r="F350" s="89"/>
      <c r="G350" s="89"/>
      <c r="H350" s="89"/>
      <c r="I350" s="89"/>
      <c r="J350" s="89"/>
      <c r="K350" s="89"/>
      <c r="L350" s="89"/>
      <c r="M350" s="89"/>
      <c r="N350" s="89"/>
      <c r="O350" s="89"/>
      <c r="P350" s="89"/>
      <c r="Q350" s="89"/>
      <c r="R350" s="157"/>
      <c r="S350" s="89"/>
      <c r="T350" s="89"/>
      <c r="U350" s="89"/>
      <c r="V350" s="89"/>
      <c r="W350" s="89"/>
      <c r="X350" s="89"/>
      <c r="Y350" s="89"/>
      <c r="Z350" s="89"/>
      <c r="AA350" s="89"/>
      <c r="AB350" s="89"/>
      <c r="AC350" s="89"/>
      <c r="AD350" s="89"/>
      <c r="AE350" s="157"/>
      <c r="AF350" s="157"/>
      <c r="AG350" s="157"/>
      <c r="AH350" s="157"/>
    </row>
    <row r="351" spans="1:34" ht="9" thickTop="1">
      <c r="A351" s="91"/>
      <c r="B351" s="92">
        <f ca="1">NOW()</f>
        <v>37292.65933275463</v>
      </c>
      <c r="C351" s="97"/>
      <c r="D351" s="97"/>
      <c r="E351" s="97"/>
      <c r="F351" s="94" t="str">
        <f aca="true" t="shared" si="378" ref="F351:Q351">F$7</f>
        <v>Month 1</v>
      </c>
      <c r="G351" s="94" t="str">
        <f t="shared" si="378"/>
        <v>Month 2</v>
      </c>
      <c r="H351" s="94" t="str">
        <f t="shared" si="378"/>
        <v>Month 3</v>
      </c>
      <c r="I351" s="94" t="str">
        <f t="shared" si="378"/>
        <v>Month 4</v>
      </c>
      <c r="J351" s="94" t="str">
        <f t="shared" si="378"/>
        <v>Month 5</v>
      </c>
      <c r="K351" s="94" t="str">
        <f t="shared" si="378"/>
        <v>Month 6</v>
      </c>
      <c r="L351" s="94" t="str">
        <f t="shared" si="378"/>
        <v>Month 7</v>
      </c>
      <c r="M351" s="94" t="str">
        <f t="shared" si="378"/>
        <v>Month 8</v>
      </c>
      <c r="N351" s="94" t="str">
        <f t="shared" si="378"/>
        <v>Month 9</v>
      </c>
      <c r="O351" s="94" t="str">
        <f t="shared" si="378"/>
        <v>Month 10</v>
      </c>
      <c r="P351" s="94" t="str">
        <f t="shared" si="378"/>
        <v>Month 11</v>
      </c>
      <c r="Q351" s="94" t="str">
        <f t="shared" si="378"/>
        <v>Month 12</v>
      </c>
      <c r="R351" s="146" t="s">
        <v>162</v>
      </c>
      <c r="S351" s="94" t="str">
        <f aca="true" t="shared" si="379" ref="S351:AD351">S$7</f>
        <v>Month 13</v>
      </c>
      <c r="T351" s="94" t="str">
        <f t="shared" si="379"/>
        <v>Month 14</v>
      </c>
      <c r="U351" s="94" t="str">
        <f t="shared" si="379"/>
        <v>Month 15</v>
      </c>
      <c r="V351" s="94" t="str">
        <f t="shared" si="379"/>
        <v>Month 16</v>
      </c>
      <c r="W351" s="94" t="str">
        <f t="shared" si="379"/>
        <v>Month 17</v>
      </c>
      <c r="X351" s="94" t="str">
        <f t="shared" si="379"/>
        <v>Month 18</v>
      </c>
      <c r="Y351" s="94" t="str">
        <f t="shared" si="379"/>
        <v>Month 19</v>
      </c>
      <c r="Z351" s="94" t="str">
        <f t="shared" si="379"/>
        <v>Month 20</v>
      </c>
      <c r="AA351" s="94" t="str">
        <f t="shared" si="379"/>
        <v>Month 21</v>
      </c>
      <c r="AB351" s="94" t="str">
        <f t="shared" si="379"/>
        <v>Month 22</v>
      </c>
      <c r="AC351" s="94" t="str">
        <f t="shared" si="379"/>
        <v>Month 23</v>
      </c>
      <c r="AD351" s="94" t="str">
        <f t="shared" si="379"/>
        <v>Month 24</v>
      </c>
      <c r="AE351" s="146" t="s">
        <v>162</v>
      </c>
      <c r="AF351" s="146" t="str">
        <f>AF$7</f>
        <v>Total</v>
      </c>
      <c r="AG351" s="146" t="str">
        <f>AG$7</f>
        <v>Total</v>
      </c>
      <c r="AH351" s="146" t="str">
        <f>AH$7</f>
        <v>Total</v>
      </c>
    </row>
    <row r="352" spans="1:34" ht="8.25">
      <c r="A352" s="95"/>
      <c r="B352" s="96">
        <f ca="1">NOW()</f>
        <v>37292.65933275463</v>
      </c>
      <c r="C352" s="97"/>
      <c r="D352" s="97"/>
      <c r="E352" s="97"/>
      <c r="F352" s="98">
        <f aca="true" t="shared" si="380" ref="F352:AH352">F$1</f>
        <v>36526</v>
      </c>
      <c r="G352" s="98">
        <f t="shared" si="380"/>
        <v>36557</v>
      </c>
      <c r="H352" s="98">
        <f t="shared" si="380"/>
        <v>36588</v>
      </c>
      <c r="I352" s="98">
        <f t="shared" si="380"/>
        <v>36619</v>
      </c>
      <c r="J352" s="98">
        <f t="shared" si="380"/>
        <v>36650</v>
      </c>
      <c r="K352" s="98">
        <f t="shared" si="380"/>
        <v>36681</v>
      </c>
      <c r="L352" s="98">
        <f t="shared" si="380"/>
        <v>36712</v>
      </c>
      <c r="M352" s="98">
        <f t="shared" si="380"/>
        <v>36743</v>
      </c>
      <c r="N352" s="98">
        <f t="shared" si="380"/>
        <v>36774</v>
      </c>
      <c r="O352" s="98">
        <f t="shared" si="380"/>
        <v>36805</v>
      </c>
      <c r="P352" s="98">
        <f t="shared" si="380"/>
        <v>36836</v>
      </c>
      <c r="Q352" s="98">
        <f t="shared" si="380"/>
        <v>36867</v>
      </c>
      <c r="R352" s="147">
        <f t="shared" si="380"/>
        <v>36867</v>
      </c>
      <c r="S352" s="98">
        <f t="shared" si="380"/>
        <v>36898</v>
      </c>
      <c r="T352" s="98">
        <f t="shared" si="380"/>
        <v>36929</v>
      </c>
      <c r="U352" s="98">
        <f t="shared" si="380"/>
        <v>36960</v>
      </c>
      <c r="V352" s="98">
        <f t="shared" si="380"/>
        <v>36991</v>
      </c>
      <c r="W352" s="98">
        <f t="shared" si="380"/>
        <v>37022</v>
      </c>
      <c r="X352" s="98">
        <f t="shared" si="380"/>
        <v>37053</v>
      </c>
      <c r="Y352" s="98">
        <f t="shared" si="380"/>
        <v>37084</v>
      </c>
      <c r="Z352" s="98">
        <f t="shared" si="380"/>
        <v>37115</v>
      </c>
      <c r="AA352" s="98">
        <f t="shared" si="380"/>
        <v>37146</v>
      </c>
      <c r="AB352" s="98">
        <f t="shared" si="380"/>
        <v>37177</v>
      </c>
      <c r="AC352" s="98">
        <f t="shared" si="380"/>
        <v>37208</v>
      </c>
      <c r="AD352" s="98">
        <f t="shared" si="380"/>
        <v>37239</v>
      </c>
      <c r="AE352" s="147">
        <f t="shared" si="380"/>
        <v>37239</v>
      </c>
      <c r="AF352" s="147">
        <f t="shared" si="380"/>
        <v>37604</v>
      </c>
      <c r="AG352" s="147">
        <f t="shared" si="380"/>
        <v>37969</v>
      </c>
      <c r="AH352" s="147">
        <f t="shared" si="380"/>
        <v>38334</v>
      </c>
    </row>
    <row r="353" spans="1:34" ht="8.25">
      <c r="A353" s="95"/>
      <c r="B353" s="96"/>
      <c r="C353" s="97"/>
      <c r="D353" s="97"/>
      <c r="E353" s="97"/>
      <c r="F353" s="98"/>
      <c r="G353" s="98"/>
      <c r="H353" s="98"/>
      <c r="I353" s="98"/>
      <c r="J353" s="98"/>
      <c r="K353" s="98"/>
      <c r="L353" s="98"/>
      <c r="M353" s="98"/>
      <c r="N353" s="98"/>
      <c r="O353" s="98"/>
      <c r="P353" s="98"/>
      <c r="Q353" s="98"/>
      <c r="R353" s="147"/>
      <c r="S353" s="98"/>
      <c r="T353" s="98"/>
      <c r="U353" s="98"/>
      <c r="V353" s="98"/>
      <c r="W353" s="98"/>
      <c r="X353" s="98"/>
      <c r="Y353" s="98"/>
      <c r="Z353" s="98"/>
      <c r="AA353" s="98"/>
      <c r="AB353" s="98"/>
      <c r="AC353" s="98"/>
      <c r="AD353" s="98"/>
      <c r="AE353" s="147"/>
      <c r="AF353" s="147"/>
      <c r="AG353" s="147"/>
      <c r="AH353" s="147"/>
    </row>
    <row r="354" spans="1:34" ht="8.25">
      <c r="A354" s="95" t="str">
        <f>UPPER($A$253)</f>
        <v>PRODUCTION PROCESS</v>
      </c>
      <c r="B354" s="102"/>
      <c r="C354" s="103"/>
      <c r="D354" s="103"/>
      <c r="E354" s="103"/>
      <c r="F354" s="104"/>
      <c r="G354" s="104"/>
      <c r="H354" s="104"/>
      <c r="I354" s="104"/>
      <c r="J354" s="104"/>
      <c r="K354" s="104"/>
      <c r="L354" s="104"/>
      <c r="M354" s="104"/>
      <c r="N354" s="104"/>
      <c r="O354" s="104"/>
      <c r="P354" s="104"/>
      <c r="Q354" s="104"/>
      <c r="R354" s="130"/>
      <c r="S354" s="104"/>
      <c r="T354" s="104"/>
      <c r="U354" s="104"/>
      <c r="V354" s="104"/>
      <c r="W354" s="104"/>
      <c r="X354" s="104"/>
      <c r="Y354" s="104"/>
      <c r="Z354" s="104"/>
      <c r="AA354" s="104"/>
      <c r="AB354" s="104"/>
      <c r="AC354" s="104"/>
      <c r="AD354" s="104"/>
      <c r="AE354" s="130"/>
      <c r="AF354" s="130"/>
      <c r="AG354" s="130"/>
      <c r="AH354" s="130"/>
    </row>
    <row r="355" spans="1:34" ht="8.25">
      <c r="A355" s="101"/>
      <c r="B355" s="99" t="str">
        <f>B326&amp;" ("&amp;Assumptions!$E$52&amp;" years)"</f>
        <v>Computer Hardware (3 years)</v>
      </c>
      <c r="C355" s="180">
        <f>Assumptions!E52</f>
        <v>3</v>
      </c>
      <c r="D355" s="103"/>
      <c r="E355" s="103"/>
      <c r="F355" s="104">
        <f>SUM($F326:F326)/Assumptions!$E$52/12</f>
        <v>0</v>
      </c>
      <c r="G355" s="104">
        <f>SUM($F326:G326)/Assumptions!$E$52/12</f>
        <v>0</v>
      </c>
      <c r="H355" s="104">
        <f>SUM($F326:H326)/Assumptions!$E$52/12</f>
        <v>0</v>
      </c>
      <c r="I355" s="104">
        <f>SUM($F326:I326)/Assumptions!$E$52/12</f>
        <v>0</v>
      </c>
      <c r="J355" s="104">
        <f>SUM($F326:J326)/Assumptions!$E$52/12</f>
        <v>0</v>
      </c>
      <c r="K355" s="104">
        <f>SUM($F326:K326)/Assumptions!$E$52/12</f>
        <v>0</v>
      </c>
      <c r="L355" s="104">
        <f>SUM($F326:L326)/Assumptions!$E$52/12</f>
        <v>0</v>
      </c>
      <c r="M355" s="104">
        <f>SUM($F326:M326)/Assumptions!$E$52/12</f>
        <v>0</v>
      </c>
      <c r="N355" s="104">
        <f>SUM($F326:N326)/Assumptions!$E$52/12</f>
        <v>0</v>
      </c>
      <c r="O355" s="104">
        <f>SUM($F326:O326)/Assumptions!$E$52/12</f>
        <v>0</v>
      </c>
      <c r="P355" s="104">
        <f>SUM($F326:P326)/Assumptions!$E$52/12</f>
        <v>0</v>
      </c>
      <c r="Q355" s="104">
        <f>SUM($F326:Q326)/Assumptions!$E$52/12</f>
        <v>0</v>
      </c>
      <c r="R355" s="130">
        <f>SUM(F355:Q355)</f>
        <v>0</v>
      </c>
      <c r="S355" s="104">
        <f ca="1">IF(Assumptions!$E$52&gt;1,(SUM($F326:S326)-$R326)/Assumptions!$E$52/12,(SUM(OFFSET(S326,0,-((Assumptions!$E$52*12)+1)):S326)-$R326)/Assumptions!$E$52/12)</f>
        <v>0</v>
      </c>
      <c r="T355" s="104">
        <f ca="1">IF(Assumptions!$E$52&gt;1,(SUM($F326:T326)-$R326)/Assumptions!$E$52/12,(SUM(OFFSET(T326,0,-((Assumptions!$E$52*12)+1)):T326)-$R326)/Assumptions!$E$52/12)</f>
        <v>0</v>
      </c>
      <c r="U355" s="104">
        <f ca="1">IF(Assumptions!$E$52&gt;1,(SUM($F326:U326)-$R326)/Assumptions!$E$52/12,(SUM(OFFSET(U326,0,-((Assumptions!$E$52*12)+1)):U326)-$R326)/Assumptions!$E$52/12)</f>
        <v>0</v>
      </c>
      <c r="V355" s="104">
        <f ca="1">IF(Assumptions!$E$52&gt;1,(SUM($F326:V326)-$R326)/Assumptions!$E$52/12,(SUM(OFFSET(V326,0,-((Assumptions!$E$52*12)+1)):V326)-$R326)/Assumptions!$E$52/12)</f>
        <v>0</v>
      </c>
      <c r="W355" s="104">
        <f ca="1">IF(Assumptions!$E$52&gt;1,(SUM($F326:W326)-$R326)/Assumptions!$E$52/12,(SUM(OFFSET(W326,0,-((Assumptions!$E$52*12)+1)):W326)-$R326)/Assumptions!$E$52/12)</f>
        <v>0</v>
      </c>
      <c r="X355" s="104">
        <f ca="1">IF(Assumptions!$E$52&gt;1,(SUM($F326:X326)-$R326)/Assumptions!$E$52/12,(SUM(OFFSET(X326,0,-((Assumptions!$E$52*12)+1)):X326)-$R326)/Assumptions!$E$52/12)</f>
        <v>0</v>
      </c>
      <c r="Y355" s="104">
        <f ca="1">IF(Assumptions!$E$52&gt;1,(SUM($F326:Y326)-$R326)/Assumptions!$E$52/12,(SUM(OFFSET(Y326,0,-((Assumptions!$E$52*12)+1)):Y326)-$R326)/Assumptions!$E$52/12)</f>
        <v>0</v>
      </c>
      <c r="Z355" s="104">
        <f ca="1">IF(Assumptions!$E$52&gt;1,(SUM($F326:Z326)-$R326)/Assumptions!$E$52/12,(SUM(OFFSET(Z326,0,-((Assumptions!$E$52*12)+1)):Z326)-$R326)/Assumptions!$E$52/12)</f>
        <v>0</v>
      </c>
      <c r="AA355" s="104">
        <f ca="1">IF(Assumptions!$E$52&gt;1,(SUM($F326:AA326)-$R326)/Assumptions!$E$52/12,(SUM(OFFSET(AA326,0,-((Assumptions!$E$52*12)+1)):AA326)-$R326)/Assumptions!$E$52/12)</f>
        <v>0</v>
      </c>
      <c r="AB355" s="104">
        <f ca="1">IF(Assumptions!$E$52&gt;1,(SUM($F326:AB326)-$R326)/Assumptions!$E$52/12,(SUM(OFFSET(AB326,0,-((Assumptions!$E$52*12)+1)):AB326)-$R326)/Assumptions!$E$52/12)</f>
        <v>0</v>
      </c>
      <c r="AC355" s="104">
        <f ca="1">IF(Assumptions!$E$52&gt;1,(SUM($F326:AC326)-$R326)/Assumptions!$E$52/12,(SUM(OFFSET(AC326,0,-((Assumptions!$E$52*12)+1)):AC326)-$R326)/Assumptions!$E$52/12)</f>
        <v>0</v>
      </c>
      <c r="AD355" s="104">
        <f ca="1">IF(Assumptions!$E$52&gt;1,(SUM($F326:AD326)-$R326)/Assumptions!$E$52/12,(SUM(OFFSET(AD326,0,-((Assumptions!$E$52*12)+1)):AD326)-$R326)/Assumptions!$E$52/12)</f>
        <v>0</v>
      </c>
      <c r="AE355" s="130">
        <f>SUM(S355:AD355)</f>
        <v>0</v>
      </c>
      <c r="AF355" s="130">
        <f>IF(Assumptions!$E$52&gt;2,($AF326+$AE326+$R326)/Assumptions!$E$52,IF(Assumptions!$E$52&gt;1,($AF326+$AE326)/Assumptions!$E$52,($AF326)/Assumptions!$E$52))</f>
        <v>0</v>
      </c>
      <c r="AG355" s="130">
        <f>IF(Assumptions!$E$52&gt;3,($AG326+$AF326+$AE326+$R326)/Assumptions!$E$52,IF(Assumptions!$E$52&gt;2,($AG326+$AF326+$AE326)/Assumptions!$E$52,IF(Assumptions!$E$52&gt;1,($AG326+$AF326)/Assumptions!$E$52,($AG326)/Assumptions!$E$52)))</f>
        <v>0</v>
      </c>
      <c r="AH355" s="130">
        <f>IF(Assumptions!$E$52&gt;4,($AH326+$AG326+$AF326+$AE326+$R326)/Assumptions!$E$52,IF(Assumptions!$E$52&gt;3,($AH326+$AG326+$AF326+$AE326)/Assumptions!$E$52,IF(Assumptions!$E$52&gt;2,($AH326+$AG326+$AF326)/Assumptions!$E$52,IF(Assumptions!$E$52&gt;1,($AH326+$AG326)/Assumptions!$E$52,$AH326/Assumptions!$E$52))))</f>
        <v>0</v>
      </c>
    </row>
    <row r="356" spans="1:34" ht="8.25">
      <c r="A356" s="101"/>
      <c r="B356" s="99" t="str">
        <f>B327&amp;" ("&amp;Assumptions!$F$52&amp;" years)"</f>
        <v>Computer Software (3 years)</v>
      </c>
      <c r="C356" s="180">
        <f>Assumptions!F52</f>
        <v>3</v>
      </c>
      <c r="D356" s="103"/>
      <c r="E356" s="103"/>
      <c r="F356" s="104">
        <f>SUM($F327:F327)/Assumptions!$F$52/12</f>
        <v>0</v>
      </c>
      <c r="G356" s="104">
        <f>SUM($F327:G327)/Assumptions!$F$52/12</f>
        <v>0</v>
      </c>
      <c r="H356" s="104">
        <f>SUM($F327:H327)/Assumptions!$F$52/12</f>
        <v>0</v>
      </c>
      <c r="I356" s="104">
        <f>SUM($F327:I327)/Assumptions!$F$52/12</f>
        <v>0</v>
      </c>
      <c r="J356" s="104">
        <f>SUM($F327:J327)/Assumptions!$F$52/12</f>
        <v>0</v>
      </c>
      <c r="K356" s="104">
        <f>SUM($F327:K327)/Assumptions!$F$52/12</f>
        <v>0</v>
      </c>
      <c r="L356" s="104">
        <f>SUM($F327:L327)/Assumptions!$F$52/12</f>
        <v>0</v>
      </c>
      <c r="M356" s="104">
        <f>SUM($F327:M327)/Assumptions!$F$52/12</f>
        <v>0</v>
      </c>
      <c r="N356" s="104">
        <f>SUM($F327:N327)/Assumptions!$F$52/12</f>
        <v>0</v>
      </c>
      <c r="O356" s="104">
        <f>SUM($F327:O327)/Assumptions!$F$52/12</f>
        <v>0</v>
      </c>
      <c r="P356" s="104">
        <f>SUM($F327:P327)/Assumptions!$F$52/12</f>
        <v>0</v>
      </c>
      <c r="Q356" s="104">
        <f>SUM($F327:Q327)/Assumptions!$F$52/12</f>
        <v>0</v>
      </c>
      <c r="R356" s="130">
        <f>SUM(F356:Q356)</f>
        <v>0</v>
      </c>
      <c r="S356" s="104">
        <f ca="1">IF(Assumptions!$F$52&gt;1,(SUM($F327:S327)-$R327)/Assumptions!$F$52/12,(SUM(OFFSET(S327,0,-((Assumptions!$F$52*12)+1)):S327)-$R327)/Assumptions!$F$52/12)</f>
        <v>0</v>
      </c>
      <c r="T356" s="104">
        <f ca="1">IF(Assumptions!$F$52&gt;1,(SUM($F327:T327)-$R327)/Assumptions!$F$52/12,(SUM(OFFSET(T327,0,-((Assumptions!$F$52*12)+1)):T327)-$R327)/Assumptions!$F$52/12)</f>
        <v>0</v>
      </c>
      <c r="U356" s="104">
        <f ca="1">IF(Assumptions!$F$52&gt;1,(SUM($F327:U327)-$R327)/Assumptions!$F$52/12,(SUM(OFFSET(U327,0,-((Assumptions!$F$52*12)+1)):U327)-$R327)/Assumptions!$F$52/12)</f>
        <v>0</v>
      </c>
      <c r="V356" s="104">
        <f ca="1">IF(Assumptions!$F$52&gt;1,(SUM($F327:V327)-$R327)/Assumptions!$F$52/12,(SUM(OFFSET(V327,0,-((Assumptions!$F$52*12)+1)):V327)-$R327)/Assumptions!$F$52/12)</f>
        <v>0</v>
      </c>
      <c r="W356" s="104">
        <f ca="1">IF(Assumptions!$F$52&gt;1,(SUM($F327:W327)-$R327)/Assumptions!$F$52/12,(SUM(OFFSET(W327,0,-((Assumptions!$F$52*12)+1)):W327)-$R327)/Assumptions!$F$52/12)</f>
        <v>0</v>
      </c>
      <c r="X356" s="104">
        <f ca="1">IF(Assumptions!$F$52&gt;1,(SUM($F327:X327)-$R327)/Assumptions!$F$52/12,(SUM(OFFSET(X327,0,-((Assumptions!$F$52*12)+1)):X327)-$R327)/Assumptions!$F$52/12)</f>
        <v>0</v>
      </c>
      <c r="Y356" s="104">
        <f ca="1">IF(Assumptions!$F$52&gt;1,(SUM($F327:Y327)-$R327)/Assumptions!$F$52/12,(SUM(OFFSET(Y327,0,-((Assumptions!$F$52*12)+1)):Y327)-$R327)/Assumptions!$F$52/12)</f>
        <v>0</v>
      </c>
      <c r="Z356" s="104">
        <f ca="1">IF(Assumptions!$F$52&gt;1,(SUM($F327:Z327)-$R327)/Assumptions!$F$52/12,(SUM(OFFSET(Z327,0,-((Assumptions!$F$52*12)+1)):Z327)-$R327)/Assumptions!$F$52/12)</f>
        <v>0</v>
      </c>
      <c r="AA356" s="104">
        <f ca="1">IF(Assumptions!$F$52&gt;1,(SUM($F327:AA327)-$R327)/Assumptions!$F$52/12,(SUM(OFFSET(AA327,0,-((Assumptions!$F$52*12)+1)):AA327)-$R327)/Assumptions!$F$52/12)</f>
        <v>0</v>
      </c>
      <c r="AB356" s="104">
        <f ca="1">IF(Assumptions!$F$52&gt;1,(SUM($F327:AB327)-$R327)/Assumptions!$F$52/12,(SUM(OFFSET(AB327,0,-((Assumptions!$F$52*12)+1)):AB327)-$R327)/Assumptions!$F$52/12)</f>
        <v>0</v>
      </c>
      <c r="AC356" s="104">
        <f ca="1">IF(Assumptions!$F$52&gt;1,(SUM($F327:AC327)-$R327)/Assumptions!$F$52/12,(SUM(OFFSET(AC327,0,-((Assumptions!$F$52*12)+1)):AC327)-$R327)/Assumptions!$F$52/12)</f>
        <v>0</v>
      </c>
      <c r="AD356" s="104">
        <f ca="1">IF(Assumptions!$F$52&gt;1,(SUM($F327:AD327)-$R327)/Assumptions!$F$52/12,(SUM(OFFSET(AD327,0,-((Assumptions!$F$52*12)+1)):AD327)-$R327)/Assumptions!$F$52/12)</f>
        <v>0</v>
      </c>
      <c r="AE356" s="130">
        <f>SUM(S356:AD356)</f>
        <v>0</v>
      </c>
      <c r="AF356" s="130">
        <f>IF(Assumptions!$F$52&gt;2,($AF327+$AE327+$R327)/Assumptions!$F$52,IF(Assumptions!$F$52&gt;1,($AF327+$AE327)/Assumptions!$F$52,($AF327)/Assumptions!$F$52))</f>
        <v>0</v>
      </c>
      <c r="AG356" s="130">
        <f>IF(Assumptions!$F$52&gt;3,($AG327+$AF327+$AE327+$R327)/Assumptions!$F$52,IF(Assumptions!$F$52&gt;2,($AG327+$AF327+$AE327)/Assumptions!$F$52,IF(Assumptions!$F$52&gt;1,($AG327+$AF327)/Assumptions!$F$52,($AG327)/Assumptions!$F$52)))</f>
        <v>0</v>
      </c>
      <c r="AH356" s="130">
        <f>IF(Assumptions!$F$52&gt;4,($AH327+$AG327+$AF327+$AE327+$R327)/Assumptions!$F$52,IF(Assumptions!$F$52&gt;3,($AH327+$AG327+$AF327+$AE327)/Assumptions!$F$52,IF(Assumptions!$F$52&gt;2,($AH327+$AG327+$AF327)/Assumptions!$F$52,IF(Assumptions!$F$52&gt;1,($AH327+$AG327)/Assumptions!$F$52,$AH327/Assumptions!$F$52))))</f>
        <v>0</v>
      </c>
    </row>
    <row r="357" spans="1:34" ht="8.25">
      <c r="A357" s="101"/>
      <c r="B357" s="99" t="str">
        <f>B328&amp;" ("&amp;Assumptions!$G$52&amp;" years)"</f>
        <v>Furniture &amp; Fixtures (3 years)</v>
      </c>
      <c r="C357" s="180">
        <f>Assumptions!G52</f>
        <v>3</v>
      </c>
      <c r="D357" s="103"/>
      <c r="E357" s="103"/>
      <c r="F357" s="104">
        <f>SUM($F328:F328)/Assumptions!$G$52/12</f>
        <v>0</v>
      </c>
      <c r="G357" s="104">
        <f>SUM($F328:G328)/Assumptions!$G$52/12</f>
        <v>0</v>
      </c>
      <c r="H357" s="104">
        <f>SUM($F328:H328)/Assumptions!$G$52/12</f>
        <v>0</v>
      </c>
      <c r="I357" s="104">
        <f>SUM($F328:I328)/Assumptions!$G$52/12</f>
        <v>0</v>
      </c>
      <c r="J357" s="104">
        <f>SUM($F328:J328)/Assumptions!$G$52/12</f>
        <v>0</v>
      </c>
      <c r="K357" s="104">
        <f>SUM($F328:K328)/Assumptions!$G$52/12</f>
        <v>0</v>
      </c>
      <c r="L357" s="104">
        <f>SUM($F328:L328)/Assumptions!$G$52/12</f>
        <v>0</v>
      </c>
      <c r="M357" s="104">
        <f>SUM($F328:M328)/Assumptions!$G$52/12</f>
        <v>0</v>
      </c>
      <c r="N357" s="104">
        <f>SUM($F328:N328)/Assumptions!$G$52/12</f>
        <v>0</v>
      </c>
      <c r="O357" s="104">
        <f>SUM($F328:O328)/Assumptions!$G$52/12</f>
        <v>0</v>
      </c>
      <c r="P357" s="104">
        <f>SUM($F328:P328)/Assumptions!$G$52/12</f>
        <v>0</v>
      </c>
      <c r="Q357" s="104">
        <f>SUM($F328:Q328)/Assumptions!$G$52/12</f>
        <v>0</v>
      </c>
      <c r="R357" s="130">
        <f>SUM(F357:Q357)</f>
        <v>0</v>
      </c>
      <c r="S357" s="104">
        <f ca="1">IF(Assumptions!$G$52&gt;1,(SUM($F328:S328)-$R328)/Assumptions!$G$52/12,(SUM(OFFSET(S328,0,-((Assumptions!$G$52*12)+1)):S328)-$R328)/Assumptions!$G$52/12)</f>
        <v>0</v>
      </c>
      <c r="T357" s="104">
        <f ca="1">IF(Assumptions!$G$52&gt;1,(SUM($F328:T328)-$R328)/Assumptions!$G$52/12,(SUM(OFFSET(T328,0,-((Assumptions!$G$52*12)+1)):T328)-$R328)/Assumptions!$G$52/12)</f>
        <v>0</v>
      </c>
      <c r="U357" s="104">
        <f ca="1">IF(Assumptions!$G$52&gt;1,(SUM($F328:U328)-$R328)/Assumptions!$G$52/12,(SUM(OFFSET(U328,0,-((Assumptions!$G$52*12)+1)):U328)-$R328)/Assumptions!$G$52/12)</f>
        <v>0</v>
      </c>
      <c r="V357" s="104">
        <f ca="1">IF(Assumptions!$G$52&gt;1,(SUM($F328:V328)-$R328)/Assumptions!$G$52/12,(SUM(OFFSET(V328,0,-((Assumptions!$G$52*12)+1)):V328)-$R328)/Assumptions!$G$52/12)</f>
        <v>0</v>
      </c>
      <c r="W357" s="104">
        <f ca="1">IF(Assumptions!$G$52&gt;1,(SUM($F328:W328)-$R328)/Assumptions!$G$52/12,(SUM(OFFSET(W328,0,-((Assumptions!$G$52*12)+1)):W328)-$R328)/Assumptions!$G$52/12)</f>
        <v>0</v>
      </c>
      <c r="X357" s="104">
        <f ca="1">IF(Assumptions!$G$52&gt;1,(SUM($F328:X328)-$R328)/Assumptions!$G$52/12,(SUM(OFFSET(X328,0,-((Assumptions!$G$52*12)+1)):X328)-$R328)/Assumptions!$G$52/12)</f>
        <v>0</v>
      </c>
      <c r="Y357" s="104">
        <f ca="1">IF(Assumptions!$G$52&gt;1,(SUM($F328:Y328)-$R328)/Assumptions!$G$52/12,(SUM(OFFSET(Y328,0,-((Assumptions!$G$52*12)+1)):Y328)-$R328)/Assumptions!$G$52/12)</f>
        <v>0</v>
      </c>
      <c r="Z357" s="104">
        <f ca="1">IF(Assumptions!$G$52&gt;1,(SUM($F328:Z328)-$R328)/Assumptions!$G$52/12,(SUM(OFFSET(Z328,0,-((Assumptions!$G$52*12)+1)):Z328)-$R328)/Assumptions!$G$52/12)</f>
        <v>0</v>
      </c>
      <c r="AA357" s="104">
        <f ca="1">IF(Assumptions!$G$52&gt;1,(SUM($F328:AA328)-$R328)/Assumptions!$G$52/12,(SUM(OFFSET(AA328,0,-((Assumptions!$G$52*12)+1)):AA328)-$R328)/Assumptions!$G$52/12)</f>
        <v>0</v>
      </c>
      <c r="AB357" s="104">
        <f ca="1">IF(Assumptions!$G$52&gt;1,(SUM($F328:AB328)-$R328)/Assumptions!$G$52/12,(SUM(OFFSET(AB328,0,-((Assumptions!$G$52*12)+1)):AB328)-$R328)/Assumptions!$G$52/12)</f>
        <v>0</v>
      </c>
      <c r="AC357" s="104">
        <f ca="1">IF(Assumptions!$G$52&gt;1,(SUM($F328:AC328)-$R328)/Assumptions!$G$52/12,(SUM(OFFSET(AC328,0,-((Assumptions!$G$52*12)+1)):AC328)-$R328)/Assumptions!$G$52/12)</f>
        <v>0</v>
      </c>
      <c r="AD357" s="104">
        <f ca="1">IF(Assumptions!$G$52&gt;1,(SUM($F328:AD328)-$R328)/Assumptions!$G$52/12,(SUM(OFFSET(AD328,0,-((Assumptions!$G$52*12)+1)):AD328)-$R328)/Assumptions!$G$52/12)</f>
        <v>0</v>
      </c>
      <c r="AE357" s="130">
        <f>SUM(S357:AD357)</f>
        <v>0</v>
      </c>
      <c r="AF357" s="130">
        <f>IF(Assumptions!$G$52&gt;2,($AF328+$AE328+$R328)/Assumptions!$G$52,IF(Assumptions!$G$52&gt;1,($AF328+$AE328)/Assumptions!$G$52,($AF328)/Assumptions!$G$52))</f>
        <v>0</v>
      </c>
      <c r="AG357" s="130">
        <f>IF(Assumptions!$G$52&gt;3,($AG328+$AF328+$AE328+$R328)/Assumptions!$G$52,IF(Assumptions!$G$52&gt;2,($AG328+$AF328+$AE328)/Assumptions!$G$52,IF(Assumptions!$G$52&gt;1,($AG328+$AF328)/Assumptions!$G$52,($AG328)/Assumptions!$G$52)))</f>
        <v>0</v>
      </c>
      <c r="AH357" s="130">
        <f>IF(Assumptions!$G$52&gt;4,($AH328+$AG328+$AF328+$AE328+$R328)/Assumptions!$G$52,IF(Assumptions!$G$52&gt;3,($AH328+$AG328+$AF328+$AE328)/Assumptions!$G$52,IF(Assumptions!$G$52&gt;2,($AH328+$AG328+$AF328)/Assumptions!$G$52,IF(Assumptions!$G$52&gt;1,($AH328+$AG328)/Assumptions!$G$52,$AH328/Assumptions!$G$52))))</f>
        <v>0</v>
      </c>
    </row>
    <row r="358" spans="1:34" ht="8.25">
      <c r="A358" s="128" t="s">
        <v>317</v>
      </c>
      <c r="B358" s="105"/>
      <c r="C358" s="93"/>
      <c r="D358" s="93"/>
      <c r="E358" s="93"/>
      <c r="F358" s="106">
        <f aca="true" t="shared" si="381" ref="F358:Q358">SUM(F355:F357)</f>
        <v>0</v>
      </c>
      <c r="G358" s="106">
        <f t="shared" si="381"/>
        <v>0</v>
      </c>
      <c r="H358" s="106">
        <f t="shared" si="381"/>
        <v>0</v>
      </c>
      <c r="I358" s="106">
        <f t="shared" si="381"/>
        <v>0</v>
      </c>
      <c r="J358" s="106">
        <f t="shared" si="381"/>
        <v>0</v>
      </c>
      <c r="K358" s="106">
        <f t="shared" si="381"/>
        <v>0</v>
      </c>
      <c r="L358" s="106">
        <f t="shared" si="381"/>
        <v>0</v>
      </c>
      <c r="M358" s="106">
        <f t="shared" si="381"/>
        <v>0</v>
      </c>
      <c r="N358" s="106">
        <f t="shared" si="381"/>
        <v>0</v>
      </c>
      <c r="O358" s="106">
        <f t="shared" si="381"/>
        <v>0</v>
      </c>
      <c r="P358" s="106">
        <f t="shared" si="381"/>
        <v>0</v>
      </c>
      <c r="Q358" s="106">
        <f t="shared" si="381"/>
        <v>0</v>
      </c>
      <c r="R358" s="129">
        <f>SUM(F358:Q358)</f>
        <v>0</v>
      </c>
      <c r="S358" s="106">
        <f aca="true" t="shared" si="382" ref="S358:AD358">SUM(S355:S357)</f>
        <v>0</v>
      </c>
      <c r="T358" s="106">
        <f t="shared" si="382"/>
        <v>0</v>
      </c>
      <c r="U358" s="106">
        <f t="shared" si="382"/>
        <v>0</v>
      </c>
      <c r="V358" s="106">
        <f t="shared" si="382"/>
        <v>0</v>
      </c>
      <c r="W358" s="106">
        <f t="shared" si="382"/>
        <v>0</v>
      </c>
      <c r="X358" s="106">
        <f t="shared" si="382"/>
        <v>0</v>
      </c>
      <c r="Y358" s="106">
        <f t="shared" si="382"/>
        <v>0</v>
      </c>
      <c r="Z358" s="106">
        <f t="shared" si="382"/>
        <v>0</v>
      </c>
      <c r="AA358" s="106">
        <f t="shared" si="382"/>
        <v>0</v>
      </c>
      <c r="AB358" s="106">
        <f t="shared" si="382"/>
        <v>0</v>
      </c>
      <c r="AC358" s="106">
        <f t="shared" si="382"/>
        <v>0</v>
      </c>
      <c r="AD358" s="106">
        <f t="shared" si="382"/>
        <v>0</v>
      </c>
      <c r="AE358" s="129">
        <f>SUM(S358:AD358)</f>
        <v>0</v>
      </c>
      <c r="AF358" s="129">
        <f>SUM(AF355:AF357)</f>
        <v>0</v>
      </c>
      <c r="AG358" s="129">
        <f>SUM(AG355:AG357)</f>
        <v>0</v>
      </c>
      <c r="AH358" s="129">
        <f>SUM(AH355:AH357)</f>
        <v>0</v>
      </c>
    </row>
    <row r="359" spans="1:34" ht="8.25">
      <c r="A359" s="101"/>
      <c r="B359" s="102"/>
      <c r="C359" s="103"/>
      <c r="D359" s="103"/>
      <c r="E359" s="103"/>
      <c r="F359" s="104"/>
      <c r="G359" s="104"/>
      <c r="H359" s="104"/>
      <c r="I359" s="104"/>
      <c r="J359" s="104"/>
      <c r="K359" s="104"/>
      <c r="L359" s="104"/>
      <c r="M359" s="104"/>
      <c r="N359" s="104"/>
      <c r="O359" s="104"/>
      <c r="P359" s="104"/>
      <c r="Q359" s="104"/>
      <c r="R359" s="130"/>
      <c r="S359" s="104"/>
      <c r="T359" s="104"/>
      <c r="U359" s="104"/>
      <c r="V359" s="104"/>
      <c r="W359" s="104"/>
      <c r="X359" s="104"/>
      <c r="Y359" s="104"/>
      <c r="Z359" s="104"/>
      <c r="AA359" s="104"/>
      <c r="AB359" s="104"/>
      <c r="AC359" s="104"/>
      <c r="AD359" s="104"/>
      <c r="AE359" s="130"/>
      <c r="AF359" s="130"/>
      <c r="AG359" s="130"/>
      <c r="AH359" s="130"/>
    </row>
    <row r="360" spans="1:34" ht="8.25">
      <c r="A360" s="95" t="str">
        <f>UPPER($A$263)</f>
        <v>SALES &amp; MARKETING</v>
      </c>
      <c r="B360" s="102"/>
      <c r="C360" s="103"/>
      <c r="D360" s="103"/>
      <c r="E360" s="103"/>
      <c r="F360" s="104"/>
      <c r="G360" s="104"/>
      <c r="H360" s="104"/>
      <c r="I360" s="104"/>
      <c r="J360" s="104"/>
      <c r="K360" s="104"/>
      <c r="L360" s="104"/>
      <c r="M360" s="104"/>
      <c r="N360" s="104"/>
      <c r="O360" s="104"/>
      <c r="P360" s="104"/>
      <c r="Q360" s="104"/>
      <c r="R360" s="130"/>
      <c r="S360" s="104"/>
      <c r="T360" s="104"/>
      <c r="U360" s="104"/>
      <c r="V360" s="104"/>
      <c r="W360" s="104"/>
      <c r="X360" s="104"/>
      <c r="Y360" s="104"/>
      <c r="Z360" s="104"/>
      <c r="AA360" s="104"/>
      <c r="AB360" s="104"/>
      <c r="AC360" s="104"/>
      <c r="AD360" s="104"/>
      <c r="AE360" s="130"/>
      <c r="AF360" s="130"/>
      <c r="AG360" s="130"/>
      <c r="AH360" s="130"/>
    </row>
    <row r="361" spans="1:34" ht="8.25">
      <c r="A361" s="101"/>
      <c r="B361" s="99" t="str">
        <f>B333&amp;" ("&amp;Assumptions!$E$53&amp;" years)"</f>
        <v>Computer Hardware (3 years)</v>
      </c>
      <c r="C361" s="180">
        <f>Assumptions!E53</f>
        <v>3</v>
      </c>
      <c r="D361" s="76"/>
      <c r="E361" s="76"/>
      <c r="F361" s="104">
        <f>SUM($F333:F333)/Assumptions!$E$53/12</f>
        <v>0</v>
      </c>
      <c r="G361" s="104">
        <f>SUM($F333:G333)/Assumptions!$E$53/12</f>
        <v>0</v>
      </c>
      <c r="H361" s="104">
        <f>SUM($F333:H333)/Assumptions!$E$53/12</f>
        <v>0</v>
      </c>
      <c r="I361" s="104">
        <f>SUM($F333:I333)/Assumptions!$E$53/12</f>
        <v>0</v>
      </c>
      <c r="J361" s="104">
        <f>SUM($F333:J333)/Assumptions!$E$53/12</f>
        <v>0</v>
      </c>
      <c r="K361" s="104">
        <f>SUM($F333:K333)/Assumptions!$E$53/12</f>
        <v>0</v>
      </c>
      <c r="L361" s="104">
        <f>SUM($F333:L333)/Assumptions!$E$53/12</f>
        <v>0</v>
      </c>
      <c r="M361" s="104">
        <f>SUM($F333:M333)/Assumptions!$E$53/12</f>
        <v>0</v>
      </c>
      <c r="N361" s="104">
        <f>SUM($F333:N333)/Assumptions!$E$53/12</f>
        <v>0</v>
      </c>
      <c r="O361" s="104">
        <f>SUM($F333:O333)/Assumptions!$E$53/12</f>
        <v>0</v>
      </c>
      <c r="P361" s="104">
        <f>SUM($F333:P333)/Assumptions!$E$53/12</f>
        <v>0</v>
      </c>
      <c r="Q361" s="104">
        <f>SUM($F333:Q333)/Assumptions!$E$53/12</f>
        <v>0</v>
      </c>
      <c r="R361" s="130">
        <f>SUM(F361:Q361)</f>
        <v>0</v>
      </c>
      <c r="S361" s="104">
        <f ca="1">IF(Assumptions!$E$53&gt;1,(SUM($F333:S333)-$R333)/Assumptions!$E$53/12,(SUM(OFFSET(S333,0,-((Assumptions!$E$53*12)+1)):S333)-$R333)/Assumptions!$E$53/12)</f>
        <v>0</v>
      </c>
      <c r="T361" s="104">
        <f ca="1">IF(Assumptions!$E$53&gt;1,(SUM($F333:T333)-$R333)/Assumptions!$E$53/12,(SUM(OFFSET(T333,0,-((Assumptions!$E$53*12)+1)):T333)-$R333)/Assumptions!$E$53/12)</f>
        <v>0</v>
      </c>
      <c r="U361" s="104">
        <f ca="1">IF(Assumptions!$E$53&gt;1,(SUM($F333:U333)-$R333)/Assumptions!$E$53/12,(SUM(OFFSET(U333,0,-((Assumptions!$E$53*12)+1)):U333)-$R333)/Assumptions!$E$53/12)</f>
        <v>0</v>
      </c>
      <c r="V361" s="104">
        <f ca="1">IF(Assumptions!$E$53&gt;1,(SUM($F333:V333)-$R333)/Assumptions!$E$53/12,(SUM(OFFSET(V333,0,-((Assumptions!$E$53*12)+1)):V333)-$R333)/Assumptions!$E$53/12)</f>
        <v>0</v>
      </c>
      <c r="W361" s="104">
        <f ca="1">IF(Assumptions!$E$53&gt;1,(SUM($F333:W333)-$R333)/Assumptions!$E$53/12,(SUM(OFFSET(W333,0,-((Assumptions!$E$53*12)+1)):W333)-$R333)/Assumptions!$E$53/12)</f>
        <v>0</v>
      </c>
      <c r="X361" s="104">
        <f ca="1">IF(Assumptions!$E$53&gt;1,(SUM($F333:X333)-$R333)/Assumptions!$E$53/12,(SUM(OFFSET(X333,0,-((Assumptions!$E$53*12)+1)):X333)-$R333)/Assumptions!$E$53/12)</f>
        <v>0</v>
      </c>
      <c r="Y361" s="104">
        <f ca="1">IF(Assumptions!$E$53&gt;1,(SUM($F333:Y333)-$R333)/Assumptions!$E$53/12,(SUM(OFFSET(Y333,0,-((Assumptions!$E$53*12)+1)):Y333)-$R333)/Assumptions!$E$53/12)</f>
        <v>0</v>
      </c>
      <c r="Z361" s="104">
        <f ca="1">IF(Assumptions!$E$53&gt;1,(SUM($F333:Z333)-$R333)/Assumptions!$E$53/12,(SUM(OFFSET(Z333,0,-((Assumptions!$E$53*12)+1)):Z333)-$R333)/Assumptions!$E$53/12)</f>
        <v>0</v>
      </c>
      <c r="AA361" s="104">
        <f ca="1">IF(Assumptions!$E$53&gt;1,(SUM($F333:AA333)-$R333)/Assumptions!$E$53/12,(SUM(OFFSET(AA333,0,-((Assumptions!$E$53*12)+1)):AA333)-$R333)/Assumptions!$E$53/12)</f>
        <v>0</v>
      </c>
      <c r="AB361" s="104">
        <f ca="1">IF(Assumptions!$E$53&gt;1,(SUM($F333:AB333)-$R333)/Assumptions!$E$53/12,(SUM(OFFSET(AB333,0,-((Assumptions!$E$53*12)+1)):AB333)-$R333)/Assumptions!$E$53/12)</f>
        <v>0</v>
      </c>
      <c r="AC361" s="104">
        <f ca="1">IF(Assumptions!$E$53&gt;1,(SUM($F333:AC333)-$R333)/Assumptions!$E$53/12,(SUM(OFFSET(AC333,0,-((Assumptions!$E$53*12)+1)):AC333)-$R333)/Assumptions!$E$53/12)</f>
        <v>0</v>
      </c>
      <c r="AD361" s="104">
        <f ca="1">IF(Assumptions!$E$53&gt;1,(SUM($F333:AD333)-$R333)/Assumptions!$E$53/12,(SUM(OFFSET(AD333,0,-((Assumptions!$E$53*12)+1)):AD333)-$R333)/Assumptions!$E$53/12)</f>
        <v>0</v>
      </c>
      <c r="AE361" s="130">
        <f>SUM(S361:AD361)</f>
        <v>0</v>
      </c>
      <c r="AF361" s="130">
        <f>IF(Assumptions!$E$53&gt;2,($AF333+$AE333+$R333)/Assumptions!$E$53,IF(Assumptions!$E$53&gt;1,($AF333+$AE333)/Assumptions!$E$53,($AF333)/Assumptions!$E$53))</f>
        <v>0</v>
      </c>
      <c r="AG361" s="130">
        <f>IF(Assumptions!$E$53&gt;3,($AG333+$AF333+$AE333+$R333)/Assumptions!$E$53,IF(Assumptions!$E$53&gt;2,($AG333+$AF333+$AE333)/Assumptions!$E$53,IF(Assumptions!$E$53&gt;1,($AG333+$AF333)/Assumptions!$E$53,($AG333)/Assumptions!$E$53)))</f>
        <v>0</v>
      </c>
      <c r="AH361" s="130">
        <f>IF(Assumptions!$E$53&gt;4,($AH333+$AG333+$AF333+$AE333+$R333)/Assumptions!$E$53,IF(Assumptions!$E$53&gt;3,($AH333+$AG333+$AF333+$AE333)/Assumptions!$E$53,IF(Assumptions!$E$53&gt;2,($AH333+$AG333+$AF333)/Assumptions!$E$53,IF(Assumptions!$E$53&gt;1,($AH333+$AG333)/Assumptions!$E$53,$AH333/Assumptions!$E$53))))</f>
        <v>0</v>
      </c>
    </row>
    <row r="362" spans="1:34" ht="8.25">
      <c r="A362" s="101"/>
      <c r="B362" s="99" t="str">
        <f>B334&amp;" ("&amp;Assumptions!$F$53&amp;" years)"</f>
        <v>Computer Software (3 years)</v>
      </c>
      <c r="C362" s="180">
        <f>Assumptions!F53</f>
        <v>3</v>
      </c>
      <c r="D362" s="76"/>
      <c r="E362" s="76"/>
      <c r="F362" s="104">
        <f>SUM($F334:F334)/Assumptions!$F$53/12</f>
        <v>0</v>
      </c>
      <c r="G362" s="104">
        <f>SUM($F334:G334)/Assumptions!$F$53/12</f>
        <v>0</v>
      </c>
      <c r="H362" s="104">
        <f>SUM($F334:H334)/Assumptions!$F$53/12</f>
        <v>0</v>
      </c>
      <c r="I362" s="104">
        <f>SUM($F334:I334)/Assumptions!$F$53/12</f>
        <v>0</v>
      </c>
      <c r="J362" s="104">
        <f>SUM($F334:J334)/Assumptions!$F$53/12</f>
        <v>0</v>
      </c>
      <c r="K362" s="104">
        <f>SUM($F334:K334)/Assumptions!$F$53/12</f>
        <v>0</v>
      </c>
      <c r="L362" s="104">
        <f>SUM($F334:L334)/Assumptions!$F$53/12</f>
        <v>0</v>
      </c>
      <c r="M362" s="104">
        <f>SUM($F334:M334)/Assumptions!$F$53/12</f>
        <v>0</v>
      </c>
      <c r="N362" s="104">
        <f>SUM($F334:N334)/Assumptions!$F$53/12</f>
        <v>0</v>
      </c>
      <c r="O362" s="104">
        <f>SUM($F334:O334)/Assumptions!$F$53/12</f>
        <v>0</v>
      </c>
      <c r="P362" s="104">
        <f>SUM($F334:P334)/Assumptions!$F$53/12</f>
        <v>0</v>
      </c>
      <c r="Q362" s="104">
        <f>SUM($F334:Q334)/Assumptions!$F$53/12</f>
        <v>0</v>
      </c>
      <c r="R362" s="130">
        <f>SUM(F362:Q362)</f>
        <v>0</v>
      </c>
      <c r="S362" s="104">
        <f ca="1">IF(Assumptions!$F$53&gt;1,(SUM($F334:S334)-$R334)/Assumptions!$F$53/12,(SUM(OFFSET(S334,0,-((Assumptions!$F$53*12)+1)):S334)-$R334)/Assumptions!$F$53/12)</f>
        <v>0</v>
      </c>
      <c r="T362" s="104">
        <f ca="1">IF(Assumptions!$F$53&gt;1,(SUM($F334:T334)-$R334)/Assumptions!$F$53/12,(SUM(OFFSET(T334,0,-((Assumptions!$F$53*12)+1)):T334)-$R334)/Assumptions!$F$53/12)</f>
        <v>0</v>
      </c>
      <c r="U362" s="104">
        <f ca="1">IF(Assumptions!$F$53&gt;1,(SUM($F334:U334)-$R334)/Assumptions!$F$53/12,(SUM(OFFSET(U334,0,-((Assumptions!$F$53*12)+1)):U334)-$R334)/Assumptions!$F$53/12)</f>
        <v>0</v>
      </c>
      <c r="V362" s="104">
        <f ca="1">IF(Assumptions!$F$53&gt;1,(SUM($F334:V334)-$R334)/Assumptions!$F$53/12,(SUM(OFFSET(V334,0,-((Assumptions!$F$53*12)+1)):V334)-$R334)/Assumptions!$F$53/12)</f>
        <v>0</v>
      </c>
      <c r="W362" s="104">
        <f ca="1">IF(Assumptions!$F$53&gt;1,(SUM($F334:W334)-$R334)/Assumptions!$F$53/12,(SUM(OFFSET(W334,0,-((Assumptions!$F$53*12)+1)):W334)-$R334)/Assumptions!$F$53/12)</f>
        <v>0</v>
      </c>
      <c r="X362" s="104">
        <f ca="1">IF(Assumptions!$F$53&gt;1,(SUM($F334:X334)-$R334)/Assumptions!$F$53/12,(SUM(OFFSET(X334,0,-((Assumptions!$F$53*12)+1)):X334)-$R334)/Assumptions!$F$53/12)</f>
        <v>0</v>
      </c>
      <c r="Y362" s="104">
        <f ca="1">IF(Assumptions!$F$53&gt;1,(SUM($F334:Y334)-$R334)/Assumptions!$F$53/12,(SUM(OFFSET(Y334,0,-((Assumptions!$F$53*12)+1)):Y334)-$R334)/Assumptions!$F$53/12)</f>
        <v>0</v>
      </c>
      <c r="Z362" s="104">
        <f ca="1">IF(Assumptions!$F$53&gt;1,(SUM($F334:Z334)-$R334)/Assumptions!$F$53/12,(SUM(OFFSET(Z334,0,-((Assumptions!$F$53*12)+1)):Z334)-$R334)/Assumptions!$F$53/12)</f>
        <v>0</v>
      </c>
      <c r="AA362" s="104">
        <f ca="1">IF(Assumptions!$F$53&gt;1,(SUM($F334:AA334)-$R334)/Assumptions!$F$53/12,(SUM(OFFSET(AA334,0,-((Assumptions!$F$53*12)+1)):AA334)-$R334)/Assumptions!$F$53/12)</f>
        <v>0</v>
      </c>
      <c r="AB362" s="104">
        <f ca="1">IF(Assumptions!$F$53&gt;1,(SUM($F334:AB334)-$R334)/Assumptions!$F$53/12,(SUM(OFFSET(AB334,0,-((Assumptions!$F$53*12)+1)):AB334)-$R334)/Assumptions!$F$53/12)</f>
        <v>0</v>
      </c>
      <c r="AC362" s="104">
        <f ca="1">IF(Assumptions!$F$53&gt;1,(SUM($F334:AC334)-$R334)/Assumptions!$F$53/12,(SUM(OFFSET(AC334,0,-((Assumptions!$F$53*12)+1)):AC334)-$R334)/Assumptions!$F$53/12)</f>
        <v>0</v>
      </c>
      <c r="AD362" s="104">
        <f ca="1">IF(Assumptions!$F$53&gt;1,(SUM($F334:AD334)-$R334)/Assumptions!$F$53/12,(SUM(OFFSET(AD334,0,-((Assumptions!$F$53*12)+1)):AD334)-$R334)/Assumptions!$F$53/12)</f>
        <v>0</v>
      </c>
      <c r="AE362" s="130">
        <f>SUM(S362:AD362)</f>
        <v>0</v>
      </c>
      <c r="AF362" s="130">
        <f>IF(Assumptions!$F$53&gt;2,($AF334+$AE334+$R334)/Assumptions!$F$53,IF(Assumptions!$F$53&gt;1,($AF334+$AE334)/Assumptions!$F$53,($AF334)/Assumptions!$F$53))</f>
        <v>0</v>
      </c>
      <c r="AG362" s="130">
        <f>IF(Assumptions!$F$53&gt;3,($AG334+$AF334+$AE334+$R334)/Assumptions!$F$53,IF(Assumptions!$F$53&gt;2,($AG334+$AF334+$AE334)/Assumptions!$F$53,IF(Assumptions!$F$53&gt;1,($AG334+$AF334)/Assumptions!$F$53,($AG334)/Assumptions!$F$53)))</f>
        <v>0</v>
      </c>
      <c r="AH362" s="130">
        <f>IF(Assumptions!$F$53&gt;4,($AH334+$AG334+$AF334+$AE334+$R334)/Assumptions!$F$53,IF(Assumptions!$F$53&gt;3,($AH334+$AG334+$AF334+$AE334)/Assumptions!$F$53,IF(Assumptions!$F$53&gt;2,($AH334+$AG334+$AF334)/Assumptions!$F$53,IF(Assumptions!$F$53&gt;1,($AH334+$AG334)/Assumptions!$F$53,$AH334/Assumptions!$F$53))))</f>
        <v>0</v>
      </c>
    </row>
    <row r="363" spans="1:34" ht="8.25">
      <c r="A363" s="101"/>
      <c r="B363" s="99" t="str">
        <f>B335&amp;" ("&amp;Assumptions!$G$53&amp;" years)"</f>
        <v>Furniture &amp; Fixtures (3 years)</v>
      </c>
      <c r="C363" s="180">
        <f>Assumptions!G53</f>
        <v>3</v>
      </c>
      <c r="D363" s="76"/>
      <c r="E363" s="76"/>
      <c r="F363" s="104">
        <f>SUM($F335:F335)/Assumptions!$G$53/12</f>
        <v>0</v>
      </c>
      <c r="G363" s="104">
        <f>SUM($F335:G335)/Assumptions!$G$53/12</f>
        <v>0</v>
      </c>
      <c r="H363" s="104">
        <f>SUM($F335:H335)/Assumptions!$G$53/12</f>
        <v>0</v>
      </c>
      <c r="I363" s="104">
        <f>SUM($F335:I335)/Assumptions!$G$53/12</f>
        <v>0</v>
      </c>
      <c r="J363" s="104">
        <f>SUM($F335:J335)/Assumptions!$G$53/12</f>
        <v>0</v>
      </c>
      <c r="K363" s="104">
        <f>SUM($F335:K335)/Assumptions!$G$53/12</f>
        <v>0</v>
      </c>
      <c r="L363" s="104">
        <f>SUM($F335:L335)/Assumptions!$G$53/12</f>
        <v>0</v>
      </c>
      <c r="M363" s="104">
        <f>SUM($F335:M335)/Assumptions!$G$53/12</f>
        <v>0</v>
      </c>
      <c r="N363" s="104">
        <f>SUM($F335:N335)/Assumptions!$G$53/12</f>
        <v>0</v>
      </c>
      <c r="O363" s="104">
        <f>SUM($F335:O335)/Assumptions!$G$53/12</f>
        <v>0</v>
      </c>
      <c r="P363" s="104">
        <f>SUM($F335:P335)/Assumptions!$G$53/12</f>
        <v>0</v>
      </c>
      <c r="Q363" s="104">
        <f>SUM($F335:Q335)/Assumptions!$G$53/12</f>
        <v>0</v>
      </c>
      <c r="R363" s="130">
        <f>SUM(F363:Q363)</f>
        <v>0</v>
      </c>
      <c r="S363" s="104">
        <f ca="1">IF(Assumptions!$G$53&gt;1,(SUM($F335:S335)-$R335)/Assumptions!$G$53/12,(SUM(OFFSET(S335,0,-((Assumptions!$G$53*12)+1)):S335)-$R335)/Assumptions!$G$53/12)</f>
        <v>0</v>
      </c>
      <c r="T363" s="104">
        <f ca="1">IF(Assumptions!$G$53&gt;1,(SUM($F335:T335)-$R335)/Assumptions!$G$53/12,(SUM(OFFSET(T335,0,-((Assumptions!$G$53*12)+1)):T335)-$R335)/Assumptions!$G$53/12)</f>
        <v>0</v>
      </c>
      <c r="U363" s="104">
        <f ca="1">IF(Assumptions!$G$53&gt;1,(SUM($F335:U335)-$R335)/Assumptions!$G$53/12,(SUM(OFFSET(U335,0,-((Assumptions!$G$53*12)+1)):U335)-$R335)/Assumptions!$G$53/12)</f>
        <v>0</v>
      </c>
      <c r="V363" s="104">
        <f ca="1">IF(Assumptions!$G$53&gt;1,(SUM($F335:V335)-$R335)/Assumptions!$G$53/12,(SUM(OFFSET(V335,0,-((Assumptions!$G$53*12)+1)):V335)-$R335)/Assumptions!$G$53/12)</f>
        <v>0</v>
      </c>
      <c r="W363" s="104">
        <f ca="1">IF(Assumptions!$G$53&gt;1,(SUM($F335:W335)-$R335)/Assumptions!$G$53/12,(SUM(OFFSET(W335,0,-((Assumptions!$G$53*12)+1)):W335)-$R335)/Assumptions!$G$53/12)</f>
        <v>0</v>
      </c>
      <c r="X363" s="104">
        <f ca="1">IF(Assumptions!$G$53&gt;1,(SUM($F335:X335)-$R335)/Assumptions!$G$53/12,(SUM(OFFSET(X335,0,-((Assumptions!$G$53*12)+1)):X335)-$R335)/Assumptions!$G$53/12)</f>
        <v>0</v>
      </c>
      <c r="Y363" s="104">
        <f ca="1">IF(Assumptions!$G$53&gt;1,(SUM($F335:Y335)-$R335)/Assumptions!$G$53/12,(SUM(OFFSET(Y335,0,-((Assumptions!$G$53*12)+1)):Y335)-$R335)/Assumptions!$G$53/12)</f>
        <v>0</v>
      </c>
      <c r="Z363" s="104">
        <f ca="1">IF(Assumptions!$G$53&gt;1,(SUM($F335:Z335)-$R335)/Assumptions!$G$53/12,(SUM(OFFSET(Z335,0,-((Assumptions!$G$53*12)+1)):Z335)-$R335)/Assumptions!$G$53/12)</f>
        <v>0</v>
      </c>
      <c r="AA363" s="104">
        <f ca="1">IF(Assumptions!$G$53&gt;1,(SUM($F335:AA335)-$R335)/Assumptions!$G$53/12,(SUM(OFFSET(AA335,0,-((Assumptions!$G$53*12)+1)):AA335)-$R335)/Assumptions!$G$53/12)</f>
        <v>0</v>
      </c>
      <c r="AB363" s="104">
        <f ca="1">IF(Assumptions!$G$53&gt;1,(SUM($F335:AB335)-$R335)/Assumptions!$G$53/12,(SUM(OFFSET(AB335,0,-((Assumptions!$G$53*12)+1)):AB335)-$R335)/Assumptions!$G$53/12)</f>
        <v>0</v>
      </c>
      <c r="AC363" s="104">
        <f ca="1">IF(Assumptions!$G$53&gt;1,(SUM($F335:AC335)-$R335)/Assumptions!$G$53/12,(SUM(OFFSET(AC335,0,-((Assumptions!$G$53*12)+1)):AC335)-$R335)/Assumptions!$G$53/12)</f>
        <v>0</v>
      </c>
      <c r="AD363" s="104">
        <f ca="1">IF(Assumptions!$G$53&gt;1,(SUM($F335:AD335)-$R335)/Assumptions!$G$53/12,(SUM(OFFSET(AD335,0,-((Assumptions!$G$53*12)+1)):AD335)-$R335)/Assumptions!$G$53/12)</f>
        <v>0</v>
      </c>
      <c r="AE363" s="130">
        <f>SUM(S363:AD363)</f>
        <v>0</v>
      </c>
      <c r="AF363" s="130">
        <f>IF(Assumptions!$G$53&gt;2,($AF335+$AE335+$R335)/Assumptions!$G$53,IF(Assumptions!$G$53&gt;1,($AF335+$AE335)/Assumptions!$G$53,($AF335)/Assumptions!$G$53))</f>
        <v>0</v>
      </c>
      <c r="AG363" s="130">
        <f>IF(Assumptions!$G$53&gt;3,($AG335+$AF335+$AE335+$R335)/Assumptions!$G$53,IF(Assumptions!$G$53&gt;2,($AG335+$AF335+$AE335)/Assumptions!$G$53,IF(Assumptions!$G$53&gt;1,($AG335+$AF335)/Assumptions!$G$53,($AG335)/Assumptions!$G$53)))</f>
        <v>0</v>
      </c>
      <c r="AH363" s="130">
        <f>IF(Assumptions!$G$53&gt;4,($AH335+$AG335+$AF335+$AE335+$R335)/Assumptions!$G$53,IF(Assumptions!$G$53&gt;3,($AH335+$AG335+$AF335+$AE335)/Assumptions!$G$53,IF(Assumptions!$G$53&gt;2,($AH335+$AG335+$AF335)/Assumptions!$G$53,IF(Assumptions!$G$53&gt;1,($AH335+$AG335)/Assumptions!$G$53,$AH335/Assumptions!$G$53))))</f>
        <v>0</v>
      </c>
    </row>
    <row r="364" spans="1:34" ht="8.25">
      <c r="A364" s="128" t="s">
        <v>317</v>
      </c>
      <c r="B364" s="105"/>
      <c r="C364" s="93"/>
      <c r="D364" s="93"/>
      <c r="E364" s="93"/>
      <c r="F364" s="106">
        <f aca="true" t="shared" si="383" ref="F364:Q364">SUM(F361:F363)</f>
        <v>0</v>
      </c>
      <c r="G364" s="106">
        <f t="shared" si="383"/>
        <v>0</v>
      </c>
      <c r="H364" s="106">
        <f t="shared" si="383"/>
        <v>0</v>
      </c>
      <c r="I364" s="106">
        <f t="shared" si="383"/>
        <v>0</v>
      </c>
      <c r="J364" s="106">
        <f t="shared" si="383"/>
        <v>0</v>
      </c>
      <c r="K364" s="106">
        <f t="shared" si="383"/>
        <v>0</v>
      </c>
      <c r="L364" s="106">
        <f t="shared" si="383"/>
        <v>0</v>
      </c>
      <c r="M364" s="106">
        <f t="shared" si="383"/>
        <v>0</v>
      </c>
      <c r="N364" s="106">
        <f t="shared" si="383"/>
        <v>0</v>
      </c>
      <c r="O364" s="106">
        <f t="shared" si="383"/>
        <v>0</v>
      </c>
      <c r="P364" s="106">
        <f t="shared" si="383"/>
        <v>0</v>
      </c>
      <c r="Q364" s="106">
        <f t="shared" si="383"/>
        <v>0</v>
      </c>
      <c r="R364" s="129">
        <f>SUM(F364:Q364)</f>
        <v>0</v>
      </c>
      <c r="S364" s="106">
        <f aca="true" t="shared" si="384" ref="S364:AD364">SUM(S361:S363)</f>
        <v>0</v>
      </c>
      <c r="T364" s="106">
        <f t="shared" si="384"/>
        <v>0</v>
      </c>
      <c r="U364" s="106">
        <f t="shared" si="384"/>
        <v>0</v>
      </c>
      <c r="V364" s="106">
        <f t="shared" si="384"/>
        <v>0</v>
      </c>
      <c r="W364" s="106">
        <f t="shared" si="384"/>
        <v>0</v>
      </c>
      <c r="X364" s="106">
        <f t="shared" si="384"/>
        <v>0</v>
      </c>
      <c r="Y364" s="106">
        <f t="shared" si="384"/>
        <v>0</v>
      </c>
      <c r="Z364" s="106">
        <f t="shared" si="384"/>
        <v>0</v>
      </c>
      <c r="AA364" s="106">
        <f t="shared" si="384"/>
        <v>0</v>
      </c>
      <c r="AB364" s="106">
        <f t="shared" si="384"/>
        <v>0</v>
      </c>
      <c r="AC364" s="106">
        <f t="shared" si="384"/>
        <v>0</v>
      </c>
      <c r="AD364" s="106">
        <f t="shared" si="384"/>
        <v>0</v>
      </c>
      <c r="AE364" s="129">
        <f>SUM(S364:AD364)</f>
        <v>0</v>
      </c>
      <c r="AF364" s="129">
        <f>SUM(AF361:AF363)</f>
        <v>0</v>
      </c>
      <c r="AG364" s="129">
        <f>SUM(AG361:AG363)</f>
        <v>0</v>
      </c>
      <c r="AH364" s="129">
        <f>SUM(AH361:AH363)</f>
        <v>0</v>
      </c>
    </row>
    <row r="365" spans="1:34" ht="8.25">
      <c r="A365" s="101"/>
      <c r="B365" s="102"/>
      <c r="C365" s="103"/>
      <c r="D365" s="103"/>
      <c r="E365" s="103"/>
      <c r="F365" s="104"/>
      <c r="G365" s="104"/>
      <c r="H365" s="104"/>
      <c r="I365" s="104"/>
      <c r="J365" s="104"/>
      <c r="K365" s="104"/>
      <c r="L365" s="104"/>
      <c r="M365" s="104"/>
      <c r="N365" s="104"/>
      <c r="O365" s="104"/>
      <c r="P365" s="104"/>
      <c r="Q365" s="104"/>
      <c r="R365" s="130"/>
      <c r="S365" s="104"/>
      <c r="T365" s="104"/>
      <c r="U365" s="104"/>
      <c r="V365" s="104"/>
      <c r="W365" s="104"/>
      <c r="X365" s="104"/>
      <c r="Y365" s="104"/>
      <c r="Z365" s="104"/>
      <c r="AA365" s="104"/>
      <c r="AB365" s="104"/>
      <c r="AC365" s="104"/>
      <c r="AD365" s="104"/>
      <c r="AE365" s="130"/>
      <c r="AF365" s="130"/>
      <c r="AG365" s="130"/>
      <c r="AH365" s="130"/>
    </row>
    <row r="366" spans="1:34" ht="8.25">
      <c r="A366" s="95" t="str">
        <f>UPPER($A$272)</f>
        <v>ADMINISTRATION</v>
      </c>
      <c r="B366" s="102"/>
      <c r="C366" s="103"/>
      <c r="D366" s="103"/>
      <c r="E366" s="103"/>
      <c r="F366" s="104"/>
      <c r="G366" s="104"/>
      <c r="H366" s="104"/>
      <c r="I366" s="104"/>
      <c r="J366" s="104"/>
      <c r="K366" s="104"/>
      <c r="L366" s="104"/>
      <c r="M366" s="104"/>
      <c r="N366" s="104"/>
      <c r="O366" s="104"/>
      <c r="P366" s="104"/>
      <c r="Q366" s="104"/>
      <c r="R366" s="130"/>
      <c r="S366" s="104"/>
      <c r="T366" s="104"/>
      <c r="U366" s="104"/>
      <c r="V366" s="104"/>
      <c r="W366" s="104"/>
      <c r="X366" s="104"/>
      <c r="Y366" s="104"/>
      <c r="Z366" s="104"/>
      <c r="AA366" s="104"/>
      <c r="AB366" s="104"/>
      <c r="AC366" s="104"/>
      <c r="AD366" s="104"/>
      <c r="AE366" s="130"/>
      <c r="AF366" s="130"/>
      <c r="AG366" s="130"/>
      <c r="AH366" s="130"/>
    </row>
    <row r="367" spans="1:34" ht="8.25">
      <c r="A367" s="101"/>
      <c r="B367" s="99" t="str">
        <f>B340&amp;" ("&amp;Assumptions!$E$54&amp;" years)"</f>
        <v>Computer Hardware (3 years)</v>
      </c>
      <c r="C367" s="180">
        <f>Assumptions!E54</f>
        <v>3</v>
      </c>
      <c r="D367" s="76"/>
      <c r="E367" s="76"/>
      <c r="F367" s="104">
        <f>SUM($F340:F340)/Assumptions!$E$54/12</f>
        <v>0</v>
      </c>
      <c r="G367" s="104">
        <f>SUM($F340:G340)/Assumptions!$E$54/12</f>
        <v>0</v>
      </c>
      <c r="H367" s="104">
        <f>SUM($F340:H340)/Assumptions!$E$54/12</f>
        <v>0</v>
      </c>
      <c r="I367" s="104">
        <f>SUM($F340:I340)/Assumptions!$E$54/12</f>
        <v>0</v>
      </c>
      <c r="J367" s="104">
        <f>SUM($F340:J340)/Assumptions!$E$54/12</f>
        <v>0</v>
      </c>
      <c r="K367" s="104">
        <f>SUM($F340:K340)/Assumptions!$E$54/12</f>
        <v>0</v>
      </c>
      <c r="L367" s="104">
        <f>SUM($F340:L340)/Assumptions!$E$54/12</f>
        <v>0</v>
      </c>
      <c r="M367" s="104">
        <f>SUM($F340:M340)/Assumptions!$E$54/12</f>
        <v>0</v>
      </c>
      <c r="N367" s="104">
        <f>SUM($F340:N340)/Assumptions!$E$54/12</f>
        <v>0</v>
      </c>
      <c r="O367" s="104">
        <f>SUM($F340:O340)/Assumptions!$E$54/12</f>
        <v>0</v>
      </c>
      <c r="P367" s="104">
        <f>SUM($F340:P340)/Assumptions!$E$54/12</f>
        <v>0</v>
      </c>
      <c r="Q367" s="104">
        <f>SUM($F340:Q340)/Assumptions!$E$54/12</f>
        <v>0</v>
      </c>
      <c r="R367" s="130">
        <f>SUM(F367:Q367)</f>
        <v>0</v>
      </c>
      <c r="S367" s="104">
        <f ca="1">IF(Assumptions!$E$54&gt;1,(SUM($F340:S340)-$R340)/Assumptions!$E$54/12,(SUM(OFFSET(S340,0,-((Assumptions!$E$54*12)+1)):S340)-$R340)/Assumptions!$E$54/12)</f>
        <v>0</v>
      </c>
      <c r="T367" s="104">
        <f ca="1">IF(Assumptions!$E$54&gt;1,(SUM($F340:T340)-$R340)/Assumptions!$E$54/12,(SUM(OFFSET(T340,0,-((Assumptions!$E$54*12)+1)):T340)-$R340)/Assumptions!$E$54/12)</f>
        <v>0</v>
      </c>
      <c r="U367" s="104">
        <f ca="1">IF(Assumptions!$E$54&gt;1,(SUM($F340:U340)-$R340)/Assumptions!$E$54/12,(SUM(OFFSET(U340,0,-((Assumptions!$E$54*12)+1)):U340)-$R340)/Assumptions!$E$54/12)</f>
        <v>0</v>
      </c>
      <c r="V367" s="104">
        <f ca="1">IF(Assumptions!$E$54&gt;1,(SUM($F340:V340)-$R340)/Assumptions!$E$54/12,(SUM(OFFSET(V340,0,-((Assumptions!$E$54*12)+1)):V340)-$R340)/Assumptions!$E$54/12)</f>
        <v>0</v>
      </c>
      <c r="W367" s="104">
        <f ca="1">IF(Assumptions!$E$54&gt;1,(SUM($F340:W340)-$R340)/Assumptions!$E$54/12,(SUM(OFFSET(W340,0,-((Assumptions!$E$54*12)+1)):W340)-$R340)/Assumptions!$E$54/12)</f>
        <v>0</v>
      </c>
      <c r="X367" s="104">
        <f ca="1">IF(Assumptions!$E$54&gt;1,(SUM($F340:X340)-$R340)/Assumptions!$E$54/12,(SUM(OFFSET(X340,0,-((Assumptions!$E$54*12)+1)):X340)-$R340)/Assumptions!$E$54/12)</f>
        <v>0</v>
      </c>
      <c r="Y367" s="104">
        <f ca="1">IF(Assumptions!$E$54&gt;1,(SUM($F340:Y340)-$R340)/Assumptions!$E$54/12,(SUM(OFFSET(Y340,0,-((Assumptions!$E$54*12)+1)):Y340)-$R340)/Assumptions!$E$54/12)</f>
        <v>0</v>
      </c>
      <c r="Z367" s="104">
        <f ca="1">IF(Assumptions!$E$54&gt;1,(SUM($F340:Z340)-$R340)/Assumptions!$E$54/12,(SUM(OFFSET(Z340,0,-((Assumptions!$E$54*12)+1)):Z340)-$R340)/Assumptions!$E$54/12)</f>
        <v>0</v>
      </c>
      <c r="AA367" s="104">
        <f ca="1">IF(Assumptions!$E$54&gt;1,(SUM($F340:AA340)-$R340)/Assumptions!$E$54/12,(SUM(OFFSET(AA340,0,-((Assumptions!$E$54*12)+1)):AA340)-$R340)/Assumptions!$E$54/12)</f>
        <v>0</v>
      </c>
      <c r="AB367" s="104">
        <f ca="1">IF(Assumptions!$E$54&gt;1,(SUM($F340:AB340)-$R340)/Assumptions!$E$54/12,(SUM(OFFSET(AB340,0,-((Assumptions!$E$54*12)+1)):AB340)-$R340)/Assumptions!$E$54/12)</f>
        <v>0</v>
      </c>
      <c r="AC367" s="104">
        <f ca="1">IF(Assumptions!$E$54&gt;1,(SUM($F340:AC340)-$R340)/Assumptions!$E$54/12,(SUM(OFFSET(AC340,0,-((Assumptions!$E$54*12)+1)):AC340)-$R340)/Assumptions!$E$54/12)</f>
        <v>0</v>
      </c>
      <c r="AD367" s="104">
        <f ca="1">IF(Assumptions!$E$54&gt;1,(SUM($F340:AD340)-$R340)/Assumptions!$E$54/12,(SUM(OFFSET(AD340,0,-((Assumptions!$E$54*12)+1)):AD340)-$R340)/Assumptions!$E$54/12)</f>
        <v>0</v>
      </c>
      <c r="AE367" s="130">
        <f>SUM(S367:AD367)</f>
        <v>0</v>
      </c>
      <c r="AF367" s="130">
        <f>IF(Assumptions!$E$54&gt;2,($AF340+$AE340+$R340)/Assumptions!$E$54,IF(Assumptions!$E$54&gt;1,($AF340+$AE340)/Assumptions!$E$54,($AF340)/Assumptions!$E$54))</f>
        <v>0</v>
      </c>
      <c r="AG367" s="130">
        <f>IF(Assumptions!$E$54&gt;3,($AG340+$AF340+$AE340+$R340)/Assumptions!$E$54,IF(Assumptions!$E$54&gt;2,($AG340+$AF340+$AE340)/Assumptions!$E$54,IF(Assumptions!$E$54&gt;1,($AG340+$AF340)/Assumptions!$E$54,($AG340)/Assumptions!$E$54)))</f>
        <v>0</v>
      </c>
      <c r="AH367" s="130">
        <f>IF(Assumptions!$E$54&gt;4,($AH340+$AG340+$AF340+$AE340+$R340)/Assumptions!$E$54,IF(Assumptions!$E$54&gt;3,($AH340+$AG340+$AF340+$AE340)/Assumptions!$E$54,IF(Assumptions!$E$54&gt;2,($AH340+$AG340+$AF340)/Assumptions!$E$54,IF(Assumptions!$E$54&gt;1,($AH340+$AG340)/Assumptions!$E$54,$AH340/Assumptions!$E$54))))</f>
        <v>0</v>
      </c>
    </row>
    <row r="368" spans="1:34" ht="8.25">
      <c r="A368" s="101"/>
      <c r="B368" s="99" t="str">
        <f>B341&amp;" ("&amp;Assumptions!$F$54&amp;" years)"</f>
        <v>Computer Software (3 years)</v>
      </c>
      <c r="C368" s="180">
        <f>Assumptions!F54</f>
        <v>3</v>
      </c>
      <c r="D368" s="76"/>
      <c r="E368" s="76"/>
      <c r="F368" s="104">
        <f>SUM($F341:F341)/Assumptions!$F$54/12</f>
        <v>0</v>
      </c>
      <c r="G368" s="104">
        <f>SUM($F341:G341)/Assumptions!$F$54/12</f>
        <v>0</v>
      </c>
      <c r="H368" s="104">
        <f>SUM($F341:H341)/Assumptions!$F$54/12</f>
        <v>0</v>
      </c>
      <c r="I368" s="104">
        <f>SUM($F341:I341)/Assumptions!$F$54/12</f>
        <v>0</v>
      </c>
      <c r="J368" s="104">
        <f>SUM($F341:J341)/Assumptions!$F$54/12</f>
        <v>0</v>
      </c>
      <c r="K368" s="104">
        <f>SUM($F341:K341)/Assumptions!$F$54/12</f>
        <v>0</v>
      </c>
      <c r="L368" s="104">
        <f>SUM($F341:L341)/Assumptions!$F$54/12</f>
        <v>0</v>
      </c>
      <c r="M368" s="104">
        <f>SUM($F341:M341)/Assumptions!$F$54/12</f>
        <v>0</v>
      </c>
      <c r="N368" s="104">
        <f>SUM($F341:N341)/Assumptions!$F$54/12</f>
        <v>0</v>
      </c>
      <c r="O368" s="104">
        <f>SUM($F341:O341)/Assumptions!$F$54/12</f>
        <v>0</v>
      </c>
      <c r="P368" s="104">
        <f>SUM($F341:P341)/Assumptions!$F$54/12</f>
        <v>0</v>
      </c>
      <c r="Q368" s="104">
        <f>SUM($F341:Q341)/Assumptions!$F$54/12</f>
        <v>0</v>
      </c>
      <c r="R368" s="130">
        <f>SUM(F368:Q368)</f>
        <v>0</v>
      </c>
      <c r="S368" s="104">
        <f ca="1">IF(Assumptions!$F$54&gt;1,(SUM($F341:S341)-$R341)/Assumptions!$F$54/12,(SUM(OFFSET(S341,0,-((Assumptions!$F$54*12)+1)):S341)-$R341)/Assumptions!$F$54/12)</f>
        <v>0</v>
      </c>
      <c r="T368" s="104">
        <f ca="1">IF(Assumptions!$F$54&gt;1,(SUM($F341:T341)-$R341)/Assumptions!$F$54/12,(SUM(OFFSET(T341,0,-((Assumptions!$F$54*12)+1)):T341)-$R341)/Assumptions!$F$54/12)</f>
        <v>0</v>
      </c>
      <c r="U368" s="104">
        <f ca="1">IF(Assumptions!$F$54&gt;1,(SUM($F341:U341)-$R341)/Assumptions!$F$54/12,(SUM(OFFSET(U341,0,-((Assumptions!$F$54*12)+1)):U341)-$R341)/Assumptions!$F$54/12)</f>
        <v>0</v>
      </c>
      <c r="V368" s="104">
        <f ca="1">IF(Assumptions!$F$54&gt;1,(SUM($F341:V341)-$R341)/Assumptions!$F$54/12,(SUM(OFFSET(V341,0,-((Assumptions!$F$54*12)+1)):V341)-$R341)/Assumptions!$F$54/12)</f>
        <v>0</v>
      </c>
      <c r="W368" s="104">
        <f ca="1">IF(Assumptions!$F$54&gt;1,(SUM($F341:W341)-$R341)/Assumptions!$F$54/12,(SUM(OFFSET(W341,0,-((Assumptions!$F$54*12)+1)):W341)-$R341)/Assumptions!$F$54/12)</f>
        <v>0</v>
      </c>
      <c r="X368" s="104">
        <f ca="1">IF(Assumptions!$F$54&gt;1,(SUM($F341:X341)-$R341)/Assumptions!$F$54/12,(SUM(OFFSET(X341,0,-((Assumptions!$F$54*12)+1)):X341)-$R341)/Assumptions!$F$54/12)</f>
        <v>0</v>
      </c>
      <c r="Y368" s="104">
        <f ca="1">IF(Assumptions!$F$54&gt;1,(SUM($F341:Y341)-$R341)/Assumptions!$F$54/12,(SUM(OFFSET(Y341,0,-((Assumptions!$F$54*12)+1)):Y341)-$R341)/Assumptions!$F$54/12)</f>
        <v>0</v>
      </c>
      <c r="Z368" s="104">
        <f ca="1">IF(Assumptions!$F$54&gt;1,(SUM($F341:Z341)-$R341)/Assumptions!$F$54/12,(SUM(OFFSET(Z341,0,-((Assumptions!$F$54*12)+1)):Z341)-$R341)/Assumptions!$F$54/12)</f>
        <v>0</v>
      </c>
      <c r="AA368" s="104">
        <f ca="1">IF(Assumptions!$F$54&gt;1,(SUM($F341:AA341)-$R341)/Assumptions!$F$54/12,(SUM(OFFSET(AA341,0,-((Assumptions!$F$54*12)+1)):AA341)-$R341)/Assumptions!$F$54/12)</f>
        <v>0</v>
      </c>
      <c r="AB368" s="104">
        <f ca="1">IF(Assumptions!$F$54&gt;1,(SUM($F341:AB341)-$R341)/Assumptions!$F$54/12,(SUM(OFFSET(AB341,0,-((Assumptions!$F$54*12)+1)):AB341)-$R341)/Assumptions!$F$54/12)</f>
        <v>0</v>
      </c>
      <c r="AC368" s="104">
        <f ca="1">IF(Assumptions!$F$54&gt;1,(SUM($F341:AC341)-$R341)/Assumptions!$F$54/12,(SUM(OFFSET(AC341,0,-((Assumptions!$F$54*12)+1)):AC341)-$R341)/Assumptions!$F$54/12)</f>
        <v>0</v>
      </c>
      <c r="AD368" s="104">
        <f ca="1">IF(Assumptions!$F$54&gt;1,(SUM($F341:AD341)-$R341)/Assumptions!$F$54/12,(SUM(OFFSET(AD341,0,-((Assumptions!$F$54*12)+1)):AD341)-$R341)/Assumptions!$F$54/12)</f>
        <v>0</v>
      </c>
      <c r="AE368" s="130">
        <f>SUM(S368:AD368)</f>
        <v>0</v>
      </c>
      <c r="AF368" s="130">
        <f>IF(Assumptions!$F$54&gt;2,($AF341+$AE341+$R341)/Assumptions!$F$54,IF(Assumptions!$F$54&gt;1,($AF341+$AE341)/Assumptions!$F$54,($AF341)/Assumptions!$F$54))</f>
        <v>0</v>
      </c>
      <c r="AG368" s="130">
        <f>IF(Assumptions!$F$54&gt;3,($AG341+$AF341+$AE341+$R341)/Assumptions!$F$54,IF(Assumptions!$F$54&gt;2,($AG341+$AF341+$AE341)/Assumptions!$F$54,IF(Assumptions!$F$54&gt;1,($AG341+$AF341)/Assumptions!$F$54,($AG341)/Assumptions!$F$54)))</f>
        <v>0</v>
      </c>
      <c r="AH368" s="130">
        <f>IF(Assumptions!$F$54&gt;4,($AH341+$AG341+$AF341+$AE341+$R341)/Assumptions!$F$54,IF(Assumptions!$F$54&gt;3,($AH341+$AG341+$AF341+$AE341)/Assumptions!$F$54,IF(Assumptions!$F$54&gt;2,($AH341+$AG341+$AF341)/Assumptions!$F$54,IF(Assumptions!$F$54&gt;1,($AH341+$AG341)/Assumptions!$F$54,$AH341/Assumptions!$F$54))))</f>
        <v>0</v>
      </c>
    </row>
    <row r="369" spans="1:34" ht="8.25">
      <c r="A369" s="101"/>
      <c r="B369" s="99" t="str">
        <f>B342&amp;" ("&amp;Assumptions!$G$54&amp;" years)"</f>
        <v>Furniture &amp; Fixtures (3 years)</v>
      </c>
      <c r="C369" s="180">
        <f>Assumptions!G54</f>
        <v>3</v>
      </c>
      <c r="D369" s="76"/>
      <c r="E369" s="76"/>
      <c r="F369" s="104">
        <f>SUM($F342:F342)/Assumptions!$G$54/12</f>
        <v>0</v>
      </c>
      <c r="G369" s="104">
        <f>SUM($F342:G342)/Assumptions!$G$54/12</f>
        <v>0</v>
      </c>
      <c r="H369" s="104">
        <f>SUM($F342:H342)/Assumptions!$G$54/12</f>
        <v>0</v>
      </c>
      <c r="I369" s="104">
        <f>SUM($F342:I342)/Assumptions!$G$54/12</f>
        <v>0</v>
      </c>
      <c r="J369" s="104">
        <f>SUM($F342:J342)/Assumptions!$G$54/12</f>
        <v>0</v>
      </c>
      <c r="K369" s="104">
        <f>SUM($F342:K342)/Assumptions!$G$54/12</f>
        <v>0</v>
      </c>
      <c r="L369" s="104">
        <f>SUM($F342:L342)/Assumptions!$G$54/12</f>
        <v>0</v>
      </c>
      <c r="M369" s="104">
        <f>SUM($F342:M342)/Assumptions!$G$54/12</f>
        <v>0</v>
      </c>
      <c r="N369" s="104">
        <f>SUM($F342:N342)/Assumptions!$G$54/12</f>
        <v>0</v>
      </c>
      <c r="O369" s="104">
        <f>SUM($F342:O342)/Assumptions!$G$54/12</f>
        <v>0</v>
      </c>
      <c r="P369" s="104">
        <f>SUM($F342:P342)/Assumptions!$G$54/12</f>
        <v>0</v>
      </c>
      <c r="Q369" s="104">
        <f>SUM($F342:Q342)/Assumptions!$G$54/12</f>
        <v>0</v>
      </c>
      <c r="R369" s="130">
        <f>SUM(F369:Q369)</f>
        <v>0</v>
      </c>
      <c r="S369" s="104">
        <f ca="1">IF(Assumptions!$G$54&gt;1,(SUM($F342:S342)-$R342)/Assumptions!$G$54/12,(SUM(OFFSET(S342,0,-((Assumptions!$G$54*12)+1)):S342)-$R342)/Assumptions!$G$54/12)</f>
        <v>0</v>
      </c>
      <c r="T369" s="104">
        <f ca="1">IF(Assumptions!$G$54&gt;1,(SUM($F342:T342)-$R342)/Assumptions!$G$54/12,(SUM(OFFSET(T342,0,-((Assumptions!$G$54*12)+1)):T342)-$R342)/Assumptions!$G$54/12)</f>
        <v>0</v>
      </c>
      <c r="U369" s="104">
        <f ca="1">IF(Assumptions!$G$54&gt;1,(SUM($F342:U342)-$R342)/Assumptions!$G$54/12,(SUM(OFFSET(U342,0,-((Assumptions!$G$54*12)+1)):U342)-$R342)/Assumptions!$G$54/12)</f>
        <v>0</v>
      </c>
      <c r="V369" s="104">
        <f ca="1">IF(Assumptions!$G$54&gt;1,(SUM($F342:V342)-$R342)/Assumptions!$G$54/12,(SUM(OFFSET(V342,0,-((Assumptions!$G$54*12)+1)):V342)-$R342)/Assumptions!$G$54/12)</f>
        <v>0</v>
      </c>
      <c r="W369" s="104">
        <f ca="1">IF(Assumptions!$G$54&gt;1,(SUM($F342:W342)-$R342)/Assumptions!$G$54/12,(SUM(OFFSET(W342,0,-((Assumptions!$G$54*12)+1)):W342)-$R342)/Assumptions!$G$54/12)</f>
        <v>0</v>
      </c>
      <c r="X369" s="104">
        <f ca="1">IF(Assumptions!$G$54&gt;1,(SUM($F342:X342)-$R342)/Assumptions!$G$54/12,(SUM(OFFSET(X342,0,-((Assumptions!$G$54*12)+1)):X342)-$R342)/Assumptions!$G$54/12)</f>
        <v>0</v>
      </c>
      <c r="Y369" s="104">
        <f ca="1">IF(Assumptions!$G$54&gt;1,(SUM($F342:Y342)-$R342)/Assumptions!$G$54/12,(SUM(OFFSET(Y342,0,-((Assumptions!$G$54*12)+1)):Y342)-$R342)/Assumptions!$G$54/12)</f>
        <v>0</v>
      </c>
      <c r="Z369" s="104">
        <f ca="1">IF(Assumptions!$G$54&gt;1,(SUM($F342:Z342)-$R342)/Assumptions!$G$54/12,(SUM(OFFSET(Z342,0,-((Assumptions!$G$54*12)+1)):Z342)-$R342)/Assumptions!$G$54/12)</f>
        <v>0</v>
      </c>
      <c r="AA369" s="104">
        <f ca="1">IF(Assumptions!$G$54&gt;1,(SUM($F342:AA342)-$R342)/Assumptions!$G$54/12,(SUM(OFFSET(AA342,0,-((Assumptions!$G$54*12)+1)):AA342)-$R342)/Assumptions!$G$54/12)</f>
        <v>0</v>
      </c>
      <c r="AB369" s="104">
        <f ca="1">IF(Assumptions!$G$54&gt;1,(SUM($F342:AB342)-$R342)/Assumptions!$G$54/12,(SUM(OFFSET(AB342,0,-((Assumptions!$G$54*12)+1)):AB342)-$R342)/Assumptions!$G$54/12)</f>
        <v>0</v>
      </c>
      <c r="AC369" s="104">
        <f ca="1">IF(Assumptions!$G$54&gt;1,(SUM($F342:AC342)-$R342)/Assumptions!$G$54/12,(SUM(OFFSET(AC342,0,-((Assumptions!$G$54*12)+1)):AC342)-$R342)/Assumptions!$G$54/12)</f>
        <v>0</v>
      </c>
      <c r="AD369" s="104">
        <f ca="1">IF(Assumptions!$G$54&gt;1,(SUM($F342:AD342)-$R342)/Assumptions!$G$54/12,(SUM(OFFSET(AD342,0,-((Assumptions!$G$54*12)+1)):AD342)-$R342)/Assumptions!$G$54/12)</f>
        <v>0</v>
      </c>
      <c r="AE369" s="130">
        <f>SUM(S369:AD369)</f>
        <v>0</v>
      </c>
      <c r="AF369" s="130">
        <f>IF(Assumptions!$G$54&gt;2,($AF342+$AE342+$R342)/Assumptions!$G$54,IF(Assumptions!$G$54&gt;1,($AF342+$AE342)/Assumptions!$G$54,($AF342)/Assumptions!$G$54))</f>
        <v>0</v>
      </c>
      <c r="AG369" s="130">
        <f>IF(Assumptions!$G$54&gt;3,($AG342+$AF342+$AE342+$R342)/Assumptions!$G$54,IF(Assumptions!$G$54&gt;2,($AG342+$AF342+$AE342)/Assumptions!$G$54,IF(Assumptions!$G$54&gt;1,($AG342+$AF342)/Assumptions!$G$54,($AG342)/Assumptions!$G$54)))</f>
        <v>0</v>
      </c>
      <c r="AH369" s="130">
        <f>IF(Assumptions!$G$54&gt;4,($AH342+$AG342+$AF342+$AE342+$R342)/Assumptions!$G$54,IF(Assumptions!$G$54&gt;3,($AH342+$AG342+$AF342+$AE342)/Assumptions!$G$54,IF(Assumptions!$G$54&gt;2,($AH342+$AG342+$AF342)/Assumptions!$G$54,IF(Assumptions!$G$54&gt;1,($AH342+$AG342)/Assumptions!$G$54,$AH342/Assumptions!$G$54))))</f>
        <v>0</v>
      </c>
    </row>
    <row r="370" spans="1:34" ht="8.25">
      <c r="A370" s="128" t="s">
        <v>317</v>
      </c>
      <c r="B370" s="105"/>
      <c r="C370" s="93"/>
      <c r="D370" s="93"/>
      <c r="E370" s="93"/>
      <c r="F370" s="106">
        <f aca="true" t="shared" si="385" ref="F370:Q370">SUM(F367:F369)</f>
        <v>0</v>
      </c>
      <c r="G370" s="106">
        <f t="shared" si="385"/>
        <v>0</v>
      </c>
      <c r="H370" s="106">
        <f t="shared" si="385"/>
        <v>0</v>
      </c>
      <c r="I370" s="106">
        <f t="shared" si="385"/>
        <v>0</v>
      </c>
      <c r="J370" s="106">
        <f t="shared" si="385"/>
        <v>0</v>
      </c>
      <c r="K370" s="106">
        <f t="shared" si="385"/>
        <v>0</v>
      </c>
      <c r="L370" s="106">
        <f t="shared" si="385"/>
        <v>0</v>
      </c>
      <c r="M370" s="106">
        <f t="shared" si="385"/>
        <v>0</v>
      </c>
      <c r="N370" s="106">
        <f t="shared" si="385"/>
        <v>0</v>
      </c>
      <c r="O370" s="106">
        <f t="shared" si="385"/>
        <v>0</v>
      </c>
      <c r="P370" s="106">
        <f t="shared" si="385"/>
        <v>0</v>
      </c>
      <c r="Q370" s="106">
        <f t="shared" si="385"/>
        <v>0</v>
      </c>
      <c r="R370" s="129">
        <f>SUM(F370:Q370)</f>
        <v>0</v>
      </c>
      <c r="S370" s="106">
        <f aca="true" t="shared" si="386" ref="S370:AD370">SUM(S367:S369)</f>
        <v>0</v>
      </c>
      <c r="T370" s="106">
        <f t="shared" si="386"/>
        <v>0</v>
      </c>
      <c r="U370" s="106">
        <f t="shared" si="386"/>
        <v>0</v>
      </c>
      <c r="V370" s="106">
        <f t="shared" si="386"/>
        <v>0</v>
      </c>
      <c r="W370" s="106">
        <f t="shared" si="386"/>
        <v>0</v>
      </c>
      <c r="X370" s="106">
        <f t="shared" si="386"/>
        <v>0</v>
      </c>
      <c r="Y370" s="106">
        <f t="shared" si="386"/>
        <v>0</v>
      </c>
      <c r="Z370" s="106">
        <f t="shared" si="386"/>
        <v>0</v>
      </c>
      <c r="AA370" s="106">
        <f t="shared" si="386"/>
        <v>0</v>
      </c>
      <c r="AB370" s="106">
        <f t="shared" si="386"/>
        <v>0</v>
      </c>
      <c r="AC370" s="106">
        <f t="shared" si="386"/>
        <v>0</v>
      </c>
      <c r="AD370" s="106">
        <f t="shared" si="386"/>
        <v>0</v>
      </c>
      <c r="AE370" s="129">
        <f>SUM(S370:AD370)</f>
        <v>0</v>
      </c>
      <c r="AF370" s="129">
        <f>SUM(AF367:AF369)</f>
        <v>0</v>
      </c>
      <c r="AG370" s="129">
        <f>SUM(AG367:AG369)</f>
        <v>0</v>
      </c>
      <c r="AH370" s="129">
        <f>SUM(AH367:AH369)</f>
        <v>0</v>
      </c>
    </row>
    <row r="371" spans="1:34" ht="8.25">
      <c r="A371" s="101"/>
      <c r="B371" s="102"/>
      <c r="C371" s="103"/>
      <c r="D371" s="103"/>
      <c r="E371" s="103"/>
      <c r="F371" s="104"/>
      <c r="G371" s="104"/>
      <c r="H371" s="104"/>
      <c r="I371" s="104"/>
      <c r="J371" s="104"/>
      <c r="K371" s="104"/>
      <c r="L371" s="104"/>
      <c r="M371" s="104"/>
      <c r="N371" s="104"/>
      <c r="O371" s="104"/>
      <c r="P371" s="104"/>
      <c r="Q371" s="104"/>
      <c r="R371" s="130"/>
      <c r="S371" s="104"/>
      <c r="T371" s="104"/>
      <c r="U371" s="104"/>
      <c r="V371" s="104"/>
      <c r="W371" s="104"/>
      <c r="X371" s="104"/>
      <c r="Y371" s="104"/>
      <c r="Z371" s="104"/>
      <c r="AA371" s="104"/>
      <c r="AB371" s="104"/>
      <c r="AC371" s="104"/>
      <c r="AD371" s="104"/>
      <c r="AE371" s="130"/>
      <c r="AF371" s="130"/>
      <c r="AG371" s="130"/>
      <c r="AH371" s="130"/>
    </row>
    <row r="372" spans="1:34" ht="8.25">
      <c r="A372" s="91" t="s">
        <v>318</v>
      </c>
      <c r="B372" s="105"/>
      <c r="C372" s="93"/>
      <c r="D372" s="93"/>
      <c r="E372" s="93"/>
      <c r="F372" s="106">
        <f>F358+F364+F370</f>
        <v>0</v>
      </c>
      <c r="G372" s="106">
        <f aca="true" t="shared" si="387" ref="G372:Q372">G358+G364+G370</f>
        <v>0</v>
      </c>
      <c r="H372" s="106">
        <f t="shared" si="387"/>
        <v>0</v>
      </c>
      <c r="I372" s="106">
        <f t="shared" si="387"/>
        <v>0</v>
      </c>
      <c r="J372" s="106">
        <f t="shared" si="387"/>
        <v>0</v>
      </c>
      <c r="K372" s="106">
        <f t="shared" si="387"/>
        <v>0</v>
      </c>
      <c r="L372" s="106">
        <f t="shared" si="387"/>
        <v>0</v>
      </c>
      <c r="M372" s="106">
        <f t="shared" si="387"/>
        <v>0</v>
      </c>
      <c r="N372" s="106">
        <f t="shared" si="387"/>
        <v>0</v>
      </c>
      <c r="O372" s="106">
        <f t="shared" si="387"/>
        <v>0</v>
      </c>
      <c r="P372" s="106">
        <f t="shared" si="387"/>
        <v>0</v>
      </c>
      <c r="Q372" s="106">
        <f t="shared" si="387"/>
        <v>0</v>
      </c>
      <c r="R372" s="129">
        <f>SUM(F372:Q372)</f>
        <v>0</v>
      </c>
      <c r="S372" s="106">
        <f>S358+S364+S370</f>
        <v>0</v>
      </c>
      <c r="T372" s="106">
        <f aca="true" t="shared" si="388" ref="T372:AD372">T358+T364+T370</f>
        <v>0</v>
      </c>
      <c r="U372" s="106">
        <f t="shared" si="388"/>
        <v>0</v>
      </c>
      <c r="V372" s="106">
        <f t="shared" si="388"/>
        <v>0</v>
      </c>
      <c r="W372" s="106">
        <f t="shared" si="388"/>
        <v>0</v>
      </c>
      <c r="X372" s="106">
        <f t="shared" si="388"/>
        <v>0</v>
      </c>
      <c r="Y372" s="106">
        <f t="shared" si="388"/>
        <v>0</v>
      </c>
      <c r="Z372" s="106">
        <f t="shared" si="388"/>
        <v>0</v>
      </c>
      <c r="AA372" s="106">
        <f t="shared" si="388"/>
        <v>0</v>
      </c>
      <c r="AB372" s="106">
        <f t="shared" si="388"/>
        <v>0</v>
      </c>
      <c r="AC372" s="106">
        <f t="shared" si="388"/>
        <v>0</v>
      </c>
      <c r="AD372" s="106">
        <f t="shared" si="388"/>
        <v>0</v>
      </c>
      <c r="AE372" s="129">
        <f>SUM(S372:AD372)</f>
        <v>0</v>
      </c>
      <c r="AF372" s="129">
        <f>AF358+AF364+AF370</f>
        <v>0</v>
      </c>
      <c r="AG372" s="129">
        <f>AG358+AG364+AG370</f>
        <v>0</v>
      </c>
      <c r="AH372" s="129">
        <f>AH358+AH364+AH370</f>
        <v>0</v>
      </c>
    </row>
    <row r="373" spans="1:34" ht="9" thickBot="1">
      <c r="A373" s="101"/>
      <c r="B373" s="102"/>
      <c r="C373" s="103"/>
      <c r="D373" s="103"/>
      <c r="E373" s="103"/>
      <c r="F373" s="104"/>
      <c r="G373" s="104"/>
      <c r="H373" s="104"/>
      <c r="I373" s="104"/>
      <c r="J373" s="104"/>
      <c r="K373" s="104"/>
      <c r="L373" s="104"/>
      <c r="M373" s="104"/>
      <c r="N373" s="104"/>
      <c r="O373" s="104"/>
      <c r="P373" s="104"/>
      <c r="Q373" s="104"/>
      <c r="R373" s="130"/>
      <c r="S373" s="104"/>
      <c r="T373" s="104"/>
      <c r="U373" s="104"/>
      <c r="V373" s="104"/>
      <c r="W373" s="104"/>
      <c r="X373" s="104"/>
      <c r="Y373" s="104"/>
      <c r="Z373" s="104"/>
      <c r="AA373" s="104"/>
      <c r="AB373" s="104"/>
      <c r="AC373" s="104"/>
      <c r="AD373" s="104"/>
      <c r="AE373" s="130"/>
      <c r="AF373" s="130"/>
      <c r="AG373" s="130"/>
      <c r="AH373" s="130"/>
    </row>
    <row r="374" spans="1:34" s="72" customFormat="1" ht="9" thickTop="1">
      <c r="A374" s="85" t="s">
        <v>23</v>
      </c>
      <c r="B374" s="80"/>
      <c r="C374" s="86"/>
      <c r="D374" s="86"/>
      <c r="E374" s="86"/>
      <c r="F374" s="107"/>
      <c r="G374" s="107"/>
      <c r="H374" s="107"/>
      <c r="I374" s="107"/>
      <c r="J374" s="107"/>
      <c r="K374" s="107"/>
      <c r="L374" s="107"/>
      <c r="M374" s="107"/>
      <c r="N374" s="107"/>
      <c r="O374" s="107"/>
      <c r="P374" s="107"/>
      <c r="Q374" s="107"/>
      <c r="R374" s="149"/>
      <c r="S374" s="107"/>
      <c r="T374" s="107"/>
      <c r="U374" s="107"/>
      <c r="V374" s="107"/>
      <c r="W374" s="107"/>
      <c r="X374" s="107"/>
      <c r="Y374" s="107"/>
      <c r="Z374" s="107"/>
      <c r="AA374" s="107"/>
      <c r="AB374" s="107"/>
      <c r="AC374" s="107"/>
      <c r="AD374" s="107"/>
      <c r="AE374" s="149"/>
      <c r="AF374" s="149"/>
      <c r="AG374" s="149"/>
      <c r="AH374" s="149"/>
    </row>
    <row r="375" spans="1:34" s="72" customFormat="1" ht="9" thickBot="1">
      <c r="A375" s="88">
        <f>$A$1</f>
        <v>0</v>
      </c>
      <c r="B375" s="81"/>
      <c r="C375" s="89"/>
      <c r="D375" s="89"/>
      <c r="E375" s="89"/>
      <c r="F375" s="108"/>
      <c r="G375" s="108"/>
      <c r="H375" s="108"/>
      <c r="I375" s="108"/>
      <c r="J375" s="108"/>
      <c r="K375" s="108"/>
      <c r="L375" s="108"/>
      <c r="M375" s="108"/>
      <c r="N375" s="108"/>
      <c r="O375" s="108"/>
      <c r="P375" s="108"/>
      <c r="Q375" s="108"/>
      <c r="R375" s="150"/>
      <c r="S375" s="108"/>
      <c r="T375" s="108"/>
      <c r="U375" s="108"/>
      <c r="V375" s="108"/>
      <c r="W375" s="108"/>
      <c r="X375" s="108"/>
      <c r="Y375" s="108"/>
      <c r="Z375" s="108"/>
      <c r="AA375" s="108"/>
      <c r="AB375" s="108"/>
      <c r="AC375" s="108"/>
      <c r="AD375" s="108"/>
      <c r="AE375" s="150"/>
      <c r="AF375" s="150"/>
      <c r="AG375" s="150"/>
      <c r="AH375" s="150"/>
    </row>
    <row r="376" spans="1:34" ht="9" thickTop="1">
      <c r="A376" s="91"/>
      <c r="B376" s="92">
        <f ca="1">NOW()</f>
        <v>37292.65933275463</v>
      </c>
      <c r="C376" s="70"/>
      <c r="D376" s="70"/>
      <c r="E376" s="70" t="s">
        <v>251</v>
      </c>
      <c r="F376" s="94" t="str">
        <f aca="true" t="shared" si="389" ref="F376:Q376">F$7</f>
        <v>Month 1</v>
      </c>
      <c r="G376" s="94" t="str">
        <f t="shared" si="389"/>
        <v>Month 2</v>
      </c>
      <c r="H376" s="94" t="str">
        <f t="shared" si="389"/>
        <v>Month 3</v>
      </c>
      <c r="I376" s="94" t="str">
        <f t="shared" si="389"/>
        <v>Month 4</v>
      </c>
      <c r="J376" s="94" t="str">
        <f t="shared" si="389"/>
        <v>Month 5</v>
      </c>
      <c r="K376" s="94" t="str">
        <f t="shared" si="389"/>
        <v>Month 6</v>
      </c>
      <c r="L376" s="94" t="str">
        <f t="shared" si="389"/>
        <v>Month 7</v>
      </c>
      <c r="M376" s="94" t="str">
        <f t="shared" si="389"/>
        <v>Month 8</v>
      </c>
      <c r="N376" s="94" t="str">
        <f t="shared" si="389"/>
        <v>Month 9</v>
      </c>
      <c r="O376" s="94" t="str">
        <f t="shared" si="389"/>
        <v>Month 10</v>
      </c>
      <c r="P376" s="94" t="str">
        <f t="shared" si="389"/>
        <v>Month 11</v>
      </c>
      <c r="Q376" s="94" t="str">
        <f t="shared" si="389"/>
        <v>Month 12</v>
      </c>
      <c r="R376" s="146" t="s">
        <v>162</v>
      </c>
      <c r="S376" s="94" t="str">
        <f aca="true" t="shared" si="390" ref="S376:AD376">S$7</f>
        <v>Month 13</v>
      </c>
      <c r="T376" s="94" t="str">
        <f t="shared" si="390"/>
        <v>Month 14</v>
      </c>
      <c r="U376" s="94" t="str">
        <f t="shared" si="390"/>
        <v>Month 15</v>
      </c>
      <c r="V376" s="94" t="str">
        <f t="shared" si="390"/>
        <v>Month 16</v>
      </c>
      <c r="W376" s="94" t="str">
        <f t="shared" si="390"/>
        <v>Month 17</v>
      </c>
      <c r="X376" s="94" t="str">
        <f t="shared" si="390"/>
        <v>Month 18</v>
      </c>
      <c r="Y376" s="94" t="str">
        <f t="shared" si="390"/>
        <v>Month 19</v>
      </c>
      <c r="Z376" s="94" t="str">
        <f t="shared" si="390"/>
        <v>Month 20</v>
      </c>
      <c r="AA376" s="94" t="str">
        <f t="shared" si="390"/>
        <v>Month 21</v>
      </c>
      <c r="AB376" s="94" t="str">
        <f t="shared" si="390"/>
        <v>Month 22</v>
      </c>
      <c r="AC376" s="94" t="str">
        <f t="shared" si="390"/>
        <v>Month 23</v>
      </c>
      <c r="AD376" s="94" t="str">
        <f t="shared" si="390"/>
        <v>Month 24</v>
      </c>
      <c r="AE376" s="146" t="s">
        <v>162</v>
      </c>
      <c r="AF376" s="146" t="str">
        <f>AF$7</f>
        <v>Total</v>
      </c>
      <c r="AG376" s="146" t="str">
        <f>AG$7</f>
        <v>Total</v>
      </c>
      <c r="AH376" s="146" t="str">
        <f>AH$7</f>
        <v>Total</v>
      </c>
    </row>
    <row r="377" spans="1:34" ht="8.25">
      <c r="A377" s="95"/>
      <c r="B377" s="96">
        <f ca="1">NOW()</f>
        <v>37292.65933275463</v>
      </c>
      <c r="C377" s="97"/>
      <c r="D377" s="97"/>
      <c r="E377" s="97"/>
      <c r="F377" s="98">
        <f aca="true" t="shared" si="391" ref="F377:AH377">F$1</f>
        <v>36526</v>
      </c>
      <c r="G377" s="98">
        <f t="shared" si="391"/>
        <v>36557</v>
      </c>
      <c r="H377" s="98">
        <f t="shared" si="391"/>
        <v>36588</v>
      </c>
      <c r="I377" s="98">
        <f t="shared" si="391"/>
        <v>36619</v>
      </c>
      <c r="J377" s="98">
        <f t="shared" si="391"/>
        <v>36650</v>
      </c>
      <c r="K377" s="98">
        <f t="shared" si="391"/>
        <v>36681</v>
      </c>
      <c r="L377" s="98">
        <f t="shared" si="391"/>
        <v>36712</v>
      </c>
      <c r="M377" s="98">
        <f t="shared" si="391"/>
        <v>36743</v>
      </c>
      <c r="N377" s="98">
        <f t="shared" si="391"/>
        <v>36774</v>
      </c>
      <c r="O377" s="98">
        <f t="shared" si="391"/>
        <v>36805</v>
      </c>
      <c r="P377" s="98">
        <f t="shared" si="391"/>
        <v>36836</v>
      </c>
      <c r="Q377" s="98">
        <f t="shared" si="391"/>
        <v>36867</v>
      </c>
      <c r="R377" s="147">
        <f t="shared" si="391"/>
        <v>36867</v>
      </c>
      <c r="S377" s="98">
        <f t="shared" si="391"/>
        <v>36898</v>
      </c>
      <c r="T377" s="98">
        <f t="shared" si="391"/>
        <v>36929</v>
      </c>
      <c r="U377" s="98">
        <f t="shared" si="391"/>
        <v>36960</v>
      </c>
      <c r="V377" s="98">
        <f t="shared" si="391"/>
        <v>36991</v>
      </c>
      <c r="W377" s="98">
        <f t="shared" si="391"/>
        <v>37022</v>
      </c>
      <c r="X377" s="98">
        <f t="shared" si="391"/>
        <v>37053</v>
      </c>
      <c r="Y377" s="98">
        <f t="shared" si="391"/>
        <v>37084</v>
      </c>
      <c r="Z377" s="98">
        <f t="shared" si="391"/>
        <v>37115</v>
      </c>
      <c r="AA377" s="98">
        <f t="shared" si="391"/>
        <v>37146</v>
      </c>
      <c r="AB377" s="98">
        <f t="shared" si="391"/>
        <v>37177</v>
      </c>
      <c r="AC377" s="98">
        <f t="shared" si="391"/>
        <v>37208</v>
      </c>
      <c r="AD377" s="98">
        <f t="shared" si="391"/>
        <v>37239</v>
      </c>
      <c r="AE377" s="147">
        <f t="shared" si="391"/>
        <v>37239</v>
      </c>
      <c r="AF377" s="147">
        <f t="shared" si="391"/>
        <v>37604</v>
      </c>
      <c r="AG377" s="147">
        <f t="shared" si="391"/>
        <v>37969</v>
      </c>
      <c r="AH377" s="147">
        <f t="shared" si="391"/>
        <v>38334</v>
      </c>
    </row>
    <row r="378" spans="1:34" ht="8.25">
      <c r="A378" s="95"/>
      <c r="B378" s="96"/>
      <c r="C378" s="100"/>
      <c r="D378" s="100"/>
      <c r="E378" s="100"/>
      <c r="F378" s="98"/>
      <c r="G378" s="98"/>
      <c r="H378" s="98"/>
      <c r="I378" s="98"/>
      <c r="J378" s="98"/>
      <c r="K378" s="98"/>
      <c r="L378" s="98"/>
      <c r="M378" s="98"/>
      <c r="N378" s="98"/>
      <c r="O378" s="98"/>
      <c r="P378" s="98"/>
      <c r="Q378" s="98"/>
      <c r="R378" s="147"/>
      <c r="S378" s="98"/>
      <c r="T378" s="98"/>
      <c r="U378" s="98"/>
      <c r="V378" s="98"/>
      <c r="W378" s="98"/>
      <c r="X378" s="98"/>
      <c r="Y378" s="98"/>
      <c r="Z378" s="98"/>
      <c r="AA378" s="98"/>
      <c r="AB378" s="98"/>
      <c r="AC378" s="98"/>
      <c r="AD378" s="98"/>
      <c r="AE378" s="147"/>
      <c r="AF378" s="147"/>
      <c r="AG378" s="147"/>
      <c r="AH378" s="147"/>
    </row>
    <row r="379" spans="1:34" ht="8.25">
      <c r="A379" s="101" t="s">
        <v>319</v>
      </c>
      <c r="B379" s="102"/>
      <c r="C379" s="103"/>
      <c r="D379" s="103"/>
      <c r="E379" s="103"/>
      <c r="F379" s="104"/>
      <c r="G379" s="104"/>
      <c r="H379" s="104"/>
      <c r="I379" s="104"/>
      <c r="J379" s="104"/>
      <c r="K379" s="104"/>
      <c r="L379" s="104"/>
      <c r="M379" s="104"/>
      <c r="N379" s="104"/>
      <c r="O379" s="104"/>
      <c r="P379" s="104"/>
      <c r="Q379" s="104"/>
      <c r="R379" s="130"/>
      <c r="S379" s="104"/>
      <c r="T379" s="104"/>
      <c r="U379" s="104"/>
      <c r="V379" s="104"/>
      <c r="W379" s="104"/>
      <c r="X379" s="104"/>
      <c r="Y379" s="104"/>
      <c r="Z379" s="104"/>
      <c r="AA379" s="104"/>
      <c r="AB379" s="104"/>
      <c r="AC379" s="104"/>
      <c r="AD379" s="104"/>
      <c r="AE379" s="130"/>
      <c r="AF379" s="130"/>
      <c r="AG379" s="130"/>
      <c r="AH379" s="130"/>
    </row>
    <row r="380" spans="1:34" ht="8.25">
      <c r="A380" s="101"/>
      <c r="B380" s="102" t="s">
        <v>320</v>
      </c>
      <c r="C380" s="74"/>
      <c r="D380" s="74"/>
      <c r="E380" s="167">
        <v>0</v>
      </c>
      <c r="F380" s="74">
        <f ca="1">IF((F261+F270+F279)&lt;=0,E380,IF(E380/(F261+F270+F279)&gt;=$C$381,E380,IF($D$382/12&gt;=4,$C$381*($AH261+$AH270+$AH279),IF($D$382/12&gt;=3,$C$381*($AG261+$AG270+$AG279),IF($D$382&gt;COLUMNS(F380:$AE380)-2,$C$381*($AF261+$AF270+$AF279),IF($D$382&gt;COLUMNS(F380:$AD380)-1,$C$381*(OFFSET(F261,0,$D$382+1)+OFFSET(F270,0,$D$382+1)+OFFSET(F279,0,$D$382+1)),$C$381*(OFFSET(F261,0,$D$382)+OFFSET(F270,0,$D$382)+OFFSET(F279,0,$D$382))))))))</f>
        <v>0</v>
      </c>
      <c r="G380" s="74">
        <f ca="1">IF((G261+G270+G279)&lt;=0,F380,IF(F380/(G261+G270+G279)&gt;=$C$381,F380,IF($D$382/12&gt;=4,$C$381*($AH261+$AH270+$AH279),IF($D$382/12&gt;=3,$C$381*($AG261+$AG270+$AG279),IF($D$382&gt;COLUMNS(G380:$AE380)-2,$C$381*($AF261+$AF270+$AF279),IF($D$382&gt;COLUMNS(G380:$AD380)-1,$C$381*(OFFSET(G261,0,$D$382+1)+OFFSET(G270,0,$D$382+1)+OFFSET(G279,0,$D$382+1)),$C$381*(OFFSET(G261,0,$D$382)+OFFSET(G270,0,$D$382)+OFFSET(G279,0,$D$382))))))))</f>
        <v>0</v>
      </c>
      <c r="H380" s="74">
        <f ca="1">IF((H261+H270+H279)&lt;=0,G380,IF(G380/(H261+H270+H279)&gt;=$C$381,G380,IF($D$382/12&gt;=4,$C$381*($AH261+$AH270+$AH279),IF($D$382/12&gt;=3,$C$381*($AG261+$AG270+$AG279),IF($D$382&gt;COLUMNS(H380:$AE380)-2,$C$381*($AF261+$AF270+$AF279),IF($D$382&gt;COLUMNS(H380:$AD380)-1,$C$381*(OFFSET(H261,0,$D$382+1)+OFFSET(H270,0,$D$382+1)+OFFSET(H279,0,$D$382+1)),$C$381*(OFFSET(H261,0,$D$382)+OFFSET(H270,0,$D$382)+OFFSET(H279,0,$D$382))))))))</f>
        <v>0</v>
      </c>
      <c r="I380" s="74">
        <f ca="1">IF((I261+I270+I279)&lt;=0,H380,IF(H380/(I261+I270+I279)&gt;=$C$381,H380,IF($D$382/12&gt;=4,$C$381*($AH261+$AH270+$AH279),IF($D$382/12&gt;=3,$C$381*($AG261+$AG270+$AG279),IF($D$382&gt;COLUMNS(I380:$AE380)-2,$C$381*($AF261+$AF270+$AF279),IF($D$382&gt;COLUMNS(I380:$AD380)-1,$C$381*(OFFSET(I261,0,$D$382+1)+OFFSET(I270,0,$D$382+1)+OFFSET(I279,0,$D$382+1)),$C$381*(OFFSET(I261,0,$D$382)+OFFSET(I270,0,$D$382)+OFFSET(I279,0,$D$382))))))))</f>
        <v>0</v>
      </c>
      <c r="J380" s="74">
        <f ca="1">IF((J261+J270+J279)&lt;=0,I380,IF(I380/(J261+J270+J279)&gt;=$C$381,I380,IF($D$382/12&gt;=4,$C$381*($AH261+$AH270+$AH279),IF($D$382/12&gt;=3,$C$381*($AG261+$AG270+$AG279),IF($D$382&gt;COLUMNS(J380:$AE380)-2,$C$381*($AF261+$AF270+$AF279),IF($D$382&gt;COLUMNS(J380:$AD380)-1,$C$381*(OFFSET(J261,0,$D$382+1)+OFFSET(J270,0,$D$382+1)+OFFSET(J279,0,$D$382+1)),$C$381*(OFFSET(J261,0,$D$382)+OFFSET(J270,0,$D$382)+OFFSET(J279,0,$D$382))))))))</f>
        <v>0</v>
      </c>
      <c r="K380" s="74">
        <f ca="1">IF((K261+K270+K279)&lt;=0,J380,IF(J380/(K261+K270+K279)&gt;=$C$381,J380,IF($D$382/12&gt;=4,$C$381*($AH261+$AH270+$AH279),IF($D$382/12&gt;=3,$C$381*($AG261+$AG270+$AG279),IF($D$382&gt;COLUMNS(K380:$AE380)-2,$C$381*($AF261+$AF270+$AF279),IF($D$382&gt;COLUMNS(K380:$AD380)-1,$C$381*(OFFSET(K261,0,$D$382+1)+OFFSET(K270,0,$D$382+1)+OFFSET(K279,0,$D$382+1)),$C$381*(OFFSET(K261,0,$D$382)+OFFSET(K270,0,$D$382)+OFFSET(K279,0,$D$382))))))))</f>
        <v>0</v>
      </c>
      <c r="L380" s="74">
        <f ca="1">IF((L261+L270+L279)&lt;=0,K380,IF(K380/(L261+L270+L279)&gt;=$C$381,K380,IF($D$382/12&gt;=4,$C$381*($AH261+$AH270+$AH279),IF($D$382/12&gt;=3,$C$381*($AG261+$AG270+$AG279),IF($D$382&gt;COLUMNS(L380:$AE380)-2,$C$381*($AF261+$AF270+$AF279),IF($D$382&gt;COLUMNS(L380:$AD380)-1,$C$381*(OFFSET(L261,0,$D$382+1)+OFFSET(L270,0,$D$382+1)+OFFSET(L279,0,$D$382+1)),$C$381*(OFFSET(L261,0,$D$382)+OFFSET(L270,0,$D$382)+OFFSET(L279,0,$D$382))))))))</f>
        <v>0</v>
      </c>
      <c r="M380" s="74">
        <f ca="1">IF((M261+M270+M279)&lt;=0,L380,IF(L380/(M261+M270+M279)&gt;=$C$381,L380,IF($D$382/12&gt;=4,$C$381*($AH261+$AH270+$AH279),IF($D$382/12&gt;=3,$C$381*($AG261+$AG270+$AG279),IF($D$382&gt;COLUMNS(M380:$AE380)-2,$C$381*($AF261+$AF270+$AF279),IF($D$382&gt;COLUMNS(M380:$AD380)-1,$C$381*(OFFSET(M261,0,$D$382+1)+OFFSET(M270,0,$D$382+1)+OFFSET(M279,0,$D$382+1)),$C$381*(OFFSET(M261,0,$D$382)+OFFSET(M270,0,$D$382)+OFFSET(M279,0,$D$382))))))))</f>
        <v>0</v>
      </c>
      <c r="N380" s="74">
        <f ca="1">IF((N261+N270+N279)&lt;=0,M380,IF(M380/(N261+N270+N279)&gt;=$C$381,M380,IF($D$382/12&gt;=4,$C$381*($AH261+$AH270+$AH279),IF($D$382/12&gt;=3,$C$381*($AG261+$AG270+$AG279),IF($D$382&gt;COLUMNS(N380:$AE380)-2,$C$381*($AF261+$AF270+$AF279),IF($D$382&gt;COLUMNS(N380:$AD380)-1,$C$381*(OFFSET(N261,0,$D$382+1)+OFFSET(N270,0,$D$382+1)+OFFSET(N279,0,$D$382+1)),$C$381*(OFFSET(N261,0,$D$382)+OFFSET(N270,0,$D$382)+OFFSET(N279,0,$D$382))))))))</f>
        <v>0</v>
      </c>
      <c r="O380" s="74">
        <f ca="1">IF((O261+O270+O279)&lt;=0,N380,IF(N380/(O261+O270+O279)&gt;=$C$381,N380,IF($D$382/12&gt;=4,$C$381*($AH261+$AH270+$AH279),IF($D$382/12&gt;=3,$C$381*($AG261+$AG270+$AG279),IF($D$382&gt;COLUMNS(O380:$AE380)-2,$C$381*($AF261+$AF270+$AF279),IF($D$382&gt;COLUMNS(O380:$AD380)-1,$C$381*(OFFSET(O261,0,$D$382+1)+OFFSET(O270,0,$D$382+1)+OFFSET(O279,0,$D$382+1)),$C$381*(OFFSET(O261,0,$D$382)+OFFSET(O270,0,$D$382)+OFFSET(O279,0,$D$382))))))))</f>
        <v>0</v>
      </c>
      <c r="P380" s="74">
        <f ca="1">IF((P261+P270+P279)&lt;=0,O380,IF(O380/(P261+P270+P279)&gt;=$C$381,O380,IF($D$382/12&gt;=4,$C$381*($AH261+$AH270+$AH279),IF($D$382/12&gt;=3,$C$381*($AG261+$AG270+$AG279),IF($D$382&gt;COLUMNS(P380:$AE380)-2,$C$381*($AF261+$AF270+$AF279),IF($D$382&gt;COLUMNS(P380:$AD380)-1,$C$381*(OFFSET(P261,0,$D$382+1)+OFFSET(P270,0,$D$382+1)+OFFSET(P279,0,$D$382+1)),$C$381*(OFFSET(P261,0,$D$382)+OFFSET(P270,0,$D$382)+OFFSET(P279,0,$D$382))))))))</f>
        <v>0</v>
      </c>
      <c r="Q380" s="74">
        <f ca="1">IF((Q261+Q270+Q279)&lt;=0,P380,IF(P380/(Q261+Q270+Q279)&gt;=$C$381,P380,IF($D$382/12&gt;=4,$C$381*($AH261+$AH270+$AH279),IF($D$382/12&gt;=3,$C$381*($AG261+$AG270+$AG279),IF($D$382&gt;COLUMNS(Q380:$AE380)-2,$C$381*($AF261+$AF270+$AF279),IF($D$382&gt;COLUMNS(Q380:$AD380)-1,$C$381*(OFFSET(Q261,0,$D$382+1)+OFFSET(Q270,0,$D$382+1)+OFFSET(Q279,0,$D$382+1)),$C$381*(OFFSET(Q261,0,$D$382)+OFFSET(Q270,0,$D$382)+OFFSET(Q279,0,$D$382))))))))</f>
        <v>0</v>
      </c>
      <c r="R380" s="131">
        <f>Q380</f>
        <v>0</v>
      </c>
      <c r="S380" s="74">
        <f ca="1">IF((S261+S270+S279)&lt;=0,R380,IF(R380/(S261+S270+S279)&gt;=$C$381,R380,IF($D$382/12&gt;=3,$C$381*($AH261+$AH270+$AH279),IF($D$382&gt;COLUMNS(S380:$AE380)-1,$C$381*($AG261+$AG270+$AG279),IF($D$382&gt;COLUMNS(S380:$AD380),$C$381*(OFFSET(S261,0,$D$382+1)+OFFSET(S270,0,$D$382+1)+OFFSET(S279,0,$D$382+1)),$C$381*(OFFSET(S261,0,$D$382)+OFFSET(S270,0,$D$382)+OFFSET(S279,0,$D$382)))))))</f>
        <v>0</v>
      </c>
      <c r="T380" s="74">
        <f ca="1">IF((T261+T270+T279)&lt;=0,S380,IF(S380/(T261+T270+T279)&gt;=$C$381,S380,IF($D$382/12&gt;=3,$C$381*($AH261+$AH270+$AH279),IF($D$382&gt;COLUMNS(T380:$AE380)-1,$C$381*($AG261+$AG270+$AG279),IF($D$382&gt;COLUMNS(T380:$AD380),$C$381*(OFFSET(T261,0,$D$382+1)+OFFSET(T270,0,$D$382+1)+OFFSET(T279,0,$D$382+1)),$C$381*(OFFSET(T261,0,$D$382)+OFFSET(T270,0,$D$382)+OFFSET(T279,0,$D$382)))))))</f>
        <v>0</v>
      </c>
      <c r="U380" s="74">
        <f ca="1">IF((U261+U270+U279)&lt;=0,T380,IF(T380/(U261+U270+U279)&gt;=$C$381,T380,IF($D$382/12&gt;=3,$C$381*($AH261+$AH270+$AH279),IF($D$382&gt;COLUMNS(U380:$AE380)-1,$C$381*($AG261+$AG270+$AG279),IF($D$382&gt;COLUMNS(U380:$AD380),$C$381*(OFFSET(U261,0,$D$382+1)+OFFSET(U270,0,$D$382+1)+OFFSET(U279,0,$D$382+1)),$C$381*(OFFSET(U261,0,$D$382)+OFFSET(U270,0,$D$382)+OFFSET(U279,0,$D$382)))))))</f>
        <v>0</v>
      </c>
      <c r="V380" s="74">
        <f ca="1">IF((V261+V270+V279)&lt;=0,U380,IF(U380/(V261+V270+V279)&gt;=$C$381,U380,IF($D$382/12&gt;=3,$C$381*($AH261+$AH270+$AH279),IF($D$382&gt;COLUMNS(V380:$AE380)-1,$C$381*($AG261+$AG270+$AG279),IF($D$382&gt;COLUMNS(V380:$AD380),$C$381*(OFFSET(V261,0,$D$382+1)+OFFSET(V270,0,$D$382+1)+OFFSET(V279,0,$D$382+1)),$C$381*(OFFSET(V261,0,$D$382)+OFFSET(V270,0,$D$382)+OFFSET(V279,0,$D$382)))))))</f>
        <v>0</v>
      </c>
      <c r="W380" s="74">
        <f ca="1">IF((W261+W270+W279)&lt;=0,V380,IF(V380/(W261+W270+W279)&gt;=$C$381,V380,IF($D$382/12&gt;=3,$C$381*($AH261+$AH270+$AH279),IF($D$382&gt;COLUMNS(W380:$AE380)-1,$C$381*($AG261+$AG270+$AG279),IF($D$382&gt;COLUMNS(W380:$AD380),$C$381*(OFFSET(W261,0,$D$382+1)+OFFSET(W270,0,$D$382+1)+OFFSET(W279,0,$D$382+1)),$C$381*(OFFSET(W261,0,$D$382)+OFFSET(W270,0,$D$382)+OFFSET(W279,0,$D$382)))))))</f>
        <v>0</v>
      </c>
      <c r="X380" s="74">
        <f ca="1">IF((X261+X270+X279)&lt;=0,W380,IF(W380/(X261+X270+X279)&gt;=$C$381,W380,IF($D$382/12&gt;=3,$C$381*($AH261+$AH270+$AH279),IF($D$382&gt;COLUMNS(X380:$AE380)-1,$C$381*($AG261+$AG270+$AG279),IF($D$382&gt;COLUMNS(X380:$AD380),$C$381*(OFFSET(X261,0,$D$382+1)+OFFSET(X270,0,$D$382+1)+OFFSET(X279,0,$D$382+1)),$C$381*(OFFSET(X261,0,$D$382)+OFFSET(X270,0,$D$382)+OFFSET(X279,0,$D$382)))))))</f>
        <v>0</v>
      </c>
      <c r="Y380" s="74">
        <f ca="1">IF((Y261+Y270+Y279)&lt;=0,X380,IF(X380/(Y261+Y270+Y279)&gt;=$C$381,X380,IF($D$382/12&gt;=3,$C$381*($AH261+$AH270+$AH279),IF($D$382&gt;COLUMNS(Y380:$AE380)-1,$C$381*($AG261+$AG270+$AG279),IF($D$382&gt;COLUMNS(Y380:$AD380),$C$381*(OFFSET(Y261,0,$D$382+1)+OFFSET(Y270,0,$D$382+1)+OFFSET(Y279,0,$D$382+1)),$C$381*(OFFSET(Y261,0,$D$382)+OFFSET(Y270,0,$D$382)+OFFSET(Y279,0,$D$382)))))))</f>
        <v>0</v>
      </c>
      <c r="Z380" s="74">
        <f ca="1">IF((Z261+Z270+Z279)&lt;=0,Y380,IF(Y380/(Z261+Z270+Z279)&gt;=$C$381,Y380,IF($D$382/12&gt;=3,$C$381*($AH261+$AH270+$AH279),IF($D$382&gt;COLUMNS(Z380:$AE380)-1,$C$381*($AG261+$AG270+$AG279),IF($D$382&gt;COLUMNS(Z380:$AD380),$C$381*(OFFSET(Z261,0,$D$382+1)+OFFSET(Z270,0,$D$382+1)+OFFSET(Z279,0,$D$382+1)),$C$381*(OFFSET(Z261,0,$D$382)+OFFSET(Z270,0,$D$382)+OFFSET(Z279,0,$D$382)))))))</f>
        <v>0</v>
      </c>
      <c r="AA380" s="74">
        <f ca="1">IF((AA261+AA270+AA279)&lt;=0,Z380,IF(Z380/(AA261+AA270+AA279)&gt;=$C$381,Z380,IF($D$382/12&gt;=3,$C$381*($AH261+$AH270+$AH279),IF($D$382&gt;COLUMNS(AA380:$AE380)-1,$C$381*($AG261+$AG270+$AG279),IF($D$382&gt;COLUMNS(AA380:$AD380),$C$381*(OFFSET(AA261,0,$D$382+1)+OFFSET(AA270,0,$D$382+1)+OFFSET(AA279,0,$D$382+1)),$C$381*(OFFSET(AA261,0,$D$382)+OFFSET(AA270,0,$D$382)+OFFSET(AA279,0,$D$382)))))))</f>
        <v>0</v>
      </c>
      <c r="AB380" s="74">
        <f ca="1">IF((AB261+AB270+AB279)&lt;=0,AA380,IF(AA380/(AB261+AB270+AB279)&gt;=$C$381,AA380,IF($D$382/12&gt;=3,$C$381*($AH261+$AH270+$AH279),IF($D$382&gt;COLUMNS(AB380:$AE380)-1,$C$381*($AG261+$AG270+$AG279),IF($D$382&gt;COLUMNS(AB380:$AD380),$C$381*(OFFSET(AB261,0,$D$382+1)+OFFSET(AB270,0,$D$382+1)+OFFSET(AB279,0,$D$382+1)),$C$381*(OFFSET(AB261,0,$D$382)+OFFSET(AB270,0,$D$382)+OFFSET(AB279,0,$D$382)))))))</f>
        <v>0</v>
      </c>
      <c r="AC380" s="74">
        <f ca="1">IF((AC261+AC270+AC279)&lt;=0,AB380,IF(AB380/(AC261+AC270+AC279)&gt;=$C$381,AB380,IF($D$382/12&gt;=3,$C$381*($AH261+$AH270+$AH279),IF($D$382&gt;COLUMNS(AC380:$AE380)-1,$C$381*($AG261+$AG270+$AG279),IF($D$382&gt;COLUMNS(AC380:$AD380),$C$381*(OFFSET(AC261,0,$D$382+1)+OFFSET(AC270,0,$D$382+1)+OFFSET(AC279,0,$D$382+1)),$C$381*(OFFSET(AC261,0,$D$382)+OFFSET(AC270,0,$D$382)+OFFSET(AC279,0,$D$382)))))))</f>
        <v>0</v>
      </c>
      <c r="AD380" s="74">
        <f ca="1">IF((AD261+AD270+AD279)&lt;=0,AC380,IF(AC380/(AD261+AD270+AD279)&gt;=$C$381,AC380,IF($D$382/12&gt;=3,$C$381*($AH261+$AH270+$AH279),IF($D$382&gt;COLUMNS(AD380:$AE380)-1,$C$381*($AG261+$AG270+$AG279),IF($D$382&gt;COLUMNS(AD380:$AD380),$C$381*(OFFSET(AD261,0,$D$382+1)+OFFSET(AD270,0,$D$382+1)+OFFSET(AD279,0,$D$382+1)),$C$381*(OFFSET(AD261,0,$D$382)+OFFSET(AD270,0,$D$382)+OFFSET(AD279,0,$D$382)))))))</f>
        <v>0</v>
      </c>
      <c r="AE380" s="131">
        <f>AD380</f>
        <v>0</v>
      </c>
      <c r="AF380" s="131">
        <f>IF((AF261+AF270+AF279)&lt;=0,AE380,IF(AE380/(AF261+AF270+AF279)&gt;=$C$381,AE380,IF($D$382/12&gt;=2,$C$381*($AH261+$AH270+$AH279),IF($D$382/12&gt;=1,$C$381*($AG261+$AG270+$AG279),$C$381*($AH261+$AH270+$AH279)))))</f>
        <v>0</v>
      </c>
      <c r="AG380" s="131">
        <f>IF((AG261+AG270+AG279)&lt;=0,AF380,IF(AF380/(AG261+AG270+AG279)&gt;=$C$381,AF380,IF($D$382/12&gt;=1,$C$381*($AH261+$AH270+$AH279),$C$381*($AG261+$AG270+$AG279))))</f>
        <v>0</v>
      </c>
      <c r="AH380" s="131">
        <f>IF((AH261+AH270+AH279)&lt;=0,AG380,IF(AG380/(AH261+AH270+AH279)&gt;=$C$381,AG380,$C$381*($AH261+$AH270+$AH279)))</f>
        <v>0</v>
      </c>
    </row>
    <row r="381" spans="1:34" ht="8.25">
      <c r="A381" s="101"/>
      <c r="B381" s="102" t="str">
        <f>"Square Footage per Person ("&amp;$C$381&amp;" ft. minimum)"</f>
        <v>Square Footage per Person (0 ft. minimum)</v>
      </c>
      <c r="C381" s="183">
        <f>Assumptions!I94</f>
        <v>0</v>
      </c>
      <c r="F381" s="104">
        <f>IF((F261+F270+F279)=0,0,F380/(F261+F270+F279))</f>
        <v>0</v>
      </c>
      <c r="G381" s="104">
        <f aca="true" t="shared" si="392" ref="G381:Q381">IF((G261+G270+G279)=0,0,G380/(G261+G270+G279))</f>
        <v>0</v>
      </c>
      <c r="H381" s="104">
        <f t="shared" si="392"/>
        <v>0</v>
      </c>
      <c r="I381" s="104">
        <f t="shared" si="392"/>
        <v>0</v>
      </c>
      <c r="J381" s="104">
        <f t="shared" si="392"/>
        <v>0</v>
      </c>
      <c r="K381" s="104">
        <f t="shared" si="392"/>
        <v>0</v>
      </c>
      <c r="L381" s="104">
        <f t="shared" si="392"/>
        <v>0</v>
      </c>
      <c r="M381" s="104">
        <f t="shared" si="392"/>
        <v>0</v>
      </c>
      <c r="N381" s="104">
        <f t="shared" si="392"/>
        <v>0</v>
      </c>
      <c r="O381" s="104">
        <f t="shared" si="392"/>
        <v>0</v>
      </c>
      <c r="P381" s="104">
        <f t="shared" si="392"/>
        <v>0</v>
      </c>
      <c r="Q381" s="104">
        <f t="shared" si="392"/>
        <v>0</v>
      </c>
      <c r="R381" s="130">
        <f>Q381</f>
        <v>0</v>
      </c>
      <c r="S381" s="104">
        <f>IF((S261+S270+S279)=0,0,S380/(S261+S270+S279))</f>
        <v>0</v>
      </c>
      <c r="T381" s="104">
        <f aca="true" t="shared" si="393" ref="T381:AD381">IF((T261+T270+T279)=0,0,T380/(T261+T270+T279))</f>
        <v>0</v>
      </c>
      <c r="U381" s="104">
        <f t="shared" si="393"/>
        <v>0</v>
      </c>
      <c r="V381" s="104">
        <f t="shared" si="393"/>
        <v>0</v>
      </c>
      <c r="W381" s="104">
        <f t="shared" si="393"/>
        <v>0</v>
      </c>
      <c r="X381" s="104">
        <f t="shared" si="393"/>
        <v>0</v>
      </c>
      <c r="Y381" s="104">
        <f t="shared" si="393"/>
        <v>0</v>
      </c>
      <c r="Z381" s="104">
        <f t="shared" si="393"/>
        <v>0</v>
      </c>
      <c r="AA381" s="104">
        <f t="shared" si="393"/>
        <v>0</v>
      </c>
      <c r="AB381" s="104">
        <f t="shared" si="393"/>
        <v>0</v>
      </c>
      <c r="AC381" s="104">
        <f t="shared" si="393"/>
        <v>0</v>
      </c>
      <c r="AD381" s="104">
        <f t="shared" si="393"/>
        <v>0</v>
      </c>
      <c r="AE381" s="130">
        <f>AD381</f>
        <v>0</v>
      </c>
      <c r="AF381" s="130">
        <f>IF((AF261+AF270+AF279)=0,0,AF380/(AF261+AF270+AF279))</f>
        <v>0</v>
      </c>
      <c r="AG381" s="130">
        <f>IF((AG261+AG270+AG279)=0,0,AG380/(AG261+AG270+AG279))</f>
        <v>0</v>
      </c>
      <c r="AH381" s="130">
        <f>IF((AH261+AH270+AH279)=0,0,AH380/(AH261+AH270+AH279))</f>
        <v>0</v>
      </c>
    </row>
    <row r="382" spans="1:34" s="117" customFormat="1" ht="8.25">
      <c r="A382" s="114"/>
      <c r="B382" s="115" t="s">
        <v>321</v>
      </c>
      <c r="C382" s="175">
        <f>Assumptions!I93</f>
        <v>3</v>
      </c>
      <c r="D382" s="180">
        <f>Assumptions!I95</f>
        <v>0</v>
      </c>
      <c r="E382" s="116"/>
      <c r="F382" s="133">
        <f>$C382</f>
        <v>3</v>
      </c>
      <c r="G382" s="133">
        <f aca="true" t="shared" si="394" ref="G382:Q382">F382</f>
        <v>3</v>
      </c>
      <c r="H382" s="133">
        <f t="shared" si="394"/>
        <v>3</v>
      </c>
      <c r="I382" s="133">
        <f t="shared" si="394"/>
        <v>3</v>
      </c>
      <c r="J382" s="133">
        <f t="shared" si="394"/>
        <v>3</v>
      </c>
      <c r="K382" s="133">
        <f t="shared" si="394"/>
        <v>3</v>
      </c>
      <c r="L382" s="133">
        <f t="shared" si="394"/>
        <v>3</v>
      </c>
      <c r="M382" s="133">
        <f t="shared" si="394"/>
        <v>3</v>
      </c>
      <c r="N382" s="133">
        <f t="shared" si="394"/>
        <v>3</v>
      </c>
      <c r="O382" s="133">
        <f t="shared" si="394"/>
        <v>3</v>
      </c>
      <c r="P382" s="133">
        <f t="shared" si="394"/>
        <v>3</v>
      </c>
      <c r="Q382" s="133">
        <f t="shared" si="394"/>
        <v>3</v>
      </c>
      <c r="R382" s="159">
        <f>Q382</f>
        <v>3</v>
      </c>
      <c r="S382" s="133">
        <f>Q382</f>
        <v>3</v>
      </c>
      <c r="T382" s="133">
        <f aca="true" t="shared" si="395" ref="T382:AD382">S382</f>
        <v>3</v>
      </c>
      <c r="U382" s="133">
        <f t="shared" si="395"/>
        <v>3</v>
      </c>
      <c r="V382" s="133">
        <f t="shared" si="395"/>
        <v>3</v>
      </c>
      <c r="W382" s="133">
        <f t="shared" si="395"/>
        <v>3</v>
      </c>
      <c r="X382" s="133">
        <f t="shared" si="395"/>
        <v>3</v>
      </c>
      <c r="Y382" s="133">
        <f t="shared" si="395"/>
        <v>3</v>
      </c>
      <c r="Z382" s="133">
        <f t="shared" si="395"/>
        <v>3</v>
      </c>
      <c r="AA382" s="133">
        <f t="shared" si="395"/>
        <v>3</v>
      </c>
      <c r="AB382" s="133">
        <f t="shared" si="395"/>
        <v>3</v>
      </c>
      <c r="AC382" s="133">
        <f t="shared" si="395"/>
        <v>3</v>
      </c>
      <c r="AD382" s="133">
        <f t="shared" si="395"/>
        <v>3</v>
      </c>
      <c r="AE382" s="159">
        <f>AD382</f>
        <v>3</v>
      </c>
      <c r="AF382" s="159">
        <f>AE382</f>
        <v>3</v>
      </c>
      <c r="AG382" s="159">
        <f>AF382</f>
        <v>3</v>
      </c>
      <c r="AH382" s="159">
        <f>AG382</f>
        <v>3</v>
      </c>
    </row>
    <row r="383" spans="1:34" ht="9">
      <c r="A383" s="101"/>
      <c r="B383" s="102" t="str">
        <f>"Total Office Rent ("&amp;$D$382&amp;" month lease)"</f>
        <v>Total Office Rent (0 month lease)</v>
      </c>
      <c r="C383"/>
      <c r="D383" s="103"/>
      <c r="E383" s="103"/>
      <c r="F383" s="104">
        <f aca="true" t="shared" si="396" ref="F383:Q383">F380*F382</f>
        <v>0</v>
      </c>
      <c r="G383" s="104">
        <f t="shared" si="396"/>
        <v>0</v>
      </c>
      <c r="H383" s="104">
        <f t="shared" si="396"/>
        <v>0</v>
      </c>
      <c r="I383" s="104">
        <f t="shared" si="396"/>
        <v>0</v>
      </c>
      <c r="J383" s="104">
        <f t="shared" si="396"/>
        <v>0</v>
      </c>
      <c r="K383" s="104">
        <f t="shared" si="396"/>
        <v>0</v>
      </c>
      <c r="L383" s="104">
        <f t="shared" si="396"/>
        <v>0</v>
      </c>
      <c r="M383" s="104">
        <f t="shared" si="396"/>
        <v>0</v>
      </c>
      <c r="N383" s="104">
        <f t="shared" si="396"/>
        <v>0</v>
      </c>
      <c r="O383" s="104">
        <f t="shared" si="396"/>
        <v>0</v>
      </c>
      <c r="P383" s="104">
        <f t="shared" si="396"/>
        <v>0</v>
      </c>
      <c r="Q383" s="104">
        <f t="shared" si="396"/>
        <v>0</v>
      </c>
      <c r="R383" s="130">
        <f>SUM(F383:Q383)</f>
        <v>0</v>
      </c>
      <c r="S383" s="104">
        <f aca="true" t="shared" si="397" ref="S383:AD383">S380*S382</f>
        <v>0</v>
      </c>
      <c r="T383" s="104">
        <f t="shared" si="397"/>
        <v>0</v>
      </c>
      <c r="U383" s="104">
        <f t="shared" si="397"/>
        <v>0</v>
      </c>
      <c r="V383" s="104">
        <f t="shared" si="397"/>
        <v>0</v>
      </c>
      <c r="W383" s="104">
        <f t="shared" si="397"/>
        <v>0</v>
      </c>
      <c r="X383" s="104">
        <f t="shared" si="397"/>
        <v>0</v>
      </c>
      <c r="Y383" s="104">
        <f t="shared" si="397"/>
        <v>0</v>
      </c>
      <c r="Z383" s="104">
        <f t="shared" si="397"/>
        <v>0</v>
      </c>
      <c r="AA383" s="104">
        <f t="shared" si="397"/>
        <v>0</v>
      </c>
      <c r="AB383" s="104">
        <f t="shared" si="397"/>
        <v>0</v>
      </c>
      <c r="AC383" s="104">
        <f t="shared" si="397"/>
        <v>0</v>
      </c>
      <c r="AD383" s="104">
        <f t="shared" si="397"/>
        <v>0</v>
      </c>
      <c r="AE383" s="130">
        <f>SUM(S383:AD383)</f>
        <v>0</v>
      </c>
      <c r="AF383" s="130">
        <f>AF380*AF382*12</f>
        <v>0</v>
      </c>
      <c r="AG383" s="130">
        <f>AG380*AG382*12</f>
        <v>0</v>
      </c>
      <c r="AH383" s="130">
        <f>AH380*AH382*12</f>
        <v>0</v>
      </c>
    </row>
    <row r="384" spans="1:34" ht="8.25">
      <c r="A384" s="101"/>
      <c r="B384" s="102"/>
      <c r="C384" s="103"/>
      <c r="D384" s="103"/>
      <c r="E384" s="103"/>
      <c r="F384" s="104"/>
      <c r="G384" s="104"/>
      <c r="H384" s="104"/>
      <c r="I384" s="104"/>
      <c r="J384" s="104"/>
      <c r="K384" s="104"/>
      <c r="L384" s="104"/>
      <c r="M384" s="104"/>
      <c r="N384" s="104"/>
      <c r="O384" s="104"/>
      <c r="P384" s="104"/>
      <c r="Q384" s="104"/>
      <c r="R384" s="130"/>
      <c r="S384" s="104"/>
      <c r="T384" s="104"/>
      <c r="U384" s="104"/>
      <c r="V384" s="104"/>
      <c r="W384" s="104"/>
      <c r="X384" s="104"/>
      <c r="Y384" s="104"/>
      <c r="Z384" s="104"/>
      <c r="AA384" s="104"/>
      <c r="AB384" s="104"/>
      <c r="AC384" s="104"/>
      <c r="AD384" s="104"/>
      <c r="AE384" s="130"/>
      <c r="AF384" s="130"/>
      <c r="AG384" s="130"/>
      <c r="AH384" s="130"/>
    </row>
    <row r="385" spans="1:34" ht="8.25">
      <c r="A385" s="101"/>
      <c r="B385" s="102"/>
      <c r="C385" s="103"/>
      <c r="D385" s="103"/>
      <c r="E385" s="103"/>
      <c r="F385" s="104"/>
      <c r="G385" s="104"/>
      <c r="H385" s="104"/>
      <c r="I385" s="104"/>
      <c r="J385" s="104"/>
      <c r="K385" s="104"/>
      <c r="L385" s="104"/>
      <c r="M385" s="104"/>
      <c r="N385" s="104"/>
      <c r="O385" s="104"/>
      <c r="P385" s="104"/>
      <c r="Q385" s="104"/>
      <c r="R385" s="130"/>
      <c r="S385" s="104"/>
      <c r="T385" s="104"/>
      <c r="U385" s="104"/>
      <c r="V385" s="104"/>
      <c r="W385" s="104"/>
      <c r="X385" s="104"/>
      <c r="Y385" s="104"/>
      <c r="Z385" s="104"/>
      <c r="AA385" s="104"/>
      <c r="AB385" s="104"/>
      <c r="AC385" s="104"/>
      <c r="AD385" s="104"/>
      <c r="AE385" s="130"/>
      <c r="AF385" s="130"/>
      <c r="AG385" s="130"/>
      <c r="AH385" s="130"/>
    </row>
    <row r="386" spans="1:34" ht="8.25">
      <c r="A386" s="101" t="s">
        <v>322</v>
      </c>
      <c r="B386" s="102"/>
      <c r="C386" s="103"/>
      <c r="D386" s="103"/>
      <c r="E386" s="103"/>
      <c r="F386" s="104"/>
      <c r="G386" s="104"/>
      <c r="H386" s="104"/>
      <c r="I386" s="104"/>
      <c r="J386" s="104"/>
      <c r="K386" s="104"/>
      <c r="L386" s="104"/>
      <c r="M386" s="104"/>
      <c r="N386" s="104"/>
      <c r="O386" s="104"/>
      <c r="P386" s="104"/>
      <c r="Q386" s="104"/>
      <c r="R386" s="130"/>
      <c r="S386" s="104"/>
      <c r="T386" s="104"/>
      <c r="U386" s="104"/>
      <c r="V386" s="104"/>
      <c r="W386" s="104"/>
      <c r="X386" s="104"/>
      <c r="Y386" s="104"/>
      <c r="Z386" s="104"/>
      <c r="AA386" s="104"/>
      <c r="AB386" s="104"/>
      <c r="AC386" s="104"/>
      <c r="AD386" s="104"/>
      <c r="AE386" s="130"/>
      <c r="AF386" s="130"/>
      <c r="AG386" s="130"/>
      <c r="AH386" s="130"/>
    </row>
    <row r="387" spans="1:34" ht="8.25">
      <c r="A387" s="101"/>
      <c r="B387" s="102" t="s">
        <v>323</v>
      </c>
      <c r="C387" s="103"/>
      <c r="D387" s="103"/>
      <c r="E387" s="103"/>
      <c r="F387" s="104">
        <f aca="true" t="shared" si="398" ref="F387:Q387">IF(+F160+E387&lt;0,+F160+E387,0)</f>
        <v>0</v>
      </c>
      <c r="G387" s="104">
        <f t="shared" si="398"/>
        <v>0</v>
      </c>
      <c r="H387" s="104">
        <f t="shared" si="398"/>
        <v>0</v>
      </c>
      <c r="I387" s="104">
        <f t="shared" si="398"/>
        <v>0</v>
      </c>
      <c r="J387" s="104">
        <f t="shared" si="398"/>
        <v>0</v>
      </c>
      <c r="K387" s="104">
        <f t="shared" si="398"/>
        <v>0</v>
      </c>
      <c r="L387" s="104">
        <f t="shared" si="398"/>
        <v>0</v>
      </c>
      <c r="M387" s="104">
        <f t="shared" si="398"/>
        <v>0</v>
      </c>
      <c r="N387" s="104">
        <f t="shared" si="398"/>
        <v>0</v>
      </c>
      <c r="O387" s="104">
        <f t="shared" si="398"/>
        <v>0</v>
      </c>
      <c r="P387" s="104">
        <f t="shared" si="398"/>
        <v>0</v>
      </c>
      <c r="Q387" s="104">
        <f t="shared" si="398"/>
        <v>0</v>
      </c>
      <c r="R387" s="130">
        <f>Q387</f>
        <v>0</v>
      </c>
      <c r="S387" s="104">
        <f>IF(+S160+Q387&lt;0,+S160+Q387,0)</f>
        <v>0</v>
      </c>
      <c r="T387" s="104">
        <f aca="true" t="shared" si="399" ref="T387:AD387">IF(+T160+S387&lt;0,+T160+S387,0)</f>
        <v>0</v>
      </c>
      <c r="U387" s="104">
        <f t="shared" si="399"/>
        <v>0</v>
      </c>
      <c r="V387" s="104">
        <f t="shared" si="399"/>
        <v>0</v>
      </c>
      <c r="W387" s="104">
        <f t="shared" si="399"/>
        <v>0</v>
      </c>
      <c r="X387" s="104">
        <f t="shared" si="399"/>
        <v>0</v>
      </c>
      <c r="Y387" s="104">
        <f t="shared" si="399"/>
        <v>0</v>
      </c>
      <c r="Z387" s="104">
        <f t="shared" si="399"/>
        <v>0</v>
      </c>
      <c r="AA387" s="104">
        <f t="shared" si="399"/>
        <v>0</v>
      </c>
      <c r="AB387" s="104">
        <f t="shared" si="399"/>
        <v>0</v>
      </c>
      <c r="AC387" s="104">
        <f t="shared" si="399"/>
        <v>0</v>
      </c>
      <c r="AD387" s="104">
        <f t="shared" si="399"/>
        <v>0</v>
      </c>
      <c r="AE387" s="130">
        <f>AD387</f>
        <v>0</v>
      </c>
      <c r="AF387" s="130">
        <f>IF(+AF160+AE387&lt;0,+AF160+AE387,0)</f>
        <v>0</v>
      </c>
      <c r="AG387" s="130">
        <f>IF(+AG160+AF387&lt;0,+AG160+AF387,0)</f>
        <v>0</v>
      </c>
      <c r="AH387" s="130">
        <f>IF(+AH160+AG387&lt;0,+AH160+AG387,0)</f>
        <v>0</v>
      </c>
    </row>
    <row r="388" spans="1:34" ht="8.25">
      <c r="A388" s="101"/>
      <c r="B388" s="102" t="s">
        <v>324</v>
      </c>
      <c r="C388" s="103"/>
      <c r="D388" s="103"/>
      <c r="E388" s="103"/>
      <c r="F388" s="104">
        <f aca="true" t="shared" si="400" ref="F388:Q388">IF(F387&lt;0,0,F160+E387)</f>
        <v>0</v>
      </c>
      <c r="G388" s="104">
        <f t="shared" si="400"/>
        <v>0</v>
      </c>
      <c r="H388" s="104">
        <f t="shared" si="400"/>
        <v>0</v>
      </c>
      <c r="I388" s="104">
        <f t="shared" si="400"/>
        <v>0</v>
      </c>
      <c r="J388" s="104">
        <f t="shared" si="400"/>
        <v>0</v>
      </c>
      <c r="K388" s="104">
        <f t="shared" si="400"/>
        <v>0</v>
      </c>
      <c r="L388" s="104">
        <f t="shared" si="400"/>
        <v>0</v>
      </c>
      <c r="M388" s="104">
        <f t="shared" si="400"/>
        <v>0</v>
      </c>
      <c r="N388" s="104">
        <f t="shared" si="400"/>
        <v>0</v>
      </c>
      <c r="O388" s="104">
        <f t="shared" si="400"/>
        <v>0</v>
      </c>
      <c r="P388" s="104">
        <f t="shared" si="400"/>
        <v>0</v>
      </c>
      <c r="Q388" s="104">
        <f t="shared" si="400"/>
        <v>0</v>
      </c>
      <c r="R388" s="130">
        <f>Q388</f>
        <v>0</v>
      </c>
      <c r="S388" s="104">
        <f aca="true" t="shared" si="401" ref="S388:AD388">IF(S387&lt;0,0,S160+R387)</f>
        <v>0</v>
      </c>
      <c r="T388" s="104">
        <f t="shared" si="401"/>
        <v>0</v>
      </c>
      <c r="U388" s="104">
        <f t="shared" si="401"/>
        <v>0</v>
      </c>
      <c r="V388" s="104">
        <f t="shared" si="401"/>
        <v>0</v>
      </c>
      <c r="W388" s="104">
        <f t="shared" si="401"/>
        <v>0</v>
      </c>
      <c r="X388" s="104">
        <f t="shared" si="401"/>
        <v>0</v>
      </c>
      <c r="Y388" s="104">
        <f t="shared" si="401"/>
        <v>0</v>
      </c>
      <c r="Z388" s="104">
        <f t="shared" si="401"/>
        <v>0</v>
      </c>
      <c r="AA388" s="104">
        <f t="shared" si="401"/>
        <v>0</v>
      </c>
      <c r="AB388" s="104">
        <f t="shared" si="401"/>
        <v>0</v>
      </c>
      <c r="AC388" s="104">
        <f t="shared" si="401"/>
        <v>0</v>
      </c>
      <c r="AD388" s="104">
        <f t="shared" si="401"/>
        <v>0</v>
      </c>
      <c r="AE388" s="130">
        <f>AD388</f>
        <v>0</v>
      </c>
      <c r="AF388" s="130">
        <f>IF(AF387&lt;0,0,AF160+AE387)</f>
        <v>0</v>
      </c>
      <c r="AG388" s="130">
        <f>IF(AG387&lt;0,0,AG160+AF387)</f>
        <v>0</v>
      </c>
      <c r="AH388" s="130">
        <f>IF(AH387&lt;0,0,AH160+AG387)</f>
        <v>0</v>
      </c>
    </row>
    <row r="389" spans="1:34" ht="8.25">
      <c r="A389" s="101"/>
      <c r="B389" s="102" t="str">
        <f>"Tax Expense ("&amp;$C$389*100&amp;"%)"</f>
        <v>Tax Expense (40%)</v>
      </c>
      <c r="C389" s="184">
        <f>Assumptions!I92</f>
        <v>0.4</v>
      </c>
      <c r="D389" s="103"/>
      <c r="E389" s="103"/>
      <c r="F389" s="104">
        <f aca="true" t="shared" si="402" ref="F389:Q389">IF($R160&lt;0,0,$C$389*F388)</f>
        <v>0</v>
      </c>
      <c r="G389" s="104">
        <f t="shared" si="402"/>
        <v>0</v>
      </c>
      <c r="H389" s="104">
        <f t="shared" si="402"/>
        <v>0</v>
      </c>
      <c r="I389" s="104">
        <f t="shared" si="402"/>
        <v>0</v>
      </c>
      <c r="J389" s="104">
        <f t="shared" si="402"/>
        <v>0</v>
      </c>
      <c r="K389" s="104">
        <f t="shared" si="402"/>
        <v>0</v>
      </c>
      <c r="L389" s="104">
        <f t="shared" si="402"/>
        <v>0</v>
      </c>
      <c r="M389" s="104">
        <f t="shared" si="402"/>
        <v>0</v>
      </c>
      <c r="N389" s="104">
        <f t="shared" si="402"/>
        <v>0</v>
      </c>
      <c r="O389" s="104">
        <f t="shared" si="402"/>
        <v>0</v>
      </c>
      <c r="P389" s="104">
        <f t="shared" si="402"/>
        <v>0</v>
      </c>
      <c r="Q389" s="104">
        <f t="shared" si="402"/>
        <v>0</v>
      </c>
      <c r="R389" s="130">
        <f>SUM(F389:Q389)</f>
        <v>0</v>
      </c>
      <c r="S389" s="104">
        <f aca="true" t="shared" si="403" ref="S389:AD389">IF($AE160&lt;0,0,$C$389*S388)</f>
        <v>0</v>
      </c>
      <c r="T389" s="104">
        <f t="shared" si="403"/>
        <v>0</v>
      </c>
      <c r="U389" s="104">
        <f t="shared" si="403"/>
        <v>0</v>
      </c>
      <c r="V389" s="104">
        <f t="shared" si="403"/>
        <v>0</v>
      </c>
      <c r="W389" s="104">
        <f t="shared" si="403"/>
        <v>0</v>
      </c>
      <c r="X389" s="104">
        <f t="shared" si="403"/>
        <v>0</v>
      </c>
      <c r="Y389" s="104">
        <f t="shared" si="403"/>
        <v>0</v>
      </c>
      <c r="Z389" s="104">
        <f t="shared" si="403"/>
        <v>0</v>
      </c>
      <c r="AA389" s="104">
        <f t="shared" si="403"/>
        <v>0</v>
      </c>
      <c r="AB389" s="104">
        <f t="shared" si="403"/>
        <v>0</v>
      </c>
      <c r="AC389" s="104">
        <f t="shared" si="403"/>
        <v>0</v>
      </c>
      <c r="AD389" s="104">
        <f t="shared" si="403"/>
        <v>0</v>
      </c>
      <c r="AE389" s="130">
        <f>SUM(S389:AD389)</f>
        <v>0</v>
      </c>
      <c r="AF389" s="130">
        <f>$C$389*AF388</f>
        <v>0</v>
      </c>
      <c r="AG389" s="130">
        <f>$C$389*AG388</f>
        <v>0</v>
      </c>
      <c r="AH389" s="130">
        <f>$C$389*AH388</f>
        <v>0</v>
      </c>
    </row>
    <row r="390" spans="1:34" ht="9" thickBot="1">
      <c r="A390" s="101"/>
      <c r="B390" s="102"/>
      <c r="C390" s="184"/>
      <c r="D390" s="103"/>
      <c r="E390" s="103"/>
      <c r="F390" s="104"/>
      <c r="G390" s="104"/>
      <c r="H390" s="104"/>
      <c r="I390" s="104"/>
      <c r="J390" s="104"/>
      <c r="K390" s="104"/>
      <c r="L390" s="104"/>
      <c r="M390" s="104"/>
      <c r="N390" s="104"/>
      <c r="O390" s="104"/>
      <c r="P390" s="104"/>
      <c r="Q390" s="104"/>
      <c r="R390" s="130"/>
      <c r="S390" s="104"/>
      <c r="T390" s="104"/>
      <c r="U390" s="104"/>
      <c r="V390" s="104"/>
      <c r="W390" s="104"/>
      <c r="X390" s="104"/>
      <c r="Y390" s="104"/>
      <c r="Z390" s="104"/>
      <c r="AA390" s="104"/>
      <c r="AB390" s="104"/>
      <c r="AC390" s="104"/>
      <c r="AD390" s="104"/>
      <c r="AE390" s="130"/>
      <c r="AF390" s="130"/>
      <c r="AG390" s="130"/>
      <c r="AH390" s="130"/>
    </row>
    <row r="391" spans="1:34" s="72" customFormat="1" ht="9" thickTop="1">
      <c r="A391" s="85" t="s">
        <v>25</v>
      </c>
      <c r="B391" s="80"/>
      <c r="C391" s="86"/>
      <c r="D391" s="86"/>
      <c r="E391" s="86"/>
      <c r="F391" s="107"/>
      <c r="G391" s="107"/>
      <c r="H391" s="107"/>
      <c r="I391" s="107"/>
      <c r="J391" s="107"/>
      <c r="K391" s="107"/>
      <c r="L391" s="107"/>
      <c r="M391" s="107"/>
      <c r="N391" s="107"/>
      <c r="O391" s="107"/>
      <c r="P391" s="107"/>
      <c r="Q391" s="107"/>
      <c r="R391" s="149"/>
      <c r="S391" s="107"/>
      <c r="T391" s="107"/>
      <c r="U391" s="107"/>
      <c r="V391" s="107"/>
      <c r="W391" s="107"/>
      <c r="X391" s="107"/>
      <c r="Y391" s="107"/>
      <c r="Z391" s="107"/>
      <c r="AA391" s="107"/>
      <c r="AB391" s="107"/>
      <c r="AC391" s="107"/>
      <c r="AD391" s="107"/>
      <c r="AE391" s="149"/>
      <c r="AF391" s="149"/>
      <c r="AG391" s="149"/>
      <c r="AH391" s="149"/>
    </row>
    <row r="392" spans="1:34" s="72" customFormat="1" ht="9" thickBot="1">
      <c r="A392" s="88">
        <f>$A$1</f>
        <v>0</v>
      </c>
      <c r="B392" s="81"/>
      <c r="C392" s="89"/>
      <c r="D392" s="89"/>
      <c r="E392" s="89"/>
      <c r="F392" s="108"/>
      <c r="G392" s="108"/>
      <c r="H392" s="108"/>
      <c r="I392" s="108"/>
      <c r="J392" s="108"/>
      <c r="K392" s="108"/>
      <c r="L392" s="108"/>
      <c r="M392" s="108"/>
      <c r="N392" s="108"/>
      <c r="O392" s="108"/>
      <c r="P392" s="108"/>
      <c r="Q392" s="108"/>
      <c r="R392" s="150"/>
      <c r="S392" s="108"/>
      <c r="T392" s="108"/>
      <c r="U392" s="108"/>
      <c r="V392" s="108"/>
      <c r="W392" s="108"/>
      <c r="X392" s="108"/>
      <c r="Y392" s="108"/>
      <c r="Z392" s="108"/>
      <c r="AA392" s="108"/>
      <c r="AB392" s="108"/>
      <c r="AC392" s="108"/>
      <c r="AD392" s="108"/>
      <c r="AE392" s="150"/>
      <c r="AF392" s="150"/>
      <c r="AG392" s="150"/>
      <c r="AH392" s="150"/>
    </row>
    <row r="393" spans="1:34" ht="9" thickTop="1">
      <c r="A393" s="91"/>
      <c r="B393" s="92">
        <f ca="1">NOW()</f>
        <v>37292.65933275463</v>
      </c>
      <c r="C393" s="93"/>
      <c r="D393" s="93"/>
      <c r="E393" s="93"/>
      <c r="F393" s="94" t="str">
        <f aca="true" t="shared" si="404" ref="F393:Q393">F$7</f>
        <v>Month 1</v>
      </c>
      <c r="G393" s="94" t="str">
        <f t="shared" si="404"/>
        <v>Month 2</v>
      </c>
      <c r="H393" s="94" t="str">
        <f t="shared" si="404"/>
        <v>Month 3</v>
      </c>
      <c r="I393" s="94" t="str">
        <f t="shared" si="404"/>
        <v>Month 4</v>
      </c>
      <c r="J393" s="94" t="str">
        <f t="shared" si="404"/>
        <v>Month 5</v>
      </c>
      <c r="K393" s="94" t="str">
        <f t="shared" si="404"/>
        <v>Month 6</v>
      </c>
      <c r="L393" s="94" t="str">
        <f t="shared" si="404"/>
        <v>Month 7</v>
      </c>
      <c r="M393" s="94" t="str">
        <f t="shared" si="404"/>
        <v>Month 8</v>
      </c>
      <c r="N393" s="94" t="str">
        <f t="shared" si="404"/>
        <v>Month 9</v>
      </c>
      <c r="O393" s="94" t="str">
        <f t="shared" si="404"/>
        <v>Month 10</v>
      </c>
      <c r="P393" s="94" t="str">
        <f t="shared" si="404"/>
        <v>Month 11</v>
      </c>
      <c r="Q393" s="94" t="str">
        <f t="shared" si="404"/>
        <v>Month 12</v>
      </c>
      <c r="R393" s="146" t="s">
        <v>162</v>
      </c>
      <c r="S393" s="94" t="str">
        <f aca="true" t="shared" si="405" ref="S393:AD393">S$7</f>
        <v>Month 13</v>
      </c>
      <c r="T393" s="94" t="str">
        <f t="shared" si="405"/>
        <v>Month 14</v>
      </c>
      <c r="U393" s="94" t="str">
        <f t="shared" si="405"/>
        <v>Month 15</v>
      </c>
      <c r="V393" s="94" t="str">
        <f t="shared" si="405"/>
        <v>Month 16</v>
      </c>
      <c r="W393" s="94" t="str">
        <f t="shared" si="405"/>
        <v>Month 17</v>
      </c>
      <c r="X393" s="94" t="str">
        <f t="shared" si="405"/>
        <v>Month 18</v>
      </c>
      <c r="Y393" s="94" t="str">
        <f t="shared" si="405"/>
        <v>Month 19</v>
      </c>
      <c r="Z393" s="94" t="str">
        <f t="shared" si="405"/>
        <v>Month 20</v>
      </c>
      <c r="AA393" s="94" t="str">
        <f t="shared" si="405"/>
        <v>Month 21</v>
      </c>
      <c r="AB393" s="94" t="str">
        <f t="shared" si="405"/>
        <v>Month 22</v>
      </c>
      <c r="AC393" s="94" t="str">
        <f t="shared" si="405"/>
        <v>Month 23</v>
      </c>
      <c r="AD393" s="94" t="str">
        <f t="shared" si="405"/>
        <v>Month 24</v>
      </c>
      <c r="AE393" s="146" t="s">
        <v>162</v>
      </c>
      <c r="AF393" s="146" t="str">
        <f>AF$7</f>
        <v>Total</v>
      </c>
      <c r="AG393" s="146" t="str">
        <f>AG$7</f>
        <v>Total</v>
      </c>
      <c r="AH393" s="146" t="str">
        <f>AH$7</f>
        <v>Total</v>
      </c>
    </row>
    <row r="394" spans="1:34" ht="8.25">
      <c r="A394" s="95"/>
      <c r="B394" s="96">
        <f ca="1">NOW()</f>
        <v>37292.65933275463</v>
      </c>
      <c r="C394" s="97"/>
      <c r="D394" s="97"/>
      <c r="E394" s="97"/>
      <c r="F394" s="98">
        <f aca="true" t="shared" si="406" ref="F394:AH394">F$1</f>
        <v>36526</v>
      </c>
      <c r="G394" s="98">
        <f t="shared" si="406"/>
        <v>36557</v>
      </c>
      <c r="H394" s="98">
        <f t="shared" si="406"/>
        <v>36588</v>
      </c>
      <c r="I394" s="98">
        <f t="shared" si="406"/>
        <v>36619</v>
      </c>
      <c r="J394" s="98">
        <f t="shared" si="406"/>
        <v>36650</v>
      </c>
      <c r="K394" s="98">
        <f t="shared" si="406"/>
        <v>36681</v>
      </c>
      <c r="L394" s="98">
        <f t="shared" si="406"/>
        <v>36712</v>
      </c>
      <c r="M394" s="98">
        <f t="shared" si="406"/>
        <v>36743</v>
      </c>
      <c r="N394" s="98">
        <f t="shared" si="406"/>
        <v>36774</v>
      </c>
      <c r="O394" s="98">
        <f t="shared" si="406"/>
        <v>36805</v>
      </c>
      <c r="P394" s="98">
        <f t="shared" si="406"/>
        <v>36836</v>
      </c>
      <c r="Q394" s="98">
        <f t="shared" si="406"/>
        <v>36867</v>
      </c>
      <c r="R394" s="147">
        <f t="shared" si="406"/>
        <v>36867</v>
      </c>
      <c r="S394" s="98">
        <f t="shared" si="406"/>
        <v>36898</v>
      </c>
      <c r="T394" s="98">
        <f t="shared" si="406"/>
        <v>36929</v>
      </c>
      <c r="U394" s="98">
        <f t="shared" si="406"/>
        <v>36960</v>
      </c>
      <c r="V394" s="98">
        <f t="shared" si="406"/>
        <v>36991</v>
      </c>
      <c r="W394" s="98">
        <f t="shared" si="406"/>
        <v>37022</v>
      </c>
      <c r="X394" s="98">
        <f t="shared" si="406"/>
        <v>37053</v>
      </c>
      <c r="Y394" s="98">
        <f t="shared" si="406"/>
        <v>37084</v>
      </c>
      <c r="Z394" s="98">
        <f t="shared" si="406"/>
        <v>37115</v>
      </c>
      <c r="AA394" s="98">
        <f t="shared" si="406"/>
        <v>37146</v>
      </c>
      <c r="AB394" s="98">
        <f t="shared" si="406"/>
        <v>37177</v>
      </c>
      <c r="AC394" s="98">
        <f t="shared" si="406"/>
        <v>37208</v>
      </c>
      <c r="AD394" s="98">
        <f t="shared" si="406"/>
        <v>37239</v>
      </c>
      <c r="AE394" s="147">
        <f t="shared" si="406"/>
        <v>37239</v>
      </c>
      <c r="AF394" s="147">
        <f t="shared" si="406"/>
        <v>37604</v>
      </c>
      <c r="AG394" s="147">
        <f t="shared" si="406"/>
        <v>37969</v>
      </c>
      <c r="AH394" s="147">
        <f t="shared" si="406"/>
        <v>38334</v>
      </c>
    </row>
    <row r="395" spans="1:34" ht="8.25">
      <c r="A395" s="95"/>
      <c r="B395" s="96"/>
      <c r="C395" s="100"/>
      <c r="D395" s="100"/>
      <c r="E395" s="100"/>
      <c r="F395" s="98"/>
      <c r="G395" s="98"/>
      <c r="H395" s="98"/>
      <c r="I395" s="98"/>
      <c r="J395" s="98"/>
      <c r="K395" s="98"/>
      <c r="L395" s="98"/>
      <c r="M395" s="98"/>
      <c r="N395" s="98"/>
      <c r="O395" s="98"/>
      <c r="P395" s="98"/>
      <c r="Q395" s="98"/>
      <c r="R395" s="147"/>
      <c r="S395" s="98"/>
      <c r="T395" s="98"/>
      <c r="U395" s="98"/>
      <c r="V395" s="98"/>
      <c r="W395" s="98"/>
      <c r="X395" s="98"/>
      <c r="Y395" s="98"/>
      <c r="Z395" s="98"/>
      <c r="AA395" s="98"/>
      <c r="AB395" s="98"/>
      <c r="AC395" s="98"/>
      <c r="AD395" s="98"/>
      <c r="AE395" s="147"/>
      <c r="AF395" s="147"/>
      <c r="AG395" s="147"/>
      <c r="AH395" s="147"/>
    </row>
    <row r="396" spans="1:34" ht="8.25">
      <c r="A396" s="95" t="s">
        <v>325</v>
      </c>
      <c r="B396" s="96"/>
      <c r="C396" s="100"/>
      <c r="D396" s="100"/>
      <c r="E396" s="100"/>
      <c r="F396" s="98"/>
      <c r="G396" s="98"/>
      <c r="H396" s="98"/>
      <c r="I396" s="98"/>
      <c r="J396" s="98"/>
      <c r="K396" s="98"/>
      <c r="L396" s="98"/>
      <c r="M396" s="98"/>
      <c r="N396" s="98"/>
      <c r="O396" s="98"/>
      <c r="P396" s="98"/>
      <c r="Q396" s="98"/>
      <c r="R396" s="147"/>
      <c r="S396" s="98"/>
      <c r="T396" s="98"/>
      <c r="U396" s="98"/>
      <c r="V396" s="98"/>
      <c r="W396" s="98"/>
      <c r="X396" s="98"/>
      <c r="Y396" s="98"/>
      <c r="Z396" s="98"/>
      <c r="AA396" s="98"/>
      <c r="AB396" s="98"/>
      <c r="AC396" s="98"/>
      <c r="AD396" s="98"/>
      <c r="AE396" s="147"/>
      <c r="AF396" s="147"/>
      <c r="AG396" s="147"/>
      <c r="AH396" s="147"/>
    </row>
    <row r="397" spans="1:34" ht="8.25">
      <c r="A397" s="95"/>
      <c r="B397" s="96"/>
      <c r="C397" s="100"/>
      <c r="D397" s="100"/>
      <c r="E397" s="100"/>
      <c r="F397" s="98"/>
      <c r="G397" s="98"/>
      <c r="H397" s="98"/>
      <c r="I397" s="98"/>
      <c r="J397" s="98"/>
      <c r="K397" s="98"/>
      <c r="L397" s="98"/>
      <c r="M397" s="98"/>
      <c r="N397" s="98"/>
      <c r="O397" s="98"/>
      <c r="P397" s="98"/>
      <c r="Q397" s="98"/>
      <c r="R397" s="147"/>
      <c r="S397" s="98"/>
      <c r="T397" s="98"/>
      <c r="U397" s="98"/>
      <c r="V397" s="98"/>
      <c r="W397" s="98"/>
      <c r="X397" s="98"/>
      <c r="Y397" s="98"/>
      <c r="Z397" s="98"/>
      <c r="AA397" s="98"/>
      <c r="AB397" s="98"/>
      <c r="AC397" s="98"/>
      <c r="AD397" s="98"/>
      <c r="AE397" s="147"/>
      <c r="AF397" s="147"/>
      <c r="AG397" s="147"/>
      <c r="AH397" s="147"/>
    </row>
    <row r="398" spans="1:34" ht="8.25">
      <c r="A398" s="95" t="s">
        <v>326</v>
      </c>
      <c r="B398" s="96"/>
      <c r="C398" s="100"/>
      <c r="D398" s="100"/>
      <c r="E398" s="100"/>
      <c r="F398" s="98"/>
      <c r="G398" s="98"/>
      <c r="H398" s="98"/>
      <c r="I398" s="98"/>
      <c r="J398" s="98"/>
      <c r="K398" s="98"/>
      <c r="L398" s="98"/>
      <c r="M398" s="98"/>
      <c r="N398" s="98"/>
      <c r="O398" s="98"/>
      <c r="P398" s="98"/>
      <c r="Q398" s="98"/>
      <c r="R398" s="147"/>
      <c r="S398" s="98"/>
      <c r="T398" s="98"/>
      <c r="U398" s="98"/>
      <c r="V398" s="98"/>
      <c r="W398" s="98"/>
      <c r="X398" s="98"/>
      <c r="Y398" s="98"/>
      <c r="Z398" s="98"/>
      <c r="AA398" s="98"/>
      <c r="AB398" s="98"/>
      <c r="AC398" s="98"/>
      <c r="AD398" s="98"/>
      <c r="AE398" s="147"/>
      <c r="AF398" s="147"/>
      <c r="AG398" s="147"/>
      <c r="AH398" s="147"/>
    </row>
    <row r="399" spans="1:34" ht="8.25">
      <c r="A399" s="95"/>
      <c r="B399" s="96" t="s">
        <v>327</v>
      </c>
      <c r="C399" s="100"/>
      <c r="D399" s="100"/>
      <c r="E399" s="100"/>
      <c r="F399" s="104">
        <f>IF(F202-E202&gt;0,F202-E202,0)</f>
        <v>0</v>
      </c>
      <c r="G399" s="104">
        <f aca="true" t="shared" si="407" ref="G399:Q399">IF(G202-F202&gt;0,G202-F202,0)</f>
        <v>0</v>
      </c>
      <c r="H399" s="104">
        <f t="shared" si="407"/>
        <v>0</v>
      </c>
      <c r="I399" s="104">
        <f t="shared" si="407"/>
        <v>0</v>
      </c>
      <c r="J399" s="104">
        <f t="shared" si="407"/>
        <v>0</v>
      </c>
      <c r="K399" s="104">
        <f t="shared" si="407"/>
        <v>0</v>
      </c>
      <c r="L399" s="104">
        <f t="shared" si="407"/>
        <v>0</v>
      </c>
      <c r="M399" s="104">
        <f t="shared" si="407"/>
        <v>0</v>
      </c>
      <c r="N399" s="104">
        <f t="shared" si="407"/>
        <v>0</v>
      </c>
      <c r="O399" s="104">
        <f t="shared" si="407"/>
        <v>0</v>
      </c>
      <c r="P399" s="104">
        <f t="shared" si="407"/>
        <v>0</v>
      </c>
      <c r="Q399" s="104">
        <f t="shared" si="407"/>
        <v>0</v>
      </c>
      <c r="R399" s="131">
        <f>SUM(F399:Q399)</f>
        <v>0</v>
      </c>
      <c r="S399" s="104">
        <f>IF(S202-R202&gt;0,S202-R202,0)</f>
        <v>0</v>
      </c>
      <c r="T399" s="104">
        <f aca="true" t="shared" si="408" ref="T399:AG399">IF(T202-S202&gt;0,T202-S202,0)</f>
        <v>0</v>
      </c>
      <c r="U399" s="104">
        <f t="shared" si="408"/>
        <v>0</v>
      </c>
      <c r="V399" s="104">
        <f t="shared" si="408"/>
        <v>0</v>
      </c>
      <c r="W399" s="104">
        <f t="shared" si="408"/>
        <v>0</v>
      </c>
      <c r="X399" s="104">
        <f t="shared" si="408"/>
        <v>0</v>
      </c>
      <c r="Y399" s="104">
        <f t="shared" si="408"/>
        <v>0</v>
      </c>
      <c r="Z399" s="104">
        <f t="shared" si="408"/>
        <v>0</v>
      </c>
      <c r="AA399" s="104">
        <f t="shared" si="408"/>
        <v>0</v>
      </c>
      <c r="AB399" s="104">
        <f t="shared" si="408"/>
        <v>0</v>
      </c>
      <c r="AC399" s="104">
        <f t="shared" si="408"/>
        <v>0</v>
      </c>
      <c r="AD399" s="104">
        <f t="shared" si="408"/>
        <v>0</v>
      </c>
      <c r="AE399" s="131">
        <f>SUM(S399:AD399)</f>
        <v>0</v>
      </c>
      <c r="AF399" s="130">
        <f t="shared" si="408"/>
        <v>0</v>
      </c>
      <c r="AG399" s="130">
        <f t="shared" si="408"/>
        <v>0</v>
      </c>
      <c r="AH399" s="130">
        <f>IF(AH202-AG202&gt;0,AH202-AG202,0)</f>
        <v>0</v>
      </c>
    </row>
    <row r="400" spans="1:34" ht="8.25">
      <c r="A400" s="95"/>
      <c r="B400" s="96" t="s">
        <v>328</v>
      </c>
      <c r="C400" s="100"/>
      <c r="D400" s="100"/>
      <c r="E400" s="100"/>
      <c r="F400" s="104">
        <f aca="true" t="shared" si="409" ref="F400:Q400">F347</f>
        <v>0</v>
      </c>
      <c r="G400" s="104">
        <f t="shared" si="409"/>
        <v>0</v>
      </c>
      <c r="H400" s="104">
        <f t="shared" si="409"/>
        <v>0</v>
      </c>
      <c r="I400" s="104">
        <f t="shared" si="409"/>
        <v>0</v>
      </c>
      <c r="J400" s="104">
        <f t="shared" si="409"/>
        <v>0</v>
      </c>
      <c r="K400" s="104">
        <f t="shared" si="409"/>
        <v>0</v>
      </c>
      <c r="L400" s="104">
        <f t="shared" si="409"/>
        <v>0</v>
      </c>
      <c r="M400" s="104">
        <f t="shared" si="409"/>
        <v>0</v>
      </c>
      <c r="N400" s="104">
        <f t="shared" si="409"/>
        <v>0</v>
      </c>
      <c r="O400" s="104">
        <f t="shared" si="409"/>
        <v>0</v>
      </c>
      <c r="P400" s="104">
        <f t="shared" si="409"/>
        <v>0</v>
      </c>
      <c r="Q400" s="104">
        <f t="shared" si="409"/>
        <v>0</v>
      </c>
      <c r="R400" s="131">
        <f>SUM(F400:Q400)</f>
        <v>0</v>
      </c>
      <c r="S400" s="104">
        <f aca="true" t="shared" si="410" ref="S400:AD400">S347</f>
        <v>0</v>
      </c>
      <c r="T400" s="104">
        <f t="shared" si="410"/>
        <v>0</v>
      </c>
      <c r="U400" s="104">
        <f t="shared" si="410"/>
        <v>0</v>
      </c>
      <c r="V400" s="104">
        <f t="shared" si="410"/>
        <v>0</v>
      </c>
      <c r="W400" s="104">
        <f t="shared" si="410"/>
        <v>0</v>
      </c>
      <c r="X400" s="104">
        <f t="shared" si="410"/>
        <v>0</v>
      </c>
      <c r="Y400" s="104">
        <f t="shared" si="410"/>
        <v>0</v>
      </c>
      <c r="Z400" s="104">
        <f t="shared" si="410"/>
        <v>0</v>
      </c>
      <c r="AA400" s="104">
        <f t="shared" si="410"/>
        <v>0</v>
      </c>
      <c r="AB400" s="104">
        <f t="shared" si="410"/>
        <v>0</v>
      </c>
      <c r="AC400" s="104">
        <f t="shared" si="410"/>
        <v>0</v>
      </c>
      <c r="AD400" s="104">
        <f t="shared" si="410"/>
        <v>0</v>
      </c>
      <c r="AE400" s="131">
        <f>SUM(S400:AD400)</f>
        <v>0</v>
      </c>
      <c r="AF400" s="130">
        <f>AF347</f>
        <v>0</v>
      </c>
      <c r="AG400" s="130">
        <f>AG347</f>
        <v>0</v>
      </c>
      <c r="AH400" s="130">
        <f>AH347</f>
        <v>0</v>
      </c>
    </row>
    <row r="401" spans="1:34" ht="8.25">
      <c r="A401" s="95"/>
      <c r="B401" s="96" t="s">
        <v>329</v>
      </c>
      <c r="C401" s="100"/>
      <c r="D401" s="100"/>
      <c r="E401" s="100"/>
      <c r="F401" s="160">
        <v>0</v>
      </c>
      <c r="G401" s="160">
        <v>0</v>
      </c>
      <c r="H401" s="160">
        <v>0</v>
      </c>
      <c r="I401" s="160">
        <v>0</v>
      </c>
      <c r="J401" s="160">
        <v>0</v>
      </c>
      <c r="K401" s="160">
        <v>0</v>
      </c>
      <c r="L401" s="160">
        <v>0</v>
      </c>
      <c r="M401" s="160">
        <v>0</v>
      </c>
      <c r="N401" s="160">
        <v>0</v>
      </c>
      <c r="O401" s="160">
        <v>0</v>
      </c>
      <c r="P401" s="160">
        <v>0</v>
      </c>
      <c r="Q401" s="160">
        <v>0</v>
      </c>
      <c r="R401" s="138">
        <f>SUM(F401:Q401)</f>
        <v>0</v>
      </c>
      <c r="S401" s="160">
        <v>0</v>
      </c>
      <c r="T401" s="160">
        <v>0</v>
      </c>
      <c r="U401" s="160">
        <v>0</v>
      </c>
      <c r="V401" s="160">
        <v>0</v>
      </c>
      <c r="W401" s="160">
        <v>0</v>
      </c>
      <c r="X401" s="160">
        <v>0</v>
      </c>
      <c r="Y401" s="160">
        <v>0</v>
      </c>
      <c r="Z401" s="160">
        <v>0</v>
      </c>
      <c r="AA401" s="160">
        <v>0</v>
      </c>
      <c r="AB401" s="160">
        <v>0</v>
      </c>
      <c r="AC401" s="160">
        <v>0</v>
      </c>
      <c r="AD401" s="160">
        <v>0</v>
      </c>
      <c r="AE401" s="138">
        <f>SUM(S401:AD401)</f>
        <v>0</v>
      </c>
      <c r="AF401" s="138">
        <v>0</v>
      </c>
      <c r="AG401" s="138">
        <v>0</v>
      </c>
      <c r="AH401" s="138">
        <v>0</v>
      </c>
    </row>
    <row r="402" spans="1:34" s="106" customFormat="1" ht="8.25">
      <c r="A402" s="91" t="s">
        <v>330</v>
      </c>
      <c r="B402" s="105"/>
      <c r="F402" s="106">
        <f aca="true" t="shared" si="411" ref="F402:O402">SUM(F399:F401)</f>
        <v>0</v>
      </c>
      <c r="G402" s="106">
        <f t="shared" si="411"/>
        <v>0</v>
      </c>
      <c r="H402" s="106">
        <f t="shared" si="411"/>
        <v>0</v>
      </c>
      <c r="I402" s="106">
        <f t="shared" si="411"/>
        <v>0</v>
      </c>
      <c r="J402" s="106">
        <f t="shared" si="411"/>
        <v>0</v>
      </c>
      <c r="K402" s="106">
        <f t="shared" si="411"/>
        <v>0</v>
      </c>
      <c r="L402" s="106">
        <f t="shared" si="411"/>
        <v>0</v>
      </c>
      <c r="M402" s="106">
        <f t="shared" si="411"/>
        <v>0</v>
      </c>
      <c r="N402" s="106">
        <f t="shared" si="411"/>
        <v>0</v>
      </c>
      <c r="O402" s="106">
        <f t="shared" si="411"/>
        <v>0</v>
      </c>
      <c r="P402" s="106">
        <f aca="true" t="shared" si="412" ref="P402:Y402">SUM(P399:P401)</f>
        <v>0</v>
      </c>
      <c r="Q402" s="106">
        <f t="shared" si="412"/>
        <v>0</v>
      </c>
      <c r="R402" s="129">
        <f t="shared" si="412"/>
        <v>0</v>
      </c>
      <c r="S402" s="106">
        <f t="shared" si="412"/>
        <v>0</v>
      </c>
      <c r="T402" s="106">
        <f t="shared" si="412"/>
        <v>0</v>
      </c>
      <c r="U402" s="106">
        <f t="shared" si="412"/>
        <v>0</v>
      </c>
      <c r="V402" s="106">
        <f t="shared" si="412"/>
        <v>0</v>
      </c>
      <c r="W402" s="106">
        <f t="shared" si="412"/>
        <v>0</v>
      </c>
      <c r="X402" s="106">
        <f t="shared" si="412"/>
        <v>0</v>
      </c>
      <c r="Y402" s="106">
        <f t="shared" si="412"/>
        <v>0</v>
      </c>
      <c r="Z402" s="106">
        <f aca="true" t="shared" si="413" ref="Z402:AH402">SUM(Z399:Z401)</f>
        <v>0</v>
      </c>
      <c r="AA402" s="106">
        <f t="shared" si="413"/>
        <v>0</v>
      </c>
      <c r="AB402" s="106">
        <f t="shared" si="413"/>
        <v>0</v>
      </c>
      <c r="AC402" s="106">
        <f t="shared" si="413"/>
        <v>0</v>
      </c>
      <c r="AD402" s="106">
        <f t="shared" si="413"/>
        <v>0</v>
      </c>
      <c r="AE402" s="129">
        <f t="shared" si="413"/>
        <v>0</v>
      </c>
      <c r="AF402" s="129">
        <f t="shared" si="413"/>
        <v>0</v>
      </c>
      <c r="AG402" s="129">
        <f t="shared" si="413"/>
        <v>0</v>
      </c>
      <c r="AH402" s="129">
        <f t="shared" si="413"/>
        <v>0</v>
      </c>
    </row>
    <row r="403" spans="1:34" ht="8.25">
      <c r="A403" s="95"/>
      <c r="B403" s="96"/>
      <c r="C403" s="100"/>
      <c r="D403" s="100"/>
      <c r="E403" s="100"/>
      <c r="F403" s="98"/>
      <c r="G403" s="98"/>
      <c r="H403" s="98"/>
      <c r="I403" s="98"/>
      <c r="J403" s="98"/>
      <c r="K403" s="98"/>
      <c r="L403" s="98"/>
      <c r="M403" s="98"/>
      <c r="N403" s="98"/>
      <c r="O403" s="98"/>
      <c r="P403" s="98"/>
      <c r="Q403" s="98"/>
      <c r="R403" s="147"/>
      <c r="S403" s="98"/>
      <c r="T403" s="98"/>
      <c r="U403" s="98"/>
      <c r="V403" s="98"/>
      <c r="W403" s="98"/>
      <c r="X403" s="98"/>
      <c r="Y403" s="98"/>
      <c r="Z403" s="98"/>
      <c r="AA403" s="98"/>
      <c r="AB403" s="98"/>
      <c r="AC403" s="98"/>
      <c r="AD403" s="98"/>
      <c r="AE403" s="147"/>
      <c r="AF403" s="147"/>
      <c r="AG403" s="147"/>
      <c r="AH403" s="147"/>
    </row>
    <row r="404" spans="1:34" ht="8.25">
      <c r="A404" s="95" t="s">
        <v>331</v>
      </c>
      <c r="B404" s="96"/>
      <c r="C404" s="100"/>
      <c r="D404" s="100"/>
      <c r="E404" s="100"/>
      <c r="F404" s="98"/>
      <c r="G404" s="98"/>
      <c r="H404" s="98"/>
      <c r="I404" s="98"/>
      <c r="J404" s="98"/>
      <c r="K404" s="98"/>
      <c r="L404" s="98"/>
      <c r="M404" s="98"/>
      <c r="N404" s="98"/>
      <c r="O404" s="98"/>
      <c r="P404" s="98"/>
      <c r="Q404" s="98"/>
      <c r="R404" s="147"/>
      <c r="S404" s="98"/>
      <c r="T404" s="98"/>
      <c r="U404" s="98"/>
      <c r="V404" s="98"/>
      <c r="W404" s="98"/>
      <c r="X404" s="98"/>
      <c r="Y404" s="98"/>
      <c r="Z404" s="98"/>
      <c r="AA404" s="98"/>
      <c r="AB404" s="98"/>
      <c r="AC404" s="98"/>
      <c r="AD404" s="98"/>
      <c r="AE404" s="147"/>
      <c r="AF404" s="147"/>
      <c r="AG404" s="147"/>
      <c r="AH404" s="147"/>
    </row>
    <row r="405" spans="1:34" ht="8.25">
      <c r="A405" s="95"/>
      <c r="B405" s="96" t="s">
        <v>327</v>
      </c>
      <c r="C405" s="100"/>
      <c r="D405" s="100"/>
      <c r="E405" s="100"/>
      <c r="F405" s="104">
        <f>IF(F202-E202&lt;0,-(F202-E202),0)</f>
        <v>0</v>
      </c>
      <c r="G405" s="104">
        <f aca="true" t="shared" si="414" ref="G405:Q405">IF(G202-F202&lt;0,-(G202-F202),0)</f>
        <v>0</v>
      </c>
      <c r="H405" s="104">
        <f t="shared" si="414"/>
        <v>0</v>
      </c>
      <c r="I405" s="104">
        <f t="shared" si="414"/>
        <v>0</v>
      </c>
      <c r="J405" s="104">
        <f t="shared" si="414"/>
        <v>0</v>
      </c>
      <c r="K405" s="104">
        <f t="shared" si="414"/>
        <v>0</v>
      </c>
      <c r="L405" s="104">
        <f t="shared" si="414"/>
        <v>0</v>
      </c>
      <c r="M405" s="104">
        <f t="shared" si="414"/>
        <v>0</v>
      </c>
      <c r="N405" s="104">
        <f t="shared" si="414"/>
        <v>0</v>
      </c>
      <c r="O405" s="104">
        <f t="shared" si="414"/>
        <v>0</v>
      </c>
      <c r="P405" s="104">
        <f t="shared" si="414"/>
        <v>0</v>
      </c>
      <c r="Q405" s="104">
        <f t="shared" si="414"/>
        <v>0</v>
      </c>
      <c r="R405" s="131">
        <f>SUM(F405:Q405)</f>
        <v>0</v>
      </c>
      <c r="S405" s="104">
        <f>IF(S202-R202&lt;0,-(S202-R202),0)</f>
        <v>0</v>
      </c>
      <c r="T405" s="104">
        <f aca="true" t="shared" si="415" ref="T405:AH405">IF(T202-S202&lt;0,-(T202-S202),0)</f>
        <v>0</v>
      </c>
      <c r="U405" s="104">
        <f t="shared" si="415"/>
        <v>0</v>
      </c>
      <c r="V405" s="104">
        <f t="shared" si="415"/>
        <v>0</v>
      </c>
      <c r="W405" s="104">
        <f t="shared" si="415"/>
        <v>0</v>
      </c>
      <c r="X405" s="104">
        <f t="shared" si="415"/>
        <v>0</v>
      </c>
      <c r="Y405" s="104">
        <f t="shared" si="415"/>
        <v>0</v>
      </c>
      <c r="Z405" s="104">
        <f t="shared" si="415"/>
        <v>0</v>
      </c>
      <c r="AA405" s="104">
        <f t="shared" si="415"/>
        <v>0</v>
      </c>
      <c r="AB405" s="104">
        <f t="shared" si="415"/>
        <v>0</v>
      </c>
      <c r="AC405" s="104">
        <f t="shared" si="415"/>
        <v>0</v>
      </c>
      <c r="AD405" s="104">
        <f t="shared" si="415"/>
        <v>0</v>
      </c>
      <c r="AE405" s="131">
        <f>SUM(S405:AD405)</f>
        <v>0</v>
      </c>
      <c r="AF405" s="130">
        <f t="shared" si="415"/>
        <v>0</v>
      </c>
      <c r="AG405" s="130">
        <f t="shared" si="415"/>
        <v>0</v>
      </c>
      <c r="AH405" s="130">
        <f t="shared" si="415"/>
        <v>0</v>
      </c>
    </row>
    <row r="406" spans="1:34" ht="8.25">
      <c r="A406" s="101"/>
      <c r="B406" s="102" t="s">
        <v>328</v>
      </c>
      <c r="C406" s="100"/>
      <c r="D406" s="100"/>
      <c r="E406" s="100"/>
      <c r="F406" s="104">
        <f>SUM($F400:F400)/$C$208/12</f>
        <v>0</v>
      </c>
      <c r="G406" s="104">
        <f>SUM($F400:G400)/$C$208/12</f>
        <v>0</v>
      </c>
      <c r="H406" s="104">
        <f>SUM($F400:H400)/$C$208/12</f>
        <v>0</v>
      </c>
      <c r="I406" s="104">
        <f>SUM($F400:I400)/$C$208/12</f>
        <v>0</v>
      </c>
      <c r="J406" s="104">
        <f>SUM($F400:J400)/$C$208/12</f>
        <v>0</v>
      </c>
      <c r="K406" s="104">
        <f>SUM($F400:K400)/$C$208/12</f>
        <v>0</v>
      </c>
      <c r="L406" s="104">
        <f>SUM($F400:L400)/$C$208/12</f>
        <v>0</v>
      </c>
      <c r="M406" s="104">
        <f>SUM($F400:M400)/$C$208/12</f>
        <v>0</v>
      </c>
      <c r="N406" s="104">
        <f>SUM($F400:N400)/$C$208/12</f>
        <v>0</v>
      </c>
      <c r="O406" s="104">
        <f>SUM($F400:O400)/$C$208/12</f>
        <v>0</v>
      </c>
      <c r="P406" s="104">
        <f>SUM($F400:P400)/$C$208/12</f>
        <v>0</v>
      </c>
      <c r="Q406" s="104">
        <f>SUM($F400:Q400)/$C$208/12</f>
        <v>0</v>
      </c>
      <c r="R406" s="131">
        <f>SUM(F406:Q406)</f>
        <v>0</v>
      </c>
      <c r="S406" s="104">
        <f ca="1">IF($C$208&gt;1,(SUM($F400:S400)-$R400)/$C$208/12,(SUM(OFFSET(S400,0,-(($C$208*12)+1)):S400)-$R400)/$C$208/12)</f>
        <v>0</v>
      </c>
      <c r="T406" s="104">
        <f ca="1">IF($C$208&gt;1,(SUM($F400:T400)-$R400)/$C$208/12,(SUM(OFFSET(T400,0,-(($C$208*12)+1)):T400)-$R400)/$C$208/12)</f>
        <v>0</v>
      </c>
      <c r="U406" s="104">
        <f ca="1">IF($C$208&gt;1,(SUM($F400:U400)-$R400)/$C$208/12,(SUM(OFFSET(U400,0,-(($C$208*12)+1)):U400)-$R400)/$C$208/12)</f>
        <v>0</v>
      </c>
      <c r="V406" s="104">
        <f ca="1">IF($C$208&gt;1,(SUM($F400:V400)-$R400)/$C$208/12,(SUM(OFFSET(V400,0,-(($C$208*12)+1)):V400)-$R400)/$C$208/12)</f>
        <v>0</v>
      </c>
      <c r="W406" s="104">
        <f ca="1">IF($C$208&gt;1,(SUM($F400:W400)-$R400)/$C$208/12,(SUM(OFFSET(W400,0,-(($C$208*12)+1)):W400)-$R400)/$C$208/12)</f>
        <v>0</v>
      </c>
      <c r="X406" s="104">
        <f ca="1">IF($C$208&gt;1,(SUM($F400:X400)-$R400)/$C$208/12,(SUM(OFFSET(X400,0,-(($C$208*12)+1)):X400)-$R400)/$C$208/12)</f>
        <v>0</v>
      </c>
      <c r="Y406" s="104">
        <f ca="1">IF($C$208&gt;1,(SUM($F400:Y400)-$R400)/$C$208/12,(SUM(OFFSET(Y400,0,-(($C$208*12)+1)):Y400)-$R400)/$C$208/12)</f>
        <v>0</v>
      </c>
      <c r="Z406" s="104">
        <f ca="1">IF($C$208&gt;1,(SUM($F400:Z400)-$R400)/$C$208/12,(SUM(OFFSET(Z400,0,-(($C$208*12)+1)):Z400)-$R400)/$C$208/12)</f>
        <v>0</v>
      </c>
      <c r="AA406" s="104">
        <f ca="1">IF($C$208&gt;1,(SUM($F400:AA400)-$R400)/$C$208/12,(SUM(OFFSET(AA400,0,-(($C$208*12)+1)):AA400)-$R400)/$C$208/12)</f>
        <v>0</v>
      </c>
      <c r="AB406" s="104">
        <f ca="1">IF($C$208&gt;1,(SUM($F400:AB400)-$R400)/$C$208/12,(SUM(OFFSET(AB400,0,-(($C$208*12)+1)):AB400)-$R400)/$C$208/12)</f>
        <v>0</v>
      </c>
      <c r="AC406" s="104">
        <f ca="1">IF($C$208&gt;1,(SUM($F400:AC400)-$R400)/$C$208/12,(SUM(OFFSET(AC400,0,-(($C$208*12)+1)):AC400)-$R400)/$C$208/12)</f>
        <v>0</v>
      </c>
      <c r="AD406" s="104">
        <f ca="1">IF($C$208&gt;1,(SUM($F400:AD400)-$R400)/$C$208/12,(SUM(OFFSET(AD400,0,-(($C$208*12)+1)):AD400)-$R400)/$C$208/12)</f>
        <v>0</v>
      </c>
      <c r="AE406" s="131">
        <f>SUM(S406:AD406)</f>
        <v>0</v>
      </c>
      <c r="AF406" s="130">
        <f>IF($C$208&gt;=2,($AF400+$AE400+$R400+$F400)/$C$208,IF($C$208&gt;=1,($AF400+$AE400)/$C$208,($AF400)/$C$208))</f>
        <v>0</v>
      </c>
      <c r="AG406" s="130">
        <f>IF($C$208&gt;=3,($AG400+$AF400+$AE400+$R400+$F400)/$C$208,IF($C$208&gt;=2,($AG400+$AF400+$AE400)/$C$208,IF($C$208&gt;=1,($AG400+$AF400)/$C$208,($AG400)/$C$208)))</f>
        <v>0</v>
      </c>
      <c r="AH406" s="130">
        <f>IF($C$208&gt;=4,($AH400+$AG400+$AF400+$AE400+$R400+$F400)/$C$208,IF($C$208&gt;=3,($AH400+$AG400+$AF400+$AE400)/$C$208,IF($C$208&gt;=2,($AH400+$AG400+$AF400)/$C$208,($AH400+$AG400)/$C$208)))</f>
        <v>0</v>
      </c>
    </row>
    <row r="407" spans="1:34" ht="8.25">
      <c r="A407" s="101"/>
      <c r="B407" s="102" t="s">
        <v>329</v>
      </c>
      <c r="C407" s="100"/>
      <c r="D407" s="100"/>
      <c r="E407" s="100"/>
      <c r="F407" s="104">
        <f>SUM($F401:F401)/$C$209/12</f>
        <v>0</v>
      </c>
      <c r="G407" s="104">
        <f>SUM($F401:G401)/$C$209/12</f>
        <v>0</v>
      </c>
      <c r="H407" s="104">
        <f>SUM($F401:H401)/$C$209/12</f>
        <v>0</v>
      </c>
      <c r="I407" s="104">
        <f>SUM($F401:I401)/$C$209/12</f>
        <v>0</v>
      </c>
      <c r="J407" s="104">
        <f>SUM($F401:J401)/$C$209/12</f>
        <v>0</v>
      </c>
      <c r="K407" s="104">
        <f>SUM($F401:K401)/$C$209/12</f>
        <v>0</v>
      </c>
      <c r="L407" s="104">
        <f>SUM($F401:L401)/$C$209/12</f>
        <v>0</v>
      </c>
      <c r="M407" s="104">
        <f>SUM($F401:M401)/$C$209/12</f>
        <v>0</v>
      </c>
      <c r="N407" s="104">
        <f>SUM($F401:N401)/$C$209/12</f>
        <v>0</v>
      </c>
      <c r="O407" s="104">
        <f>SUM($F401:O401)/$C$209/12</f>
        <v>0</v>
      </c>
      <c r="P407" s="104">
        <f>SUM($F401:P401)/$C$209/12</f>
        <v>0</v>
      </c>
      <c r="Q407" s="104">
        <f>SUM($F401:Q401)/$C$209/12</f>
        <v>0</v>
      </c>
      <c r="R407" s="131">
        <f>SUM(F407:Q407)</f>
        <v>0</v>
      </c>
      <c r="S407" s="104">
        <f ca="1">IF($C$209&gt;1,(SUM($F401:S401)-$R401)/$C$209/12,(SUM(OFFSET(S401,0,-(($C$209*12)+1)):S401)-$R401)/$C$209/12)</f>
        <v>0</v>
      </c>
      <c r="T407" s="104">
        <f ca="1">IF($C$209&gt;1,(SUM($F401:T401)-$R401)/$C$209/12,(SUM(OFFSET(T401,0,-(($C$209*12)+1)):T401)-$R401)/$C$209/12)</f>
        <v>0</v>
      </c>
      <c r="U407" s="104">
        <f ca="1">IF($C$209&gt;1,(SUM($F401:U401)-$R401)/$C$209/12,(SUM(OFFSET(U401,0,-(($C$209*12)+1)):U401)-$R401)/$C$209/12)</f>
        <v>0</v>
      </c>
      <c r="V407" s="104">
        <f ca="1">IF($C$209&gt;1,(SUM($F401:V401)-$R401)/$C$209/12,(SUM(OFFSET(V401,0,-(($C$209*12)+1)):V401)-$R401)/$C$209/12)</f>
        <v>0</v>
      </c>
      <c r="W407" s="104">
        <f ca="1">IF($C$209&gt;1,(SUM($F401:W401)-$R401)/$C$209/12,(SUM(OFFSET(W401,0,-(($C$209*12)+1)):W401)-$R401)/$C$209/12)</f>
        <v>0</v>
      </c>
      <c r="X407" s="104">
        <f ca="1">IF($C$209&gt;1,(SUM($F401:X401)-$R401)/$C$209/12,(SUM(OFFSET(X401,0,-(($C$209*12)+1)):X401)-$R401)/$C$209/12)</f>
        <v>0</v>
      </c>
      <c r="Y407" s="104">
        <f ca="1">IF($C$209&gt;1,(SUM($F401:Y401)-$R401)/$C$209/12,(SUM(OFFSET(Y401,0,-(($C$209*12)+1)):Y401)-$R401)/$C$209/12)</f>
        <v>0</v>
      </c>
      <c r="Z407" s="104">
        <f ca="1">IF($C$209&gt;1,(SUM($F401:Z401)-$R401)/$C$209/12,(SUM(OFFSET(Z401,0,-(($C$209*12)+1)):Z401)-$R401)/$C$209/12)</f>
        <v>0</v>
      </c>
      <c r="AA407" s="104">
        <f ca="1">IF($C$209&gt;1,(SUM($F401:AA401)-$R401)/$C$209/12,(SUM(OFFSET(AA401,0,-(($C$209*12)+1)):AA401)-$R401)/$C$209/12)</f>
        <v>0</v>
      </c>
      <c r="AB407" s="104">
        <f ca="1">IF($C$209&gt;1,(SUM($F401:AB401)-$R401)/$C$209/12,(SUM(OFFSET(AB401,0,-(($C$209*12)+1)):AB401)-$R401)/$C$209/12)</f>
        <v>0</v>
      </c>
      <c r="AC407" s="104">
        <f ca="1">IF($C$209&gt;1,(SUM($F401:AC401)-$R401)/$C$209/12,(SUM(OFFSET(AC401,0,-(($C$209*12)+1)):AC401)-$R401)/$C$209/12)</f>
        <v>0</v>
      </c>
      <c r="AD407" s="104">
        <f ca="1">IF($C$209&gt;1,(SUM($F401:AD401)-$R401)/$C$209/12,(SUM(OFFSET(AD401,0,-(($C$209*12)+1)):AD401)-$R401)/$C$209/12)</f>
        <v>0</v>
      </c>
      <c r="AE407" s="131">
        <f>SUM(S407:AD407)</f>
        <v>0</v>
      </c>
      <c r="AF407" s="130">
        <f>IF($C$209&gt;=2,($AF401+$AE401+$R401)/$C$209,IF($C$209&gt;=1,($AF401+$AE401)/$C$209,($AF401)/$C$209))</f>
        <v>0</v>
      </c>
      <c r="AG407" s="130">
        <f>IF($C$209&gt;=3,($AG401+$AF401+$AE401+$R401)/$C$209,IF($C$209&gt;=2,($AG401+$AF401+$AE401)/$C$209,IF($C$209&gt;=1,($AG401+$AF401)/$C$209,($AG401)/$C$209)))</f>
        <v>0</v>
      </c>
      <c r="AH407" s="130">
        <f>IF($C$209&gt;=4,($AH401+$AG401+$AF401+$AE401+$R401)/$C$209,IF($C$209&gt;=3,($AH401+$AG401+$AF401+$AE401)/$C$209,IF($C$209&gt;=2,($AH401+$AG401+$AF401)/$C$209,($AH401+$AG401)/$C$209)))</f>
        <v>0</v>
      </c>
    </row>
    <row r="408" spans="1:34" s="106" customFormat="1" ht="8.25">
      <c r="A408" s="91" t="s">
        <v>332</v>
      </c>
      <c r="B408" s="105"/>
      <c r="F408" s="106">
        <f aca="true" t="shared" si="416" ref="F408:O408">SUM(F405:F407)</f>
        <v>0</v>
      </c>
      <c r="G408" s="106">
        <f t="shared" si="416"/>
        <v>0</v>
      </c>
      <c r="H408" s="106">
        <f t="shared" si="416"/>
        <v>0</v>
      </c>
      <c r="I408" s="106">
        <f t="shared" si="416"/>
        <v>0</v>
      </c>
      <c r="J408" s="106">
        <f t="shared" si="416"/>
        <v>0</v>
      </c>
      <c r="K408" s="106">
        <f t="shared" si="416"/>
        <v>0</v>
      </c>
      <c r="L408" s="106">
        <f t="shared" si="416"/>
        <v>0</v>
      </c>
      <c r="M408" s="106">
        <f t="shared" si="416"/>
        <v>0</v>
      </c>
      <c r="N408" s="106">
        <f t="shared" si="416"/>
        <v>0</v>
      </c>
      <c r="O408" s="106">
        <f t="shared" si="416"/>
        <v>0</v>
      </c>
      <c r="P408" s="106">
        <f aca="true" t="shared" si="417" ref="P408:Y408">SUM(P405:P407)</f>
        <v>0</v>
      </c>
      <c r="Q408" s="106">
        <f t="shared" si="417"/>
        <v>0</v>
      </c>
      <c r="R408" s="129">
        <f t="shared" si="417"/>
        <v>0</v>
      </c>
      <c r="S408" s="106">
        <f t="shared" si="417"/>
        <v>0</v>
      </c>
      <c r="T408" s="106">
        <f t="shared" si="417"/>
        <v>0</v>
      </c>
      <c r="U408" s="106">
        <f t="shared" si="417"/>
        <v>0</v>
      </c>
      <c r="V408" s="106">
        <f t="shared" si="417"/>
        <v>0</v>
      </c>
      <c r="W408" s="106">
        <f t="shared" si="417"/>
        <v>0</v>
      </c>
      <c r="X408" s="106">
        <f t="shared" si="417"/>
        <v>0</v>
      </c>
      <c r="Y408" s="106">
        <f t="shared" si="417"/>
        <v>0</v>
      </c>
      <c r="Z408" s="106">
        <f aca="true" t="shared" si="418" ref="Z408:AH408">SUM(Z405:Z407)</f>
        <v>0</v>
      </c>
      <c r="AA408" s="106">
        <f t="shared" si="418"/>
        <v>0</v>
      </c>
      <c r="AB408" s="106">
        <f t="shared" si="418"/>
        <v>0</v>
      </c>
      <c r="AC408" s="106">
        <f t="shared" si="418"/>
        <v>0</v>
      </c>
      <c r="AD408" s="106">
        <f t="shared" si="418"/>
        <v>0</v>
      </c>
      <c r="AE408" s="129">
        <f t="shared" si="418"/>
        <v>0</v>
      </c>
      <c r="AF408" s="129">
        <f t="shared" si="418"/>
        <v>0</v>
      </c>
      <c r="AG408" s="129">
        <f t="shared" si="418"/>
        <v>0</v>
      </c>
      <c r="AH408" s="129">
        <f t="shared" si="418"/>
        <v>0</v>
      </c>
    </row>
    <row r="409" spans="1:34" s="104" customFormat="1" ht="8.25">
      <c r="A409" s="101"/>
      <c r="B409" s="102"/>
      <c r="R409" s="130"/>
      <c r="AE409" s="130"/>
      <c r="AF409" s="130"/>
      <c r="AG409" s="130"/>
      <c r="AH409" s="130"/>
    </row>
    <row r="410" spans="1:34" ht="8.25">
      <c r="A410" s="95"/>
      <c r="B410" s="96"/>
      <c r="C410" s="100"/>
      <c r="D410" s="100"/>
      <c r="E410" s="100"/>
      <c r="F410" s="98"/>
      <c r="G410" s="98"/>
      <c r="H410" s="98"/>
      <c r="I410" s="98"/>
      <c r="J410" s="98"/>
      <c r="K410" s="98"/>
      <c r="L410" s="98"/>
      <c r="M410" s="98"/>
      <c r="N410" s="98"/>
      <c r="O410" s="98"/>
      <c r="P410" s="98"/>
      <c r="Q410" s="98"/>
      <c r="R410" s="147"/>
      <c r="S410" s="98"/>
      <c r="T410" s="98"/>
      <c r="U410" s="98"/>
      <c r="V410" s="98"/>
      <c r="W410" s="98"/>
      <c r="X410" s="98"/>
      <c r="Y410" s="98"/>
      <c r="Z410" s="98"/>
      <c r="AA410" s="98"/>
      <c r="AB410" s="98"/>
      <c r="AC410" s="98"/>
      <c r="AD410" s="98"/>
      <c r="AE410" s="147"/>
      <c r="AF410" s="147"/>
      <c r="AG410" s="147"/>
      <c r="AH410" s="147"/>
    </row>
    <row r="411" spans="1:34" ht="8.25">
      <c r="A411" s="95" t="s">
        <v>333</v>
      </c>
      <c r="B411" s="96"/>
      <c r="C411" s="100"/>
      <c r="D411" s="100"/>
      <c r="E411" s="100"/>
      <c r="F411" s="98"/>
      <c r="G411" s="98"/>
      <c r="H411" s="98"/>
      <c r="I411" s="98"/>
      <c r="J411" s="98"/>
      <c r="K411" s="98"/>
      <c r="L411" s="98"/>
      <c r="M411" s="98"/>
      <c r="N411" s="98"/>
      <c r="O411" s="98"/>
      <c r="P411" s="98"/>
      <c r="Q411" s="98"/>
      <c r="R411" s="147"/>
      <c r="S411" s="98"/>
      <c r="T411" s="98"/>
      <c r="U411" s="98"/>
      <c r="V411" s="98"/>
      <c r="W411" s="98"/>
      <c r="X411" s="98"/>
      <c r="Y411" s="98"/>
      <c r="Z411" s="98"/>
      <c r="AA411" s="98"/>
      <c r="AB411" s="98"/>
      <c r="AC411" s="98"/>
      <c r="AD411" s="98"/>
      <c r="AE411" s="147"/>
      <c r="AF411" s="147"/>
      <c r="AG411" s="147"/>
      <c r="AH411" s="147"/>
    </row>
    <row r="412" spans="1:34" ht="8.25">
      <c r="A412" s="95"/>
      <c r="B412" s="96"/>
      <c r="C412" s="100"/>
      <c r="D412" s="100"/>
      <c r="E412" s="100"/>
      <c r="F412" s="98"/>
      <c r="G412" s="98"/>
      <c r="H412" s="98"/>
      <c r="I412" s="98"/>
      <c r="J412" s="98"/>
      <c r="K412" s="98"/>
      <c r="L412" s="98"/>
      <c r="M412" s="98"/>
      <c r="N412" s="98"/>
      <c r="O412" s="98"/>
      <c r="P412" s="98"/>
      <c r="Q412" s="98"/>
      <c r="R412" s="147"/>
      <c r="S412" s="98"/>
      <c r="T412" s="98"/>
      <c r="U412" s="98"/>
      <c r="V412" s="98"/>
      <c r="W412" s="98"/>
      <c r="X412" s="98"/>
      <c r="Y412" s="98"/>
      <c r="Z412" s="98"/>
      <c r="AA412" s="98"/>
      <c r="AB412" s="98"/>
      <c r="AC412" s="98"/>
      <c r="AD412" s="98"/>
      <c r="AE412" s="147"/>
      <c r="AF412" s="147"/>
      <c r="AG412" s="147"/>
      <c r="AH412" s="147"/>
    </row>
    <row r="413" spans="1:34" ht="8.25">
      <c r="A413" s="95" t="s">
        <v>334</v>
      </c>
      <c r="B413" s="96"/>
      <c r="C413" s="100"/>
      <c r="D413" s="100"/>
      <c r="E413" s="100"/>
      <c r="F413" s="98"/>
      <c r="G413" s="98"/>
      <c r="H413" s="98"/>
      <c r="I413" s="98"/>
      <c r="J413" s="98"/>
      <c r="K413" s="98"/>
      <c r="L413" s="98"/>
      <c r="M413" s="98"/>
      <c r="N413" s="98"/>
      <c r="O413" s="98"/>
      <c r="P413" s="98"/>
      <c r="Q413" s="98"/>
      <c r="R413" s="147"/>
      <c r="S413" s="98"/>
      <c r="T413" s="98"/>
      <c r="U413" s="98"/>
      <c r="V413" s="98"/>
      <c r="W413" s="98"/>
      <c r="X413" s="98"/>
      <c r="Y413" s="98"/>
      <c r="Z413" s="98"/>
      <c r="AA413" s="98"/>
      <c r="AB413" s="98"/>
      <c r="AC413" s="98"/>
      <c r="AD413" s="98"/>
      <c r="AE413" s="147"/>
      <c r="AF413" s="147"/>
      <c r="AG413" s="147"/>
      <c r="AH413" s="147"/>
    </row>
    <row r="414" spans="1:34" ht="8.25">
      <c r="A414" s="95"/>
      <c r="B414" s="96" t="s">
        <v>274</v>
      </c>
      <c r="C414" s="100"/>
      <c r="D414" s="100"/>
      <c r="E414" s="100"/>
      <c r="F414" s="160">
        <v>0</v>
      </c>
      <c r="G414" s="160">
        <v>0</v>
      </c>
      <c r="H414" s="160">
        <v>0</v>
      </c>
      <c r="I414" s="160"/>
      <c r="J414" s="160">
        <v>0</v>
      </c>
      <c r="K414" s="160">
        <v>0</v>
      </c>
      <c r="L414" s="160">
        <v>0</v>
      </c>
      <c r="M414" s="160">
        <v>0</v>
      </c>
      <c r="N414" s="160">
        <v>0</v>
      </c>
      <c r="O414" s="160">
        <v>0</v>
      </c>
      <c r="P414" s="160">
        <v>0</v>
      </c>
      <c r="Q414" s="160">
        <v>0</v>
      </c>
      <c r="R414" s="138">
        <f>Q414</f>
        <v>0</v>
      </c>
      <c r="S414" s="160">
        <v>0</v>
      </c>
      <c r="T414" s="160">
        <v>0</v>
      </c>
      <c r="U414" s="160">
        <v>0</v>
      </c>
      <c r="V414" s="160">
        <v>0</v>
      </c>
      <c r="W414" s="160">
        <v>0</v>
      </c>
      <c r="X414" s="160">
        <v>0</v>
      </c>
      <c r="Y414" s="160">
        <v>0</v>
      </c>
      <c r="Z414" s="160">
        <v>0</v>
      </c>
      <c r="AA414" s="160">
        <v>0</v>
      </c>
      <c r="AB414" s="160">
        <v>0</v>
      </c>
      <c r="AC414" s="160">
        <v>0</v>
      </c>
      <c r="AD414" s="160">
        <v>0</v>
      </c>
      <c r="AE414" s="138">
        <f>AD414</f>
        <v>0</v>
      </c>
      <c r="AF414" s="138">
        <v>0</v>
      </c>
      <c r="AG414" s="138">
        <v>0</v>
      </c>
      <c r="AH414" s="138">
        <v>0</v>
      </c>
    </row>
    <row r="415" spans="1:34" ht="8.25">
      <c r="A415" s="95"/>
      <c r="B415" s="96" t="s">
        <v>275</v>
      </c>
      <c r="C415" s="100"/>
      <c r="D415" s="100"/>
      <c r="E415" s="100"/>
      <c r="F415" s="160">
        <v>0</v>
      </c>
      <c r="G415" s="160">
        <v>0</v>
      </c>
      <c r="H415" s="160">
        <v>0</v>
      </c>
      <c r="I415" s="160">
        <v>0</v>
      </c>
      <c r="J415" s="160">
        <v>0</v>
      </c>
      <c r="K415" s="160">
        <v>0</v>
      </c>
      <c r="L415" s="160">
        <v>0</v>
      </c>
      <c r="M415" s="160">
        <v>0</v>
      </c>
      <c r="N415" s="160">
        <v>0</v>
      </c>
      <c r="O415" s="160">
        <v>0</v>
      </c>
      <c r="P415" s="160">
        <v>0</v>
      </c>
      <c r="Q415" s="160">
        <v>0</v>
      </c>
      <c r="R415" s="138">
        <f>Q415</f>
        <v>0</v>
      </c>
      <c r="S415" s="160">
        <v>0</v>
      </c>
      <c r="T415" s="160">
        <v>0</v>
      </c>
      <c r="U415" s="160">
        <v>0</v>
      </c>
      <c r="V415" s="160">
        <v>0</v>
      </c>
      <c r="W415" s="160">
        <v>0</v>
      </c>
      <c r="X415" s="160">
        <v>0</v>
      </c>
      <c r="Y415" s="160">
        <v>0</v>
      </c>
      <c r="Z415" s="160">
        <v>0</v>
      </c>
      <c r="AA415" s="160">
        <v>0</v>
      </c>
      <c r="AB415" s="160">
        <v>0</v>
      </c>
      <c r="AC415" s="160">
        <v>0</v>
      </c>
      <c r="AD415" s="160">
        <v>0</v>
      </c>
      <c r="AE415" s="138">
        <f>AD415</f>
        <v>0</v>
      </c>
      <c r="AF415" s="138">
        <v>0</v>
      </c>
      <c r="AG415" s="138">
        <v>0</v>
      </c>
      <c r="AH415" s="138">
        <v>0</v>
      </c>
    </row>
    <row r="416" spans="1:34" s="106" customFormat="1" ht="8.25">
      <c r="A416" s="91" t="s">
        <v>335</v>
      </c>
      <c r="B416" s="105"/>
      <c r="F416" s="106">
        <f aca="true" t="shared" si="419" ref="F416:O416">SUM(F414:F415)</f>
        <v>0</v>
      </c>
      <c r="G416" s="106">
        <f t="shared" si="419"/>
        <v>0</v>
      </c>
      <c r="H416" s="106">
        <f t="shared" si="419"/>
        <v>0</v>
      </c>
      <c r="I416" s="106">
        <f t="shared" si="419"/>
        <v>0</v>
      </c>
      <c r="J416" s="106">
        <f t="shared" si="419"/>
        <v>0</v>
      </c>
      <c r="K416" s="106">
        <f t="shared" si="419"/>
        <v>0</v>
      </c>
      <c r="L416" s="106">
        <f t="shared" si="419"/>
        <v>0</v>
      </c>
      <c r="M416" s="106">
        <f t="shared" si="419"/>
        <v>0</v>
      </c>
      <c r="N416" s="106">
        <f t="shared" si="419"/>
        <v>0</v>
      </c>
      <c r="O416" s="106">
        <f t="shared" si="419"/>
        <v>0</v>
      </c>
      <c r="P416" s="106">
        <f aca="true" t="shared" si="420" ref="P416:Y416">SUM(P414:P415)</f>
        <v>0</v>
      </c>
      <c r="Q416" s="106">
        <f t="shared" si="420"/>
        <v>0</v>
      </c>
      <c r="R416" s="129">
        <f t="shared" si="420"/>
        <v>0</v>
      </c>
      <c r="S416" s="106">
        <f t="shared" si="420"/>
        <v>0</v>
      </c>
      <c r="T416" s="106">
        <f t="shared" si="420"/>
        <v>0</v>
      </c>
      <c r="U416" s="106">
        <f t="shared" si="420"/>
        <v>0</v>
      </c>
      <c r="V416" s="106">
        <f t="shared" si="420"/>
        <v>0</v>
      </c>
      <c r="W416" s="106">
        <f t="shared" si="420"/>
        <v>0</v>
      </c>
      <c r="X416" s="106">
        <f t="shared" si="420"/>
        <v>0</v>
      </c>
      <c r="Y416" s="106">
        <f t="shared" si="420"/>
        <v>0</v>
      </c>
      <c r="Z416" s="106">
        <f aca="true" t="shared" si="421" ref="Z416:AH416">SUM(Z414:Z415)</f>
        <v>0</v>
      </c>
      <c r="AA416" s="106">
        <f t="shared" si="421"/>
        <v>0</v>
      </c>
      <c r="AB416" s="106">
        <f t="shared" si="421"/>
        <v>0</v>
      </c>
      <c r="AC416" s="106">
        <f t="shared" si="421"/>
        <v>0</v>
      </c>
      <c r="AD416" s="106">
        <f t="shared" si="421"/>
        <v>0</v>
      </c>
      <c r="AE416" s="129">
        <f t="shared" si="421"/>
        <v>0</v>
      </c>
      <c r="AF416" s="129">
        <f t="shared" si="421"/>
        <v>0</v>
      </c>
      <c r="AG416" s="129">
        <f t="shared" si="421"/>
        <v>0</v>
      </c>
      <c r="AH416" s="129">
        <f t="shared" si="421"/>
        <v>0</v>
      </c>
    </row>
    <row r="417" spans="1:34" ht="8.25">
      <c r="A417" s="95"/>
      <c r="B417" s="96"/>
      <c r="C417" s="100"/>
      <c r="D417" s="100"/>
      <c r="E417" s="100"/>
      <c r="F417" s="98"/>
      <c r="G417" s="98"/>
      <c r="H417" s="98"/>
      <c r="I417" s="98"/>
      <c r="J417" s="98"/>
      <c r="K417" s="98"/>
      <c r="L417" s="98"/>
      <c r="M417" s="98"/>
      <c r="N417" s="98"/>
      <c r="O417" s="98"/>
      <c r="P417" s="98"/>
      <c r="Q417" s="98"/>
      <c r="R417" s="147"/>
      <c r="S417" s="98"/>
      <c r="T417" s="98"/>
      <c r="U417" s="98"/>
      <c r="V417" s="98"/>
      <c r="W417" s="98"/>
      <c r="X417" s="98"/>
      <c r="Y417" s="98"/>
      <c r="Z417" s="98"/>
      <c r="AA417" s="98"/>
      <c r="AB417" s="98"/>
      <c r="AC417" s="98"/>
      <c r="AD417" s="98"/>
      <c r="AE417" s="147"/>
      <c r="AF417" s="147"/>
      <c r="AG417" s="147"/>
      <c r="AH417" s="147"/>
    </row>
    <row r="418" spans="1:34" ht="8.25">
      <c r="A418" s="95" t="s">
        <v>336</v>
      </c>
      <c r="B418" s="96"/>
      <c r="C418" s="100"/>
      <c r="D418" s="100"/>
      <c r="E418" s="100"/>
      <c r="F418" s="98"/>
      <c r="G418" s="98"/>
      <c r="H418" s="98"/>
      <c r="I418" s="98"/>
      <c r="J418" s="98"/>
      <c r="K418" s="98"/>
      <c r="L418" s="98"/>
      <c r="M418" s="98"/>
      <c r="N418" s="98"/>
      <c r="O418" s="98"/>
      <c r="P418" s="98"/>
      <c r="Q418" s="98"/>
      <c r="R418" s="147"/>
      <c r="S418" s="98"/>
      <c r="T418" s="98"/>
      <c r="U418" s="98"/>
      <c r="V418" s="98"/>
      <c r="W418" s="98"/>
      <c r="X418" s="98"/>
      <c r="Y418" s="98"/>
      <c r="Z418" s="98"/>
      <c r="AA418" s="98"/>
      <c r="AB418" s="98"/>
      <c r="AC418" s="98"/>
      <c r="AD418" s="98"/>
      <c r="AE418" s="147"/>
      <c r="AF418" s="147"/>
      <c r="AG418" s="147"/>
      <c r="AH418" s="147"/>
    </row>
    <row r="419" spans="1:34" ht="8.25">
      <c r="A419" s="95"/>
      <c r="B419" s="96" t="s">
        <v>274</v>
      </c>
      <c r="C419" s="100"/>
      <c r="D419" s="100"/>
      <c r="E419" s="100"/>
      <c r="F419" s="160">
        <v>0</v>
      </c>
      <c r="G419" s="160">
        <v>0</v>
      </c>
      <c r="H419" s="160">
        <v>0</v>
      </c>
      <c r="I419" s="160">
        <v>0</v>
      </c>
      <c r="J419" s="160">
        <v>0</v>
      </c>
      <c r="K419" s="160">
        <v>0</v>
      </c>
      <c r="L419" s="160">
        <v>0</v>
      </c>
      <c r="M419" s="160">
        <v>0</v>
      </c>
      <c r="N419" s="160">
        <v>0</v>
      </c>
      <c r="O419" s="160">
        <v>0</v>
      </c>
      <c r="P419" s="160">
        <v>0</v>
      </c>
      <c r="Q419" s="160">
        <v>0</v>
      </c>
      <c r="R419" s="138">
        <f>Q419</f>
        <v>0</v>
      </c>
      <c r="S419" s="160">
        <v>0</v>
      </c>
      <c r="T419" s="160">
        <v>0</v>
      </c>
      <c r="U419" s="160">
        <v>0</v>
      </c>
      <c r="V419" s="160">
        <v>0</v>
      </c>
      <c r="W419" s="160">
        <v>0</v>
      </c>
      <c r="X419" s="160">
        <v>0</v>
      </c>
      <c r="Y419" s="160">
        <v>0</v>
      </c>
      <c r="Z419" s="160">
        <v>0</v>
      </c>
      <c r="AA419" s="160">
        <v>0</v>
      </c>
      <c r="AB419" s="160">
        <v>0</v>
      </c>
      <c r="AC419" s="160">
        <v>0</v>
      </c>
      <c r="AD419" s="160">
        <v>0</v>
      </c>
      <c r="AE419" s="138">
        <f>AD419</f>
        <v>0</v>
      </c>
      <c r="AF419" s="138">
        <v>0</v>
      </c>
      <c r="AG419" s="138">
        <v>0</v>
      </c>
      <c r="AH419" s="138">
        <v>0</v>
      </c>
    </row>
    <row r="420" spans="1:34" ht="8.25">
      <c r="A420" s="95"/>
      <c r="B420" s="96" t="s">
        <v>275</v>
      </c>
      <c r="C420" s="100"/>
      <c r="D420" s="100"/>
      <c r="E420" s="100"/>
      <c r="F420" s="160">
        <v>0</v>
      </c>
      <c r="G420" s="160">
        <v>0</v>
      </c>
      <c r="H420" s="160">
        <v>0</v>
      </c>
      <c r="I420" s="160">
        <v>0</v>
      </c>
      <c r="J420" s="160">
        <v>0</v>
      </c>
      <c r="K420" s="160">
        <v>0</v>
      </c>
      <c r="L420" s="160">
        <v>0</v>
      </c>
      <c r="M420" s="160">
        <v>0</v>
      </c>
      <c r="N420" s="160">
        <v>0</v>
      </c>
      <c r="O420" s="160">
        <v>0</v>
      </c>
      <c r="P420" s="160">
        <v>0</v>
      </c>
      <c r="Q420" s="160">
        <v>0</v>
      </c>
      <c r="R420" s="138">
        <f>Q420</f>
        <v>0</v>
      </c>
      <c r="S420" s="160">
        <v>0</v>
      </c>
      <c r="T420" s="160">
        <v>0</v>
      </c>
      <c r="U420" s="160">
        <v>0</v>
      </c>
      <c r="V420" s="160">
        <v>0</v>
      </c>
      <c r="W420" s="160">
        <v>0</v>
      </c>
      <c r="X420" s="160">
        <v>0</v>
      </c>
      <c r="Y420" s="160">
        <v>0</v>
      </c>
      <c r="Z420" s="160">
        <v>0</v>
      </c>
      <c r="AA420" s="160">
        <v>0</v>
      </c>
      <c r="AB420" s="160">
        <v>0</v>
      </c>
      <c r="AC420" s="160">
        <v>0</v>
      </c>
      <c r="AD420" s="160">
        <v>0</v>
      </c>
      <c r="AE420" s="138">
        <f>AD420</f>
        <v>0</v>
      </c>
      <c r="AF420" s="138">
        <v>0</v>
      </c>
      <c r="AG420" s="138">
        <v>0</v>
      </c>
      <c r="AH420" s="138">
        <v>0</v>
      </c>
    </row>
    <row r="421" spans="1:34" s="106" customFormat="1" ht="8.25">
      <c r="A421" s="91" t="s">
        <v>337</v>
      </c>
      <c r="B421" s="105"/>
      <c r="F421" s="106">
        <f aca="true" t="shared" si="422" ref="F421:O421">SUM(F419:F420)</f>
        <v>0</v>
      </c>
      <c r="G421" s="106">
        <f t="shared" si="422"/>
        <v>0</v>
      </c>
      <c r="H421" s="106">
        <f t="shared" si="422"/>
        <v>0</v>
      </c>
      <c r="I421" s="106">
        <f t="shared" si="422"/>
        <v>0</v>
      </c>
      <c r="J421" s="106">
        <f t="shared" si="422"/>
        <v>0</v>
      </c>
      <c r="K421" s="106">
        <f t="shared" si="422"/>
        <v>0</v>
      </c>
      <c r="L421" s="106">
        <f t="shared" si="422"/>
        <v>0</v>
      </c>
      <c r="M421" s="106">
        <f t="shared" si="422"/>
        <v>0</v>
      </c>
      <c r="N421" s="106">
        <f t="shared" si="422"/>
        <v>0</v>
      </c>
      <c r="O421" s="106">
        <f t="shared" si="422"/>
        <v>0</v>
      </c>
      <c r="P421" s="106">
        <f aca="true" t="shared" si="423" ref="P421:Y421">SUM(P419:P420)</f>
        <v>0</v>
      </c>
      <c r="Q421" s="106">
        <f t="shared" si="423"/>
        <v>0</v>
      </c>
      <c r="R421" s="129">
        <f t="shared" si="423"/>
        <v>0</v>
      </c>
      <c r="S421" s="106">
        <f t="shared" si="423"/>
        <v>0</v>
      </c>
      <c r="T421" s="106">
        <f t="shared" si="423"/>
        <v>0</v>
      </c>
      <c r="U421" s="106">
        <f t="shared" si="423"/>
        <v>0</v>
      </c>
      <c r="V421" s="106">
        <f t="shared" si="423"/>
        <v>0</v>
      </c>
      <c r="W421" s="106">
        <f t="shared" si="423"/>
        <v>0</v>
      </c>
      <c r="X421" s="106">
        <f t="shared" si="423"/>
        <v>0</v>
      </c>
      <c r="Y421" s="106">
        <f t="shared" si="423"/>
        <v>0</v>
      </c>
      <c r="Z421" s="106">
        <f aca="true" t="shared" si="424" ref="Z421:AH421">SUM(Z419:Z420)</f>
        <v>0</v>
      </c>
      <c r="AA421" s="106">
        <f t="shared" si="424"/>
        <v>0</v>
      </c>
      <c r="AB421" s="106">
        <f t="shared" si="424"/>
        <v>0</v>
      </c>
      <c r="AC421" s="106">
        <f t="shared" si="424"/>
        <v>0</v>
      </c>
      <c r="AD421" s="106">
        <f t="shared" si="424"/>
        <v>0</v>
      </c>
      <c r="AE421" s="129">
        <f t="shared" si="424"/>
        <v>0</v>
      </c>
      <c r="AF421" s="129">
        <f t="shared" si="424"/>
        <v>0</v>
      </c>
      <c r="AG421" s="129">
        <f t="shared" si="424"/>
        <v>0</v>
      </c>
      <c r="AH421" s="129">
        <f t="shared" si="424"/>
        <v>0</v>
      </c>
    </row>
    <row r="422" spans="1:34" ht="8.25">
      <c r="A422" s="95"/>
      <c r="B422" s="96"/>
      <c r="C422" s="100"/>
      <c r="D422" s="100"/>
      <c r="E422" s="100"/>
      <c r="F422" s="98"/>
      <c r="G422" s="98"/>
      <c r="H422" s="98"/>
      <c r="I422" s="98"/>
      <c r="J422" s="98"/>
      <c r="K422" s="98"/>
      <c r="L422" s="98"/>
      <c r="M422" s="98"/>
      <c r="N422" s="98"/>
      <c r="O422" s="98"/>
      <c r="P422" s="98"/>
      <c r="Q422" s="98"/>
      <c r="R422" s="147"/>
      <c r="S422" s="98"/>
      <c r="T422" s="98"/>
      <c r="U422" s="98"/>
      <c r="V422" s="98"/>
      <c r="W422" s="98"/>
      <c r="X422" s="98"/>
      <c r="Y422" s="98"/>
      <c r="Z422" s="98"/>
      <c r="AA422" s="98"/>
      <c r="AB422" s="98"/>
      <c r="AC422" s="98"/>
      <c r="AD422" s="98"/>
      <c r="AE422" s="147"/>
      <c r="AF422" s="147"/>
      <c r="AG422" s="147"/>
      <c r="AH422" s="147"/>
    </row>
    <row r="423" spans="1:34" ht="8.25">
      <c r="A423" s="101"/>
      <c r="B423" s="102"/>
      <c r="C423" s="103"/>
      <c r="D423" s="103"/>
      <c r="E423" s="103"/>
      <c r="F423" s="104"/>
      <c r="G423" s="104"/>
      <c r="H423" s="104"/>
      <c r="I423" s="104"/>
      <c r="J423" s="104"/>
      <c r="K423" s="104"/>
      <c r="L423" s="104"/>
      <c r="M423" s="104"/>
      <c r="N423" s="104"/>
      <c r="O423" s="104"/>
      <c r="P423" s="104"/>
      <c r="Q423" s="104"/>
      <c r="R423" s="130"/>
      <c r="S423" s="104"/>
      <c r="T423" s="104"/>
      <c r="U423" s="104"/>
      <c r="V423" s="104"/>
      <c r="W423" s="104"/>
      <c r="X423" s="104"/>
      <c r="Y423" s="104"/>
      <c r="Z423" s="104"/>
      <c r="AA423" s="104"/>
      <c r="AB423" s="104"/>
      <c r="AC423" s="104"/>
      <c r="AD423" s="104"/>
      <c r="AE423" s="130"/>
      <c r="AF423" s="130"/>
      <c r="AG423" s="130"/>
      <c r="AH423" s="130"/>
    </row>
    <row r="424" spans="1:34" ht="8.25">
      <c r="A424" s="101"/>
      <c r="B424" s="102"/>
      <c r="C424" s="103"/>
      <c r="D424" s="103"/>
      <c r="E424" s="103"/>
      <c r="F424" s="104"/>
      <c r="G424" s="104"/>
      <c r="H424" s="104"/>
      <c r="I424" s="104"/>
      <c r="J424" s="104"/>
      <c r="K424" s="104"/>
      <c r="L424" s="104"/>
      <c r="M424" s="104"/>
      <c r="N424" s="104"/>
      <c r="O424" s="104"/>
      <c r="P424" s="104"/>
      <c r="Q424" s="104"/>
      <c r="R424" s="130"/>
      <c r="S424" s="104"/>
      <c r="T424" s="104"/>
      <c r="U424" s="104"/>
      <c r="V424" s="104"/>
      <c r="W424" s="104"/>
      <c r="X424" s="104"/>
      <c r="Y424" s="104"/>
      <c r="Z424" s="104"/>
      <c r="AA424" s="104"/>
      <c r="AB424" s="104"/>
      <c r="AC424" s="104"/>
      <c r="AD424" s="104"/>
      <c r="AE424" s="130"/>
      <c r="AF424" s="130"/>
      <c r="AG424" s="130"/>
      <c r="AH424" s="130"/>
    </row>
    <row r="425" spans="1:34" ht="8.25">
      <c r="A425" s="101"/>
      <c r="B425" s="102"/>
      <c r="C425" s="103"/>
      <c r="D425" s="103"/>
      <c r="E425" s="103"/>
      <c r="F425" s="104"/>
      <c r="G425" s="104"/>
      <c r="H425" s="104"/>
      <c r="I425" s="104"/>
      <c r="J425" s="104"/>
      <c r="K425" s="104"/>
      <c r="L425" s="104"/>
      <c r="M425" s="104"/>
      <c r="N425" s="104"/>
      <c r="O425" s="104"/>
      <c r="P425" s="104"/>
      <c r="Q425" s="104"/>
      <c r="R425" s="130"/>
      <c r="S425" s="104"/>
      <c r="T425" s="104"/>
      <c r="U425" s="104"/>
      <c r="V425" s="104"/>
      <c r="W425" s="104"/>
      <c r="X425" s="104"/>
      <c r="Y425" s="104"/>
      <c r="Z425" s="104"/>
      <c r="AA425" s="104"/>
      <c r="AB425" s="104"/>
      <c r="AC425" s="104"/>
      <c r="AD425" s="104"/>
      <c r="AE425" s="130"/>
      <c r="AF425" s="130"/>
      <c r="AG425" s="130"/>
      <c r="AH425" s="130"/>
    </row>
  </sheetData>
  <printOptions horizontalCentered="1"/>
  <pageMargins left="0" right="0" top="1" bottom="0" header="0.5" footer="0.5"/>
  <pageSetup firstPageNumber="9" useFirstPageNumber="1" orientation="landscape" pageOrder="overThenDown" r:id="rId1"/>
  <headerFooter alignWithMargins="0">
    <oddFooter>&amp;R&amp;"MS Serif,Bold"&amp;8Page &amp;P</oddFooter>
  </headerFooter>
  <rowBreaks count="12" manualBreakCount="12">
    <brk id="4" max="65535" man="1"/>
    <brk id="44" max="65535" man="1"/>
    <brk id="79" max="65535" man="1"/>
    <brk id="116" max="65535" man="1"/>
    <brk id="165" max="65535" man="1"/>
    <brk id="221" max="65535" man="1"/>
    <brk id="247" max="65535" man="1"/>
    <brk id="282" max="65535" man="1"/>
    <brk id="319" max="65535" man="1"/>
    <brk id="348" max="65535" man="1"/>
    <brk id="373" max="65535" man="1"/>
    <brk id="390"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R9"/>
  <sheetViews>
    <sheetView workbookViewId="0" topLeftCell="A1">
      <selection activeCell="C9" sqref="C9"/>
    </sheetView>
  </sheetViews>
  <sheetFormatPr defaultColWidth="9.33203125" defaultRowHeight="9.75"/>
  <cols>
    <col min="8" max="8" width="13" style="0" customWidth="1"/>
    <col min="9" max="9" width="10.83203125" style="0" customWidth="1"/>
    <col min="10" max="10" width="12.83203125" style="0" customWidth="1"/>
    <col min="11" max="11" width="12.66015625" style="0" customWidth="1"/>
    <col min="12" max="12" width="10.33203125" style="0" customWidth="1"/>
    <col min="13" max="13" width="11.16015625" style="0" customWidth="1"/>
    <col min="16" max="18" width="10.83203125" style="0" customWidth="1"/>
  </cols>
  <sheetData>
    <row r="1" spans="3:18" ht="9">
      <c r="C1" t="str">
        <f>'DETAIL.XLS'!S7</f>
        <v>Month 13</v>
      </c>
      <c r="D1" t="str">
        <f>'DETAIL.XLS'!T7</f>
        <v>Month 14</v>
      </c>
      <c r="E1" t="str">
        <f>'DETAIL.XLS'!U7</f>
        <v>Month 15</v>
      </c>
      <c r="F1" t="str">
        <f>'DETAIL.XLS'!V7</f>
        <v>Month 16</v>
      </c>
      <c r="G1" t="str">
        <f>'DETAIL.XLS'!W7</f>
        <v>Month 17</v>
      </c>
      <c r="H1" t="str">
        <f>'DETAIL.XLS'!X7</f>
        <v>Month 18</v>
      </c>
      <c r="I1" t="str">
        <f>'DETAIL.XLS'!Y7</f>
        <v>Month 19</v>
      </c>
      <c r="J1" t="str">
        <f>'DETAIL.XLS'!Z7</f>
        <v>Month 20</v>
      </c>
      <c r="K1" t="str">
        <f>'DETAIL.XLS'!AA7</f>
        <v>Month 21</v>
      </c>
      <c r="L1" t="str">
        <f>'DETAIL.XLS'!AB7</f>
        <v>Month 22</v>
      </c>
      <c r="M1" t="str">
        <f>'DETAIL.XLS'!AC7</f>
        <v>Month 23</v>
      </c>
      <c r="N1" t="str">
        <f>'DETAIL.XLS'!AD7</f>
        <v>Month 24</v>
      </c>
      <c r="O1" t="str">
        <f>'DETAIL.XLS'!AE7</f>
        <v>Total</v>
      </c>
      <c r="P1" t="str">
        <f>'DETAIL.XLS'!AF7</f>
        <v>Total</v>
      </c>
      <c r="Q1" t="str">
        <f>'DETAIL.XLS'!AG7</f>
        <v>Total</v>
      </c>
      <c r="R1" t="str">
        <f>'DETAIL.XLS'!AH7</f>
        <v>Total</v>
      </c>
    </row>
    <row r="2" spans="3:18" ht="9">
      <c r="C2" s="306">
        <f>'DETAIL.XLS'!S8</f>
        <v>36898</v>
      </c>
      <c r="D2" s="306">
        <f>'DETAIL.XLS'!T8</f>
        <v>36929</v>
      </c>
      <c r="E2" s="306">
        <f>'DETAIL.XLS'!U8</f>
        <v>36960</v>
      </c>
      <c r="F2" s="306">
        <f>'DETAIL.XLS'!V8</f>
        <v>36991</v>
      </c>
      <c r="G2" s="306">
        <f>'DETAIL.XLS'!W8</f>
        <v>37022</v>
      </c>
      <c r="H2" s="306">
        <f>'DETAIL.XLS'!X8</f>
        <v>37053</v>
      </c>
      <c r="I2" s="306">
        <f>'DETAIL.XLS'!Y8</f>
        <v>37084</v>
      </c>
      <c r="J2" s="306">
        <f>'DETAIL.XLS'!Z8</f>
        <v>37115</v>
      </c>
      <c r="K2" s="306">
        <f>'DETAIL.XLS'!AA8</f>
        <v>37146</v>
      </c>
      <c r="L2" s="306">
        <f>'DETAIL.XLS'!AB8</f>
        <v>37177</v>
      </c>
      <c r="M2" s="306">
        <f>'DETAIL.XLS'!AC8</f>
        <v>37208</v>
      </c>
      <c r="N2" s="306">
        <f>'DETAIL.XLS'!AD8</f>
        <v>37239</v>
      </c>
      <c r="O2" s="306">
        <f>'DETAIL.XLS'!AE8</f>
        <v>37239</v>
      </c>
      <c r="P2" s="306">
        <f>'DETAIL.XLS'!AF8</f>
        <v>37604</v>
      </c>
      <c r="Q2" s="306">
        <f>'DETAIL.XLS'!AG8</f>
        <v>37969</v>
      </c>
      <c r="R2" s="306">
        <f>'DETAIL.XLS'!AH8</f>
        <v>38334</v>
      </c>
    </row>
    <row r="3" spans="1:18" ht="9">
      <c r="A3" t="s">
        <v>225</v>
      </c>
      <c r="C3">
        <f>'DETAIL.XLS'!S228</f>
        <v>0</v>
      </c>
      <c r="D3">
        <f>'DETAIL.XLS'!T228</f>
        <v>0</v>
      </c>
      <c r="E3">
        <f>'DETAIL.XLS'!U228</f>
        <v>0</v>
      </c>
      <c r="F3">
        <f>'DETAIL.XLS'!V228</f>
        <v>0</v>
      </c>
      <c r="G3">
        <f>'DETAIL.XLS'!W228</f>
        <v>0</v>
      </c>
      <c r="H3">
        <f>'DETAIL.XLS'!X228</f>
        <v>0</v>
      </c>
      <c r="I3">
        <f>'DETAIL.XLS'!Y228</f>
        <v>0</v>
      </c>
      <c r="J3">
        <f>'DETAIL.XLS'!Z228</f>
        <v>0</v>
      </c>
      <c r="K3">
        <f>'DETAIL.XLS'!AA228</f>
        <v>0</v>
      </c>
      <c r="L3">
        <f>'DETAIL.XLS'!AB228</f>
        <v>0</v>
      </c>
      <c r="M3">
        <f>'DETAIL.XLS'!AC228</f>
        <v>0</v>
      </c>
      <c r="N3">
        <f>'DETAIL.XLS'!AD228</f>
        <v>0</v>
      </c>
      <c r="P3">
        <f>'DETAIL.XLS'!AF228</f>
        <v>0</v>
      </c>
      <c r="Q3">
        <f>'DETAIL.XLS'!AG228</f>
        <v>0</v>
      </c>
      <c r="R3">
        <f>'DETAIL.XLS'!AH228</f>
        <v>0</v>
      </c>
    </row>
    <row r="4" spans="1:18" ht="9">
      <c r="A4" t="s">
        <v>338</v>
      </c>
      <c r="C4">
        <f>C5*0.4</f>
        <v>0</v>
      </c>
      <c r="D4">
        <f aca="true" t="shared" si="0" ref="D4:R4">D5*0.4</f>
        <v>0</v>
      </c>
      <c r="E4">
        <f t="shared" si="0"/>
        <v>0</v>
      </c>
      <c r="F4">
        <f t="shared" si="0"/>
        <v>0</v>
      </c>
      <c r="G4">
        <f t="shared" si="0"/>
        <v>0</v>
      </c>
      <c r="H4">
        <f t="shared" si="0"/>
        <v>0</v>
      </c>
      <c r="I4">
        <f t="shared" si="0"/>
        <v>0</v>
      </c>
      <c r="J4">
        <f t="shared" si="0"/>
        <v>0</v>
      </c>
      <c r="K4">
        <f t="shared" si="0"/>
        <v>0</v>
      </c>
      <c r="L4">
        <f t="shared" si="0"/>
        <v>0</v>
      </c>
      <c r="M4">
        <f t="shared" si="0"/>
        <v>0</v>
      </c>
      <c r="N4">
        <f t="shared" si="0"/>
        <v>0</v>
      </c>
      <c r="P4">
        <f t="shared" si="0"/>
        <v>0</v>
      </c>
      <c r="Q4">
        <f t="shared" si="0"/>
        <v>0</v>
      </c>
      <c r="R4">
        <f t="shared" si="0"/>
        <v>0</v>
      </c>
    </row>
    <row r="5" spans="1:18" ht="9">
      <c r="A5" t="s">
        <v>339</v>
      </c>
      <c r="C5">
        <f>C3/C9</f>
        <v>0</v>
      </c>
      <c r="D5">
        <f aca="true" t="shared" si="1" ref="D5:R5">D3/D9</f>
        <v>0</v>
      </c>
      <c r="E5">
        <f t="shared" si="1"/>
        <v>0</v>
      </c>
      <c r="F5">
        <f t="shared" si="1"/>
        <v>0</v>
      </c>
      <c r="G5">
        <f t="shared" si="1"/>
        <v>0</v>
      </c>
      <c r="H5">
        <f t="shared" si="1"/>
        <v>0</v>
      </c>
      <c r="I5">
        <f t="shared" si="1"/>
        <v>0</v>
      </c>
      <c r="J5">
        <f t="shared" si="1"/>
        <v>0</v>
      </c>
      <c r="K5">
        <f t="shared" si="1"/>
        <v>0</v>
      </c>
      <c r="L5">
        <f t="shared" si="1"/>
        <v>0</v>
      </c>
      <c r="M5">
        <f t="shared" si="1"/>
        <v>0</v>
      </c>
      <c r="N5">
        <f t="shared" si="1"/>
        <v>0</v>
      </c>
      <c r="P5">
        <f t="shared" si="1"/>
        <v>0</v>
      </c>
      <c r="Q5">
        <f t="shared" si="1"/>
        <v>0</v>
      </c>
      <c r="R5">
        <f t="shared" si="1"/>
        <v>0</v>
      </c>
    </row>
    <row r="6" spans="1:18" ht="9">
      <c r="A6" t="s">
        <v>340</v>
      </c>
      <c r="C6">
        <f>(C5-C4)/174</f>
        <v>0</v>
      </c>
      <c r="D6">
        <f aca="true" t="shared" si="2" ref="D6:N6">(D5-D4)/174</f>
        <v>0</v>
      </c>
      <c r="E6">
        <f t="shared" si="2"/>
        <v>0</v>
      </c>
      <c r="F6">
        <f t="shared" si="2"/>
        <v>0</v>
      </c>
      <c r="G6">
        <f t="shared" si="2"/>
        <v>0</v>
      </c>
      <c r="H6">
        <f t="shared" si="2"/>
        <v>0</v>
      </c>
      <c r="I6">
        <f t="shared" si="2"/>
        <v>0</v>
      </c>
      <c r="J6">
        <f t="shared" si="2"/>
        <v>0</v>
      </c>
      <c r="K6">
        <f t="shared" si="2"/>
        <v>0</v>
      </c>
      <c r="L6">
        <f t="shared" si="2"/>
        <v>0</v>
      </c>
      <c r="M6">
        <f t="shared" si="2"/>
        <v>0</v>
      </c>
      <c r="N6">
        <f t="shared" si="2"/>
        <v>0</v>
      </c>
      <c r="P6">
        <f>(P5-P4)/(174*12)</f>
        <v>0</v>
      </c>
      <c r="Q6">
        <f>(Q5-Q4)/(174*12)</f>
        <v>0</v>
      </c>
      <c r="R6">
        <f>(R5-R4)/(174*12)</f>
        <v>0</v>
      </c>
    </row>
    <row r="7" spans="1:18" ht="9">
      <c r="A7" t="s">
        <v>341</v>
      </c>
      <c r="C7">
        <f>C6-'DETAIL.XLS'!S279</f>
        <v>0</v>
      </c>
      <c r="D7">
        <f>D6-'DETAIL.XLS'!T279</f>
        <v>0</v>
      </c>
      <c r="E7">
        <f>E6-'DETAIL.XLS'!U279</f>
        <v>0</v>
      </c>
      <c r="F7">
        <f>F6-'DETAIL.XLS'!V279</f>
        <v>0</v>
      </c>
      <c r="G7">
        <f>G6-'DETAIL.XLS'!W279</f>
        <v>0</v>
      </c>
      <c r="H7">
        <f>H6-'DETAIL.XLS'!X279</f>
        <v>0</v>
      </c>
      <c r="I7">
        <f>I6-'DETAIL.XLS'!Y279</f>
        <v>0</v>
      </c>
      <c r="J7">
        <f>J6-'DETAIL.XLS'!Z279</f>
        <v>0</v>
      </c>
      <c r="K7">
        <f>K6-'DETAIL.XLS'!AA279</f>
        <v>0</v>
      </c>
      <c r="L7">
        <f>L6-'DETAIL.XLS'!AB279</f>
        <v>0</v>
      </c>
      <c r="M7">
        <f>M6-'DETAIL.XLS'!AC279</f>
        <v>0</v>
      </c>
      <c r="N7">
        <f>N6-'DETAIL.XLS'!AD279</f>
        <v>0</v>
      </c>
      <c r="P7">
        <f>P6-'DETAIL.XLS'!AF279</f>
        <v>0</v>
      </c>
      <c r="Q7">
        <f>Q6-'DETAIL.XLS'!AG279</f>
        <v>0</v>
      </c>
      <c r="R7">
        <f>R6-'DETAIL.XLS'!AH279</f>
        <v>0</v>
      </c>
    </row>
    <row r="9" spans="1:18" ht="9">
      <c r="A9" t="s">
        <v>342</v>
      </c>
      <c r="C9">
        <v>111</v>
      </c>
      <c r="D9">
        <v>111</v>
      </c>
      <c r="E9">
        <v>111</v>
      </c>
      <c r="F9">
        <v>111</v>
      </c>
      <c r="G9">
        <v>111</v>
      </c>
      <c r="H9">
        <v>111</v>
      </c>
      <c r="I9">
        <v>111</v>
      </c>
      <c r="J9">
        <v>111</v>
      </c>
      <c r="K9">
        <v>111</v>
      </c>
      <c r="L9">
        <v>111</v>
      </c>
      <c r="M9">
        <v>111</v>
      </c>
      <c r="N9">
        <v>111</v>
      </c>
      <c r="P9">
        <v>111</v>
      </c>
      <c r="Q9">
        <v>111</v>
      </c>
      <c r="R9">
        <v>111</v>
      </c>
    </row>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G109"/>
  <sheetViews>
    <sheetView showGridLines="0" zoomScale="75" zoomScaleNormal="75" workbookViewId="0" topLeftCell="A1">
      <pane ySplit="4" topLeftCell="BM5" activePane="bottomLeft" state="frozen"/>
      <selection pane="topLeft" activeCell="A1" sqref="A1"/>
      <selection pane="bottomLeft" activeCell="B20" sqref="B20"/>
    </sheetView>
  </sheetViews>
  <sheetFormatPr defaultColWidth="9.33203125" defaultRowHeight="9.75"/>
  <cols>
    <col min="1" max="1" width="3.83203125" style="19" customWidth="1"/>
    <col min="2" max="2" width="51" style="53" customWidth="1"/>
    <col min="3" max="7" width="21" style="37" customWidth="1"/>
    <col min="8" max="16384" width="9.66015625" style="37" customWidth="1"/>
  </cols>
  <sheetData>
    <row r="1" spans="1:7" s="22" customFormat="1" ht="12.75">
      <c r="A1" s="19" t="s">
        <v>343</v>
      </c>
      <c r="B1" s="20"/>
      <c r="C1" s="65">
        <f>'DETAIL.XLS'!R1</f>
        <v>36867</v>
      </c>
      <c r="D1" s="65">
        <f>'DETAIL.XLS'!AE1</f>
        <v>37239</v>
      </c>
      <c r="E1" s="65">
        <f>'DETAIL.XLS'!AF1</f>
        <v>37604</v>
      </c>
      <c r="F1" s="65">
        <f>'DETAIL.XLS'!AG1</f>
        <v>37969</v>
      </c>
      <c r="G1" s="65">
        <f>'DETAIL.XLS'!AH1</f>
        <v>38334</v>
      </c>
    </row>
    <row r="2" spans="1:7" s="25" customFormat="1" ht="9">
      <c r="A2" s="23"/>
      <c r="B2" s="24" t="s">
        <v>146</v>
      </c>
      <c r="C2" s="25">
        <f>+C50-C75</f>
        <v>0</v>
      </c>
      <c r="D2" s="25">
        <f>+D50-D75</f>
        <v>0</v>
      </c>
      <c r="E2" s="25">
        <f>+E50-E75</f>
        <v>0</v>
      </c>
      <c r="F2" s="25">
        <f>+F50-F75</f>
        <v>0</v>
      </c>
      <c r="G2" s="25">
        <f>+G50-G75</f>
        <v>0</v>
      </c>
    </row>
    <row r="3" spans="1:7" s="25" customFormat="1" ht="9">
      <c r="A3" s="23"/>
      <c r="B3" s="24" t="s">
        <v>344</v>
      </c>
      <c r="C3" s="25">
        <f>+C33-C84</f>
        <v>0</v>
      </c>
      <c r="D3" s="25">
        <f>+D33-D84</f>
        <v>0</v>
      </c>
      <c r="E3" s="25">
        <f>+E33-E84</f>
        <v>0</v>
      </c>
      <c r="F3" s="25">
        <f>+F33-F84</f>
        <v>0</v>
      </c>
      <c r="G3" s="25">
        <f>+G33-G84</f>
        <v>0</v>
      </c>
    </row>
    <row r="4" spans="1:7" s="25" customFormat="1" ht="9.75" thickBot="1">
      <c r="A4" s="23"/>
      <c r="B4" s="24" t="s">
        <v>345</v>
      </c>
      <c r="C4" s="25">
        <f>+C108-C42</f>
        <v>0</v>
      </c>
      <c r="D4" s="25">
        <f>+D108-D42</f>
        <v>0</v>
      </c>
      <c r="E4" s="25">
        <f>+E108-E42</f>
        <v>0</v>
      </c>
      <c r="F4" s="25">
        <f>+F108-F42</f>
        <v>0</v>
      </c>
      <c r="G4" s="25">
        <f>+G108-G42</f>
        <v>0</v>
      </c>
    </row>
    <row r="5" spans="1:7" s="29" customFormat="1" ht="20.25" thickTop="1">
      <c r="A5" s="195">
        <f>'DETAIL.XLS'!$A$1</f>
        <v>0</v>
      </c>
      <c r="B5" s="27"/>
      <c r="C5" s="27"/>
      <c r="D5" s="27"/>
      <c r="E5" s="27"/>
      <c r="F5" s="27"/>
      <c r="G5" s="28"/>
    </row>
    <row r="6" spans="1:7" s="63" customFormat="1" ht="13.5" customHeight="1" thickBot="1">
      <c r="A6" s="61" t="s">
        <v>346</v>
      </c>
      <c r="B6" s="62"/>
      <c r="C6" s="62"/>
      <c r="D6" s="62"/>
      <c r="E6" s="62"/>
      <c r="F6" s="62"/>
      <c r="G6" s="61"/>
    </row>
    <row r="7" spans="1:7" ht="13.5" thickTop="1">
      <c r="A7" s="33"/>
      <c r="B7" s="34"/>
      <c r="C7" s="35"/>
      <c r="D7" s="35"/>
      <c r="E7" s="35"/>
      <c r="F7" s="35"/>
      <c r="G7" s="36"/>
    </row>
    <row r="8" spans="1:7" s="38" customFormat="1" ht="12.75">
      <c r="A8" s="21"/>
      <c r="B8" s="21"/>
      <c r="C8" s="65">
        <f>C$1</f>
        <v>36867</v>
      </c>
      <c r="D8" s="65">
        <f>D$1</f>
        <v>37239</v>
      </c>
      <c r="E8" s="65">
        <f>E$1</f>
        <v>37604</v>
      </c>
      <c r="F8" s="65">
        <f>F$1</f>
        <v>37969</v>
      </c>
      <c r="G8" s="65">
        <f>G$1</f>
        <v>38334</v>
      </c>
    </row>
    <row r="9" spans="1:7" ht="12.75">
      <c r="A9" s="36"/>
      <c r="B9" s="34"/>
      <c r="C9" s="39"/>
      <c r="D9" s="36"/>
      <c r="E9" s="39"/>
      <c r="F9" s="39"/>
      <c r="G9" s="39"/>
    </row>
    <row r="10" spans="1:7" ht="12.75">
      <c r="A10" s="36" t="s">
        <v>225</v>
      </c>
      <c r="B10" s="34"/>
      <c r="C10" s="39"/>
      <c r="D10" s="36"/>
      <c r="E10" s="39"/>
      <c r="F10" s="39"/>
      <c r="G10" s="39"/>
    </row>
    <row r="11" spans="1:7" ht="12.75">
      <c r="A11" s="36"/>
      <c r="B11" s="34" t="str">
        <f>+'DETAIL.XLS'!B86</f>
        <v>Project Revenues</v>
      </c>
      <c r="C11" s="37">
        <f>+'DETAIL.XLS'!R86</f>
        <v>0</v>
      </c>
      <c r="D11" s="37">
        <f>+'DETAIL.XLS'!AE86</f>
        <v>0</v>
      </c>
      <c r="E11" s="37">
        <f>+'DETAIL.XLS'!AF86</f>
        <v>0</v>
      </c>
      <c r="F11" s="37">
        <f>+'DETAIL.XLS'!AG86</f>
        <v>0</v>
      </c>
      <c r="G11" s="37">
        <f>+'DETAIL.XLS'!AH86</f>
        <v>0</v>
      </c>
    </row>
    <row r="12" spans="1:7" s="40" customFormat="1" ht="12.75">
      <c r="A12" s="36" t="s">
        <v>226</v>
      </c>
      <c r="B12" s="34"/>
      <c r="C12" s="40">
        <f>SUM(C11:C11)</f>
        <v>0</v>
      </c>
      <c r="D12" s="40">
        <f>SUM(D11:D11)</f>
        <v>0</v>
      </c>
      <c r="E12" s="40">
        <f>SUM(E11:E11)</f>
        <v>0</v>
      </c>
      <c r="F12" s="40">
        <f>SUM(F11:F11)</f>
        <v>0</v>
      </c>
      <c r="G12" s="40">
        <f>SUM(G11:G11)</f>
        <v>0</v>
      </c>
    </row>
    <row r="13" spans="1:2" ht="12.75">
      <c r="A13" s="36"/>
      <c r="B13" s="34"/>
    </row>
    <row r="14" spans="1:7" ht="12.75">
      <c r="A14" s="36" t="s">
        <v>227</v>
      </c>
      <c r="B14" s="34"/>
      <c r="C14" s="39"/>
      <c r="D14" s="39"/>
      <c r="E14" s="39"/>
      <c r="F14" s="39"/>
      <c r="G14" s="39"/>
    </row>
    <row r="15" spans="1:7" ht="12.75">
      <c r="A15" s="36"/>
      <c r="B15" s="34" t="str">
        <f>Assumptions!I14</f>
        <v>Production Process</v>
      </c>
      <c r="C15" s="39">
        <f>+'DETAIL.XLS'!R103</f>
        <v>0</v>
      </c>
      <c r="D15" s="39">
        <f>+'DETAIL.XLS'!AE103</f>
        <v>0</v>
      </c>
      <c r="E15" s="39">
        <f>+'DETAIL.XLS'!AF103</f>
        <v>0</v>
      </c>
      <c r="F15" s="39">
        <f>+'DETAIL.XLS'!AG103</f>
        <v>0</v>
      </c>
      <c r="G15" s="39">
        <f>+'DETAIL.XLS'!AH103</f>
        <v>0</v>
      </c>
    </row>
    <row r="16" spans="1:7" s="45" customFormat="1" ht="12.75">
      <c r="A16" s="42"/>
      <c r="B16" s="43" t="s">
        <v>347</v>
      </c>
      <c r="C16" s="44">
        <f>IF(C$12=0,0,C15/C$12)</f>
        <v>0</v>
      </c>
      <c r="D16" s="44">
        <f>IF(D$12=0,0,D15/D$12)</f>
        <v>0</v>
      </c>
      <c r="E16" s="44">
        <f>IF(E$12=0,0,E15/E$12)</f>
        <v>0</v>
      </c>
      <c r="F16" s="44">
        <f>IF(F$12=0,0,F15/F$12)</f>
        <v>0</v>
      </c>
      <c r="G16" s="44">
        <f>IF(G$12=0,0,G15/G$12)</f>
        <v>0</v>
      </c>
    </row>
    <row r="17" spans="1:7" ht="12.75">
      <c r="A17" s="36"/>
      <c r="B17" s="34" t="str">
        <f>Assumptions!I15</f>
        <v>Sales &amp; Marketing</v>
      </c>
      <c r="C17" s="39">
        <f>+'DETAIL.XLS'!R115+'DETAIL.XLS'!R126</f>
        <v>0</v>
      </c>
      <c r="D17" s="39">
        <f>+'DETAIL.XLS'!AE115+'DETAIL.XLS'!AE126</f>
        <v>0</v>
      </c>
      <c r="E17" s="39">
        <f>+'DETAIL.XLS'!AF115+'DETAIL.XLS'!AF126</f>
        <v>0</v>
      </c>
      <c r="F17" s="39">
        <f>+'DETAIL.XLS'!AG115+'DETAIL.XLS'!AG126</f>
        <v>0</v>
      </c>
      <c r="G17" s="39">
        <f>+'DETAIL.XLS'!AH115+'DETAIL.XLS'!AH126</f>
        <v>0</v>
      </c>
    </row>
    <row r="18" spans="1:7" s="45" customFormat="1" ht="12.75">
      <c r="A18" s="42"/>
      <c r="B18" s="43" t="s">
        <v>347</v>
      </c>
      <c r="C18" s="44">
        <f>IF(C$12=0,0,C17/C$12)</f>
        <v>0</v>
      </c>
      <c r="D18" s="44">
        <f>IF(D$12=0,0,D17/D$12)</f>
        <v>0</v>
      </c>
      <c r="E18" s="44">
        <f>IF(E$12=0,0,E17/E$12)</f>
        <v>0</v>
      </c>
      <c r="F18" s="44">
        <f>IF(F$12=0,0,F17/F$12)</f>
        <v>0</v>
      </c>
      <c r="G18" s="44">
        <f>IF(G$12=0,0,G17/G$12)</f>
        <v>0</v>
      </c>
    </row>
    <row r="19" spans="1:7" ht="12.75">
      <c r="A19" s="36"/>
      <c r="B19" s="34" t="str">
        <f>Assumptions!I16</f>
        <v>Administration</v>
      </c>
      <c r="C19" s="39">
        <f>+'DETAIL.XLS'!R144</f>
        <v>0</v>
      </c>
      <c r="D19" s="39">
        <f>+'DETAIL.XLS'!AE144</f>
        <v>0</v>
      </c>
      <c r="E19" s="39">
        <f>+'DETAIL.XLS'!AF144</f>
        <v>0</v>
      </c>
      <c r="F19" s="39">
        <f>+'DETAIL.XLS'!AG144</f>
        <v>0</v>
      </c>
      <c r="G19" s="39">
        <f>+'DETAIL.XLS'!AH144</f>
        <v>0</v>
      </c>
    </row>
    <row r="20" spans="1:7" s="45" customFormat="1" ht="12.75">
      <c r="A20" s="42"/>
      <c r="B20" s="43" t="s">
        <v>347</v>
      </c>
      <c r="C20" s="44">
        <f>IF(C$12=0,0,C19/C$12)</f>
        <v>0</v>
      </c>
      <c r="D20" s="44">
        <f>IF(D$12=0,0,D19/D$12)</f>
        <v>0</v>
      </c>
      <c r="E20" s="44">
        <f>IF(E$12=0,0,E19/E$12)</f>
        <v>0</v>
      </c>
      <c r="F20" s="44">
        <f>IF(F$12=0,0,F19/F$12)</f>
        <v>0</v>
      </c>
      <c r="G20" s="44">
        <f>IF(G$12=0,0,G19/G$12)</f>
        <v>0</v>
      </c>
    </row>
    <row r="21" spans="1:7" s="40" customFormat="1" ht="12.75">
      <c r="A21" s="36" t="s">
        <v>348</v>
      </c>
      <c r="B21" s="34"/>
      <c r="C21" s="41">
        <f>+C15+C17+C19</f>
        <v>0</v>
      </c>
      <c r="D21" s="41">
        <f>+D15+D17+D19</f>
        <v>0</v>
      </c>
      <c r="E21" s="41">
        <f>+E15+E17+E19</f>
        <v>0</v>
      </c>
      <c r="F21" s="41">
        <f>+F15+F17+F19</f>
        <v>0</v>
      </c>
      <c r="G21" s="41">
        <f>+G15+G17+G19</f>
        <v>0</v>
      </c>
    </row>
    <row r="22" spans="1:7" s="45" customFormat="1" ht="12.75">
      <c r="A22" s="42"/>
      <c r="B22" s="43" t="s">
        <v>347</v>
      </c>
      <c r="C22" s="44">
        <f>IF(C$12=0,0,C21/C$12)</f>
        <v>0</v>
      </c>
      <c r="D22" s="44">
        <f>IF(D$12=0,0,D21/D$12)</f>
        <v>0</v>
      </c>
      <c r="E22" s="44">
        <f>IF(E$12=0,0,E21/E$12)</f>
        <v>0</v>
      </c>
      <c r="F22" s="44">
        <f>IF(F$12=0,0,F21/F$12)</f>
        <v>0</v>
      </c>
      <c r="G22" s="44">
        <f>IF(G$12=0,0,G21/G$12)</f>
        <v>0</v>
      </c>
    </row>
    <row r="23" spans="1:7" ht="12.75">
      <c r="A23" s="36"/>
      <c r="B23" s="34"/>
      <c r="C23" s="39"/>
      <c r="D23" s="39"/>
      <c r="E23" s="39"/>
      <c r="F23" s="39"/>
      <c r="G23" s="39"/>
    </row>
    <row r="24" spans="1:7" s="40" customFormat="1" ht="12.75">
      <c r="A24" s="36" t="s">
        <v>246</v>
      </c>
      <c r="B24" s="34"/>
      <c r="C24" s="41">
        <f>+C12-C21</f>
        <v>0</v>
      </c>
      <c r="D24" s="41">
        <f>+D12-D21</f>
        <v>0</v>
      </c>
      <c r="E24" s="41">
        <f>+E12-E21</f>
        <v>0</v>
      </c>
      <c r="F24" s="41">
        <f>+F12-F21</f>
        <v>0</v>
      </c>
      <c r="G24" s="41">
        <f>+G12-G21</f>
        <v>0</v>
      </c>
    </row>
    <row r="25" spans="1:7" s="45" customFormat="1" ht="12.75">
      <c r="A25" s="42"/>
      <c r="B25" s="43" t="s">
        <v>347</v>
      </c>
      <c r="C25" s="44">
        <f>IF(C$12=0,0,C24/C$12)</f>
        <v>0</v>
      </c>
      <c r="D25" s="44">
        <f>IF(D$12=0,0,D24/D$12)</f>
        <v>0</v>
      </c>
      <c r="E25" s="44">
        <f>IF(E$12=0,0,E24/E$12)</f>
        <v>0</v>
      </c>
      <c r="F25" s="44">
        <f>IF(F$12=0,0,F24/F$12)</f>
        <v>0</v>
      </c>
      <c r="G25" s="44">
        <f>IF(G$12=0,0,G24/G$12)</f>
        <v>0</v>
      </c>
    </row>
    <row r="26" spans="1:7" ht="12.75">
      <c r="A26" s="36"/>
      <c r="B26" s="34"/>
      <c r="C26" s="39"/>
      <c r="D26" s="39"/>
      <c r="E26" s="39"/>
      <c r="F26" s="39"/>
      <c r="G26" s="39"/>
    </row>
    <row r="27" spans="1:7" ht="12.75">
      <c r="A27" s="36"/>
      <c r="B27" s="39" t="s">
        <v>200</v>
      </c>
      <c r="C27" s="39">
        <f>SUM('DETAIL.XLS'!R155:R157)</f>
        <v>0</v>
      </c>
      <c r="D27" s="39">
        <f>SUM('DETAIL.XLS'!AE155:AE157)</f>
        <v>0</v>
      </c>
      <c r="E27" s="39">
        <f>SUM('DETAIL.XLS'!AF155:AF157)</f>
        <v>0</v>
      </c>
      <c r="F27" s="39">
        <f>SUM('DETAIL.XLS'!AG155:AG157)</f>
        <v>0</v>
      </c>
      <c r="G27" s="39">
        <f>SUM('DETAIL.XLS'!AH155:AH157)</f>
        <v>0</v>
      </c>
    </row>
    <row r="28" spans="1:7" ht="12.75">
      <c r="A28" s="36"/>
      <c r="B28" s="39" t="s">
        <v>180</v>
      </c>
      <c r="C28" s="39">
        <f>'DETAIL.XLS'!R154</f>
        <v>0</v>
      </c>
      <c r="D28" s="39">
        <f>'DETAIL.XLS'!AE154</f>
        <v>0</v>
      </c>
      <c r="E28" s="39">
        <f>'DETAIL.XLS'!AF154</f>
        <v>0</v>
      </c>
      <c r="F28" s="39">
        <f>'DETAIL.XLS'!AG154</f>
        <v>0</v>
      </c>
      <c r="G28" s="39">
        <f>'DETAIL.XLS'!AH154</f>
        <v>0</v>
      </c>
    </row>
    <row r="29" spans="1:7" ht="12.75">
      <c r="A29" s="36"/>
      <c r="B29" s="34"/>
      <c r="C29" s="39"/>
      <c r="D29" s="39"/>
      <c r="E29" s="39"/>
      <c r="F29" s="39"/>
      <c r="G29" s="39"/>
    </row>
    <row r="30" spans="1:7" s="40" customFormat="1" ht="12.75">
      <c r="A30" s="36" t="s">
        <v>249</v>
      </c>
      <c r="B30" s="34"/>
      <c r="C30" s="41">
        <f>+C24-C27+C28</f>
        <v>0</v>
      </c>
      <c r="D30" s="41">
        <f>+D24-D27+D28</f>
        <v>0</v>
      </c>
      <c r="E30" s="41">
        <f>+E24-E27+E28</f>
        <v>0</v>
      </c>
      <c r="F30" s="41">
        <f>+F24-F27+F28</f>
        <v>0</v>
      </c>
      <c r="G30" s="41">
        <f>+G24-G27+G28</f>
        <v>0</v>
      </c>
    </row>
    <row r="31" spans="1:7" ht="12.75">
      <c r="A31" s="36"/>
      <c r="B31" s="39" t="str">
        <f>+'DETAIL.XLS'!B161</f>
        <v>Tax Exp</v>
      </c>
      <c r="C31" s="39">
        <f>+'DETAIL.XLS'!R161</f>
        <v>0</v>
      </c>
      <c r="D31" s="39">
        <f>+'DETAIL.XLS'!AE161</f>
        <v>0</v>
      </c>
      <c r="E31" s="39">
        <f>+'DETAIL.XLS'!AF161</f>
        <v>0</v>
      </c>
      <c r="F31" s="39">
        <f>+'DETAIL.XLS'!AG161</f>
        <v>0</v>
      </c>
      <c r="G31" s="39">
        <f>+'DETAIL.XLS'!AH161</f>
        <v>0</v>
      </c>
    </row>
    <row r="32" spans="1:7" ht="12.75">
      <c r="A32" s="36"/>
      <c r="B32" s="34"/>
      <c r="C32" s="39"/>
      <c r="D32" s="39"/>
      <c r="E32" s="39"/>
      <c r="F32" s="39"/>
      <c r="G32" s="39"/>
    </row>
    <row r="33" spans="1:7" s="40" customFormat="1" ht="12.75">
      <c r="A33" s="36" t="s">
        <v>207</v>
      </c>
      <c r="B33" s="34"/>
      <c r="C33" s="41">
        <f>+C30-C31</f>
        <v>0</v>
      </c>
      <c r="D33" s="41">
        <f>+D30-D31</f>
        <v>0</v>
      </c>
      <c r="E33" s="41">
        <f>+E30-E31</f>
        <v>0</v>
      </c>
      <c r="F33" s="41">
        <f>+F30-F31</f>
        <v>0</v>
      </c>
      <c r="G33" s="41">
        <f>+G30-G31</f>
        <v>0</v>
      </c>
    </row>
    <row r="34" spans="1:7" s="45" customFormat="1" ht="12.75">
      <c r="A34" s="42"/>
      <c r="B34" s="43" t="s">
        <v>347</v>
      </c>
      <c r="C34" s="44">
        <f>IF(C$12=0,0,C33/C$12)</f>
        <v>0</v>
      </c>
      <c r="D34" s="44">
        <f>IF(D$12=0,0,D33/D$12)</f>
        <v>0</v>
      </c>
      <c r="E34" s="44">
        <f>IF(E$12=0,0,E33/E$12)</f>
        <v>0</v>
      </c>
      <c r="F34" s="44">
        <f>IF(F$12=0,0,F33/F$12)</f>
        <v>0</v>
      </c>
      <c r="G34" s="44">
        <f>IF(G$12=0,0,G33/G$12)</f>
        <v>0</v>
      </c>
    </row>
    <row r="35" spans="1:7" ht="13.5" thickBot="1">
      <c r="A35" s="46"/>
      <c r="B35" s="47"/>
      <c r="C35" s="48"/>
      <c r="D35" s="48"/>
      <c r="E35" s="48"/>
      <c r="F35" s="48"/>
      <c r="G35" s="48"/>
    </row>
    <row r="36" spans="1:7" s="29" customFormat="1" ht="20.25" thickTop="1">
      <c r="A36" s="26">
        <f>+$A$5</f>
        <v>0</v>
      </c>
      <c r="B36" s="27"/>
      <c r="C36" s="27"/>
      <c r="D36" s="27"/>
      <c r="E36" s="27"/>
      <c r="F36" s="27"/>
      <c r="G36" s="27"/>
    </row>
    <row r="37" spans="1:7" s="32" customFormat="1" ht="13.5" thickBot="1">
      <c r="A37" s="30" t="s">
        <v>349</v>
      </c>
      <c r="B37" s="31"/>
      <c r="C37" s="31"/>
      <c r="D37" s="31"/>
      <c r="E37" s="31"/>
      <c r="F37" s="31"/>
      <c r="G37" s="31"/>
    </row>
    <row r="38" spans="1:4" ht="13.5" thickTop="1">
      <c r="A38" s="33"/>
      <c r="B38" s="34"/>
      <c r="C38" s="35"/>
      <c r="D38" s="35"/>
    </row>
    <row r="39" spans="1:7" s="38" customFormat="1" ht="12.75">
      <c r="A39" s="21"/>
      <c r="B39" s="21"/>
      <c r="C39" s="65">
        <f>C$1</f>
        <v>36867</v>
      </c>
      <c r="D39" s="65">
        <f>D$1</f>
        <v>37239</v>
      </c>
      <c r="E39" s="65">
        <f>E$1</f>
        <v>37604</v>
      </c>
      <c r="F39" s="65">
        <f>F$1</f>
        <v>37969</v>
      </c>
      <c r="G39" s="65">
        <f>G$1</f>
        <v>38334</v>
      </c>
    </row>
    <row r="40" spans="1:7" ht="12.75">
      <c r="A40" s="36" t="s">
        <v>252</v>
      </c>
      <c r="B40" s="34"/>
      <c r="C40" s="49"/>
      <c r="D40" s="49"/>
      <c r="E40" s="49"/>
      <c r="F40" s="49"/>
      <c r="G40" s="49"/>
    </row>
    <row r="41" spans="1:7" ht="12.75">
      <c r="A41" s="36" t="s">
        <v>253</v>
      </c>
      <c r="B41" s="34"/>
      <c r="C41" s="39"/>
      <c r="D41" s="39"/>
      <c r="E41" s="39"/>
      <c r="F41" s="39"/>
      <c r="G41" s="39"/>
    </row>
    <row r="42" spans="1:7" s="52" customFormat="1" ht="12.75">
      <c r="A42" s="50"/>
      <c r="B42" s="34" t="str">
        <f>+'DETAIL.XLS'!B174</f>
        <v>Cash</v>
      </c>
      <c r="C42" s="51">
        <f>+'DETAIL.XLS'!R174</f>
        <v>0</v>
      </c>
      <c r="D42" s="51">
        <f>+'DETAIL.XLS'!AE174</f>
        <v>0</v>
      </c>
      <c r="E42" s="51">
        <f>+'DETAIL.XLS'!AF174</f>
        <v>0</v>
      </c>
      <c r="F42" s="51">
        <f>+'DETAIL.XLS'!AG174</f>
        <v>0</v>
      </c>
      <c r="G42" s="51">
        <f>+'DETAIL.XLS'!AH174</f>
        <v>0</v>
      </c>
    </row>
    <row r="43" spans="1:7" ht="12.75">
      <c r="A43" s="36"/>
      <c r="B43" s="34" t="str">
        <f>+'DETAIL.XLS'!B177</f>
        <v>Net Accounts Rec</v>
      </c>
      <c r="C43" s="51">
        <f>+'DETAIL.XLS'!R177</f>
        <v>0</v>
      </c>
      <c r="D43" s="51">
        <f>+'DETAIL.XLS'!AE177</f>
        <v>0</v>
      </c>
      <c r="E43" s="51">
        <f>+'DETAIL.XLS'!AF177</f>
        <v>0</v>
      </c>
      <c r="F43" s="51">
        <f>+'DETAIL.XLS'!AG177</f>
        <v>0</v>
      </c>
      <c r="G43" s="51">
        <f>+'DETAIL.XLS'!AH177</f>
        <v>0</v>
      </c>
    </row>
    <row r="44" spans="1:7" s="40" customFormat="1" ht="12.75">
      <c r="A44" s="36" t="s">
        <v>256</v>
      </c>
      <c r="B44" s="34"/>
      <c r="C44" s="41">
        <f>SUM(C42:C43)</f>
        <v>0</v>
      </c>
      <c r="D44" s="41">
        <f>SUM(D42:D43)</f>
        <v>0</v>
      </c>
      <c r="E44" s="41">
        <f>SUM(E42:E43)</f>
        <v>0</v>
      </c>
      <c r="F44" s="41">
        <f>SUM(F42:F43)</f>
        <v>0</v>
      </c>
      <c r="G44" s="41">
        <f>SUM(G42:G43)</f>
        <v>0</v>
      </c>
    </row>
    <row r="45" spans="1:7" ht="12.75">
      <c r="A45" s="36"/>
      <c r="B45" s="34"/>
      <c r="C45" s="39"/>
      <c r="D45" s="39"/>
      <c r="E45" s="39"/>
      <c r="F45" s="39"/>
      <c r="G45" s="39"/>
    </row>
    <row r="46" spans="1:7" s="53" customFormat="1" ht="12.75">
      <c r="A46" s="36" t="s">
        <v>218</v>
      </c>
      <c r="B46" s="34"/>
      <c r="C46" s="39">
        <f>+'DETAIL.XLS'!R184</f>
        <v>0</v>
      </c>
      <c r="D46" s="39">
        <f>+'DETAIL.XLS'!AE184</f>
        <v>0</v>
      </c>
      <c r="E46" s="39">
        <f>+'DETAIL.XLS'!AF184</f>
        <v>0</v>
      </c>
      <c r="F46" s="39">
        <f>+'DETAIL.XLS'!AG184</f>
        <v>0</v>
      </c>
      <c r="G46" s="39">
        <f>+'DETAIL.XLS'!AH184</f>
        <v>0</v>
      </c>
    </row>
    <row r="47" spans="1:7" ht="12.75">
      <c r="A47" s="36"/>
      <c r="B47" s="34" t="s">
        <v>350</v>
      </c>
      <c r="C47" s="39">
        <f>+'DETAIL.XLS'!R190</f>
        <v>0</v>
      </c>
      <c r="D47" s="39">
        <f>+'DETAIL.XLS'!AE190</f>
        <v>0</v>
      </c>
      <c r="E47" s="39">
        <f>+'DETAIL.XLS'!AF190</f>
        <v>0</v>
      </c>
      <c r="F47" s="39">
        <f>+'DETAIL.XLS'!AG190</f>
        <v>0</v>
      </c>
      <c r="G47" s="39">
        <f>+'DETAIL.XLS'!AH190</f>
        <v>0</v>
      </c>
    </row>
    <row r="48" spans="1:7" s="40" customFormat="1" ht="12.75">
      <c r="A48" s="36" t="s">
        <v>263</v>
      </c>
      <c r="B48" s="34"/>
      <c r="C48" s="41">
        <f>+C46-C47</f>
        <v>0</v>
      </c>
      <c r="D48" s="41">
        <f>+D46-D47</f>
        <v>0</v>
      </c>
      <c r="E48" s="41">
        <f>+E46-E47</f>
        <v>0</v>
      </c>
      <c r="F48" s="41">
        <f>+F46-F47</f>
        <v>0</v>
      </c>
      <c r="G48" s="41">
        <f>+G46-G47</f>
        <v>0</v>
      </c>
    </row>
    <row r="49" spans="1:7" ht="12.75">
      <c r="A49" s="36"/>
      <c r="B49" s="34"/>
      <c r="C49" s="39"/>
      <c r="D49" s="39"/>
      <c r="E49" s="39"/>
      <c r="F49" s="39"/>
      <c r="G49" s="39"/>
    </row>
    <row r="50" spans="1:7" s="40" customFormat="1" ht="12.75">
      <c r="A50" s="36" t="s">
        <v>264</v>
      </c>
      <c r="B50" s="34"/>
      <c r="C50" s="41">
        <f>+C44+C48</f>
        <v>0</v>
      </c>
      <c r="D50" s="41">
        <f>+D44+D48</f>
        <v>0</v>
      </c>
      <c r="E50" s="41">
        <f>+E44+E48</f>
        <v>0</v>
      </c>
      <c r="F50" s="41">
        <f>+F44+F48</f>
        <v>0</v>
      </c>
      <c r="G50" s="41">
        <f>+G44+G48</f>
        <v>0</v>
      </c>
    </row>
    <row r="51" spans="1:7" ht="12.75">
      <c r="A51" s="36"/>
      <c r="B51" s="34"/>
      <c r="C51" s="39"/>
      <c r="D51" s="39"/>
      <c r="E51" s="39"/>
      <c r="F51" s="39"/>
      <c r="G51" s="39"/>
    </row>
    <row r="52" spans="1:7" ht="12.75">
      <c r="A52" s="36" t="s">
        <v>265</v>
      </c>
      <c r="B52" s="34"/>
      <c r="C52" s="39"/>
      <c r="D52" s="39"/>
      <c r="E52" s="39"/>
      <c r="F52" s="39"/>
      <c r="G52" s="39"/>
    </row>
    <row r="53" spans="1:7" ht="12.75">
      <c r="A53" s="36" t="s">
        <v>266</v>
      </c>
      <c r="B53" s="34"/>
      <c r="C53" s="39"/>
      <c r="D53" s="39"/>
      <c r="E53" s="39"/>
      <c r="F53" s="39"/>
      <c r="G53" s="39"/>
    </row>
    <row r="54" spans="1:7" ht="12.75">
      <c r="A54" s="36"/>
      <c r="B54" s="34" t="str">
        <f>+'DETAIL.XLS'!B199</f>
        <v>Accounts Payable (30 days)</v>
      </c>
      <c r="C54" s="39">
        <f>+'DETAIL.XLS'!R199</f>
        <v>0</v>
      </c>
      <c r="D54" s="39">
        <f>+'DETAIL.XLS'!AE199</f>
        <v>0</v>
      </c>
      <c r="E54" s="39">
        <f>+'DETAIL.XLS'!AF199</f>
        <v>0</v>
      </c>
      <c r="F54" s="39">
        <f>+'DETAIL.XLS'!AG199</f>
        <v>0</v>
      </c>
      <c r="G54" s="39">
        <f>+'DETAIL.XLS'!AH199</f>
        <v>0</v>
      </c>
    </row>
    <row r="55" spans="1:7" ht="12.75">
      <c r="A55" s="36"/>
      <c r="B55" s="34" t="str">
        <f>+'DETAIL.XLS'!B200</f>
        <v>Salaries Payable (15 days)</v>
      </c>
      <c r="C55" s="39">
        <f>+'DETAIL.XLS'!R200</f>
        <v>0</v>
      </c>
      <c r="D55" s="39">
        <f>+'DETAIL.XLS'!AE200</f>
        <v>0</v>
      </c>
      <c r="E55" s="39">
        <f>+'DETAIL.XLS'!AF200</f>
        <v>0</v>
      </c>
      <c r="F55" s="39">
        <f>+'DETAIL.XLS'!AG200</f>
        <v>0</v>
      </c>
      <c r="G55" s="39">
        <f>+'DETAIL.XLS'!AH200</f>
        <v>0</v>
      </c>
    </row>
    <row r="56" spans="1:7" ht="12.75">
      <c r="A56" s="36"/>
      <c r="B56" s="34" t="str">
        <f>+'DETAIL.XLS'!B201</f>
        <v>Taxes Payable (90 days)</v>
      </c>
      <c r="C56" s="39">
        <f>+'DETAIL.XLS'!R201</f>
        <v>0</v>
      </c>
      <c r="D56" s="39">
        <f>+'DETAIL.XLS'!AE201</f>
        <v>0</v>
      </c>
      <c r="E56" s="39">
        <f>+'DETAIL.XLS'!AF201</f>
        <v>0</v>
      </c>
      <c r="F56" s="39">
        <f>+'DETAIL.XLS'!AG201</f>
        <v>0</v>
      </c>
      <c r="G56" s="39">
        <f>+'DETAIL.XLS'!AH201</f>
        <v>0</v>
      </c>
    </row>
    <row r="57" spans="1:7" ht="12.75">
      <c r="A57" s="36"/>
      <c r="B57" s="34" t="str">
        <f>+'DETAIL.XLS'!B202</f>
        <v>Line of Credit (0% of net A/R)</v>
      </c>
      <c r="C57" s="39">
        <f>+'DETAIL.XLS'!R202</f>
        <v>0</v>
      </c>
      <c r="D57" s="39">
        <f>+'DETAIL.XLS'!AE202</f>
        <v>0</v>
      </c>
      <c r="E57" s="39">
        <f>+'DETAIL.XLS'!AF202</f>
        <v>0</v>
      </c>
      <c r="F57" s="39">
        <f>+'DETAIL.XLS'!AG202</f>
        <v>0</v>
      </c>
      <c r="G57" s="39">
        <f>+'DETAIL.XLS'!AH202</f>
        <v>0</v>
      </c>
    </row>
    <row r="58" spans="1:7" ht="12.75">
      <c r="A58" s="36"/>
      <c r="B58" s="34" t="str">
        <f>+'DETAIL.XLS'!B203</f>
        <v>Current Portion of Cap Equip Lease</v>
      </c>
      <c r="C58" s="39">
        <f>+'DETAIL.XLS'!R203</f>
        <v>0</v>
      </c>
      <c r="D58" s="39">
        <f>+'DETAIL.XLS'!AE203</f>
        <v>0</v>
      </c>
      <c r="E58" s="39">
        <f>+'DETAIL.XLS'!AF203</f>
        <v>0</v>
      </c>
      <c r="F58" s="39">
        <f>+'DETAIL.XLS'!AG203</f>
        <v>0</v>
      </c>
      <c r="G58" s="39">
        <f>+'DETAIL.XLS'!AH203</f>
        <v>0</v>
      </c>
    </row>
    <row r="59" spans="1:7" ht="12.75">
      <c r="A59" s="36"/>
      <c r="B59" s="34" t="str">
        <f>+'DETAIL.XLS'!B204</f>
        <v>Current Portion of Long Term Debt</v>
      </c>
      <c r="C59" s="39">
        <f>+'DETAIL.XLS'!R204</f>
        <v>0</v>
      </c>
      <c r="D59" s="39">
        <f>+'DETAIL.XLS'!AE204</f>
        <v>0</v>
      </c>
      <c r="E59" s="39">
        <f>+'DETAIL.XLS'!AF204</f>
        <v>0</v>
      </c>
      <c r="F59" s="39">
        <f>+'DETAIL.XLS'!AG204</f>
        <v>0</v>
      </c>
      <c r="G59" s="39">
        <f>+'DETAIL.XLS'!AH204</f>
        <v>0</v>
      </c>
    </row>
    <row r="60" spans="1:7" s="40" customFormat="1" ht="12.75">
      <c r="A60" s="36" t="s">
        <v>351</v>
      </c>
      <c r="B60" s="34"/>
      <c r="C60" s="41">
        <f>SUM(C54:C59)</f>
        <v>0</v>
      </c>
      <c r="D60" s="41">
        <f>SUM(D54:D59)</f>
        <v>0</v>
      </c>
      <c r="E60" s="41">
        <f>SUM(E54:E59)</f>
        <v>0</v>
      </c>
      <c r="F60" s="41">
        <f>SUM(F54:F59)</f>
        <v>0</v>
      </c>
      <c r="G60" s="41">
        <f>SUM(G54:G59)</f>
        <v>0</v>
      </c>
    </row>
    <row r="61" spans="1:7" ht="12.75">
      <c r="A61" s="36"/>
      <c r="B61" s="34"/>
      <c r="C61" s="39"/>
      <c r="D61" s="39"/>
      <c r="E61" s="39"/>
      <c r="F61" s="39"/>
      <c r="G61" s="39"/>
    </row>
    <row r="62" spans="1:7" ht="12.75">
      <c r="A62" s="36" t="s">
        <v>270</v>
      </c>
      <c r="B62" s="34"/>
      <c r="C62" s="39"/>
      <c r="D62" s="39"/>
      <c r="E62" s="39"/>
      <c r="F62" s="39"/>
      <c r="G62" s="39"/>
    </row>
    <row r="63" spans="1:7" ht="12.75">
      <c r="A63" s="36"/>
      <c r="B63" s="34" t="str">
        <f>+'DETAIL.XLS'!B208</f>
        <v>Capital Equipment Lease (3 years)</v>
      </c>
      <c r="C63" s="39">
        <f>+'DETAIL.XLS'!R208</f>
        <v>0</v>
      </c>
      <c r="D63" s="39">
        <f>+'DETAIL.XLS'!AE208</f>
        <v>0</v>
      </c>
      <c r="E63" s="39">
        <f>+'DETAIL.XLS'!AF208</f>
        <v>0</v>
      </c>
      <c r="F63" s="39">
        <f>+'DETAIL.XLS'!AG208</f>
        <v>0</v>
      </c>
      <c r="G63" s="39">
        <f>+'DETAIL.XLS'!AH208</f>
        <v>0</v>
      </c>
    </row>
    <row r="64" spans="1:7" ht="12.75">
      <c r="A64" s="36"/>
      <c r="B64" s="34" t="str">
        <f>+'DETAIL.XLS'!B209</f>
        <v>Long Term Debt (5 years)</v>
      </c>
      <c r="C64" s="39">
        <f>+'DETAIL.XLS'!R209</f>
        <v>0</v>
      </c>
      <c r="D64" s="39">
        <f>+'DETAIL.XLS'!AE209</f>
        <v>0</v>
      </c>
      <c r="E64" s="39">
        <f>+'DETAIL.XLS'!AF209</f>
        <v>0</v>
      </c>
      <c r="F64" s="39">
        <f>+'DETAIL.XLS'!AG209</f>
        <v>0</v>
      </c>
      <c r="G64" s="39">
        <f>+'DETAIL.XLS'!AH209</f>
        <v>0</v>
      </c>
    </row>
    <row r="65" spans="1:7" s="40" customFormat="1" ht="12.75">
      <c r="A65" s="36" t="s">
        <v>352</v>
      </c>
      <c r="B65" s="34"/>
      <c r="C65" s="41">
        <f>SUM(C63:C64)</f>
        <v>0</v>
      </c>
      <c r="D65" s="41">
        <f>SUM(D63:D64)</f>
        <v>0</v>
      </c>
      <c r="E65" s="41">
        <f>SUM(E63:E64)</f>
        <v>0</v>
      </c>
      <c r="F65" s="41">
        <f>SUM(F63:F64)</f>
        <v>0</v>
      </c>
      <c r="G65" s="41">
        <f>SUM(G63:G64)</f>
        <v>0</v>
      </c>
    </row>
    <row r="66" spans="1:7" ht="12.75">
      <c r="A66" s="36"/>
      <c r="B66" s="34"/>
      <c r="C66" s="39"/>
      <c r="D66" s="39"/>
      <c r="E66" s="39"/>
      <c r="F66" s="39"/>
      <c r="G66" s="39"/>
    </row>
    <row r="67" spans="1:7" s="40" customFormat="1" ht="12.75">
      <c r="A67" s="36" t="s">
        <v>272</v>
      </c>
      <c r="B67" s="34"/>
      <c r="C67" s="41">
        <f>+C60+C65</f>
        <v>0</v>
      </c>
      <c r="D67" s="41">
        <f>+D60+D65</f>
        <v>0</v>
      </c>
      <c r="E67" s="41">
        <f>+E60+E65</f>
        <v>0</v>
      </c>
      <c r="F67" s="41">
        <f>+F60+F65</f>
        <v>0</v>
      </c>
      <c r="G67" s="41">
        <f>+G60+G65</f>
        <v>0</v>
      </c>
    </row>
    <row r="68" spans="1:7" ht="12.75">
      <c r="A68" s="36"/>
      <c r="B68" s="34"/>
      <c r="C68" s="39"/>
      <c r="D68" s="39"/>
      <c r="E68" s="39"/>
      <c r="F68" s="39"/>
      <c r="G68" s="39"/>
    </row>
    <row r="69" spans="1:7" ht="12.75">
      <c r="A69" s="36" t="s">
        <v>273</v>
      </c>
      <c r="B69" s="34"/>
      <c r="C69" s="39"/>
      <c r="D69" s="39"/>
      <c r="E69" s="39"/>
      <c r="F69" s="39"/>
      <c r="G69" s="39"/>
    </row>
    <row r="70" spans="1:7" ht="12.75">
      <c r="A70" s="36"/>
      <c r="B70" s="34" t="str">
        <f>+'DETAIL.XLS'!B215</f>
        <v>Preferred Stock</v>
      </c>
      <c r="C70" s="39">
        <f>+'DETAIL.XLS'!R215</f>
        <v>0</v>
      </c>
      <c r="D70" s="39">
        <f>+'DETAIL.XLS'!AE215</f>
        <v>0</v>
      </c>
      <c r="E70" s="39">
        <f>+'DETAIL.XLS'!AF215</f>
        <v>0</v>
      </c>
      <c r="F70" s="39">
        <f>+'DETAIL.XLS'!AG215</f>
        <v>0</v>
      </c>
      <c r="G70" s="39">
        <f>+'DETAIL.XLS'!AH215</f>
        <v>0</v>
      </c>
    </row>
    <row r="71" spans="1:7" ht="12.75">
      <c r="A71" s="36"/>
      <c r="B71" s="34" t="str">
        <f>+'DETAIL.XLS'!B216</f>
        <v>Common Stock</v>
      </c>
      <c r="C71" s="39">
        <f>+'DETAIL.XLS'!R216</f>
        <v>0</v>
      </c>
      <c r="D71" s="39">
        <f>+'DETAIL.XLS'!AE216</f>
        <v>0</v>
      </c>
      <c r="E71" s="39">
        <f>+'DETAIL.XLS'!AF216</f>
        <v>0</v>
      </c>
      <c r="F71" s="39">
        <f>+'DETAIL.XLS'!AG216</f>
        <v>0</v>
      </c>
      <c r="G71" s="39">
        <f>+'DETAIL.XLS'!AH216</f>
        <v>0</v>
      </c>
    </row>
    <row r="72" spans="1:7" ht="12.75">
      <c r="A72" s="36"/>
      <c r="B72" s="34" t="str">
        <f>+'DETAIL.XLS'!B217</f>
        <v>Retained Earnings</v>
      </c>
      <c r="C72" s="39">
        <f>+'DETAIL.XLS'!R217</f>
        <v>0</v>
      </c>
      <c r="D72" s="39">
        <f>+'DETAIL.XLS'!AE217</f>
        <v>0</v>
      </c>
      <c r="E72" s="39">
        <f>+'DETAIL.XLS'!AF217</f>
        <v>0</v>
      </c>
      <c r="F72" s="39">
        <f>+'DETAIL.XLS'!AG217</f>
        <v>0</v>
      </c>
      <c r="G72" s="39">
        <f>+'DETAIL.XLS'!AH217</f>
        <v>0</v>
      </c>
    </row>
    <row r="73" spans="1:7" s="40" customFormat="1" ht="12.75">
      <c r="A73" s="36" t="s">
        <v>277</v>
      </c>
      <c r="B73" s="34"/>
      <c r="C73" s="41">
        <f>SUM(C70:C72)</f>
        <v>0</v>
      </c>
      <c r="D73" s="41">
        <f>SUM(D70:D72)</f>
        <v>0</v>
      </c>
      <c r="E73" s="41">
        <f>SUM(E70:E72)</f>
        <v>0</v>
      </c>
      <c r="F73" s="41">
        <f>SUM(F70:F72)</f>
        <v>0</v>
      </c>
      <c r="G73" s="41">
        <f>SUM(G70:G72)</f>
        <v>0</v>
      </c>
    </row>
    <row r="74" spans="1:7" ht="12.75">
      <c r="A74" s="36"/>
      <c r="B74" s="34"/>
      <c r="C74" s="39"/>
      <c r="D74" s="39"/>
      <c r="E74" s="39"/>
      <c r="F74" s="39"/>
      <c r="G74" s="39"/>
    </row>
    <row r="75" spans="1:7" s="40" customFormat="1" ht="13.5" customHeight="1" thickBot="1">
      <c r="A75" s="36" t="s">
        <v>278</v>
      </c>
      <c r="B75" s="34"/>
      <c r="C75" s="41">
        <f>+C67+C73</f>
        <v>0</v>
      </c>
      <c r="D75" s="41">
        <f>+D67+D73</f>
        <v>0</v>
      </c>
      <c r="E75" s="41">
        <f>+E67+E73</f>
        <v>0</v>
      </c>
      <c r="F75" s="41">
        <f>+F67+F73</f>
        <v>0</v>
      </c>
      <c r="G75" s="41">
        <f>+G67+G73</f>
        <v>0</v>
      </c>
    </row>
    <row r="76" spans="1:7" s="29" customFormat="1" ht="20.25" thickTop="1">
      <c r="A76" s="26">
        <f>+$A$5</f>
        <v>0</v>
      </c>
      <c r="B76" s="27"/>
      <c r="C76" s="27"/>
      <c r="D76" s="27"/>
      <c r="E76" s="27"/>
      <c r="F76" s="27"/>
      <c r="G76" s="27"/>
    </row>
    <row r="77" spans="1:7" s="32" customFormat="1" ht="13.5" thickBot="1">
      <c r="A77" s="30" t="s">
        <v>353</v>
      </c>
      <c r="B77" s="31"/>
      <c r="C77" s="31"/>
      <c r="D77" s="31"/>
      <c r="E77" s="31"/>
      <c r="F77" s="31"/>
      <c r="G77" s="31"/>
    </row>
    <row r="78" spans="1:4" ht="13.5" thickTop="1">
      <c r="A78" s="33"/>
      <c r="B78" s="34"/>
      <c r="C78" s="35"/>
      <c r="D78" s="35"/>
    </row>
    <row r="79" spans="1:7" s="38" customFormat="1" ht="12.75">
      <c r="A79" s="21"/>
      <c r="B79" s="21"/>
      <c r="C79" s="65">
        <f>C$1</f>
        <v>36867</v>
      </c>
      <c r="D79" s="65">
        <f>D$1</f>
        <v>37239</v>
      </c>
      <c r="E79" s="65">
        <f>E$1</f>
        <v>37604</v>
      </c>
      <c r="F79" s="65">
        <f>F$1</f>
        <v>37969</v>
      </c>
      <c r="G79" s="65">
        <f>G$1</f>
        <v>38334</v>
      </c>
    </row>
    <row r="80" spans="1:4" ht="12.75">
      <c r="A80" s="33"/>
      <c r="B80" s="34"/>
      <c r="C80" s="35"/>
      <c r="D80" s="35"/>
    </row>
    <row r="81" spans="1:7" ht="12.75">
      <c r="A81" s="36" t="s">
        <v>175</v>
      </c>
      <c r="B81" s="34"/>
      <c r="C81" s="39">
        <f>+'DETAIL.XLS'!R50</f>
        <v>0</v>
      </c>
      <c r="D81" s="39">
        <f>+'DETAIL.XLS'!AE50</f>
        <v>0</v>
      </c>
      <c r="E81" s="39">
        <f>+'DETAIL.XLS'!AF50</f>
        <v>0</v>
      </c>
      <c r="F81" s="39">
        <f>+'DETAIL.XLS'!AG50</f>
        <v>0</v>
      </c>
      <c r="G81" s="39">
        <f>+'DETAIL.XLS'!AH50</f>
        <v>0</v>
      </c>
    </row>
    <row r="82" spans="1:2" ht="12.75">
      <c r="A82" s="36"/>
      <c r="B82" s="34"/>
    </row>
    <row r="83" spans="1:2" ht="12.75">
      <c r="A83" s="36" t="s">
        <v>206</v>
      </c>
      <c r="B83" s="34"/>
    </row>
    <row r="84" spans="1:7" ht="12.75">
      <c r="A84" s="36"/>
      <c r="B84" s="34" t="str">
        <f>+'DETAIL.XLS'!B53</f>
        <v>Net Income</v>
      </c>
      <c r="C84" s="51">
        <f>+'DETAIL.XLS'!R53</f>
        <v>0</v>
      </c>
      <c r="D84" s="51">
        <f>+'DETAIL.XLS'!AE53</f>
        <v>0</v>
      </c>
      <c r="E84" s="51">
        <f>+'DETAIL.XLS'!AF53</f>
        <v>0</v>
      </c>
      <c r="F84" s="51">
        <f>+'DETAIL.XLS'!AG53</f>
        <v>0</v>
      </c>
      <c r="G84" s="51">
        <f>+'DETAIL.XLS'!AH53</f>
        <v>0</v>
      </c>
    </row>
    <row r="85" spans="1:7" ht="12.75">
      <c r="A85" s="36"/>
      <c r="B85" s="34" t="str">
        <f>+'DETAIL.XLS'!B54</f>
        <v>Add Depr/Amort</v>
      </c>
      <c r="C85" s="51">
        <f>+'DETAIL.XLS'!R54</f>
        <v>0</v>
      </c>
      <c r="D85" s="51">
        <f>+'DETAIL.XLS'!AE54</f>
        <v>0</v>
      </c>
      <c r="E85" s="51">
        <f>+'DETAIL.XLS'!AF54</f>
        <v>0</v>
      </c>
      <c r="F85" s="51">
        <f>+'DETAIL.XLS'!AG54</f>
        <v>0</v>
      </c>
      <c r="G85" s="51">
        <f>+'DETAIL.XLS'!AH54</f>
        <v>0</v>
      </c>
    </row>
    <row r="86" spans="1:7" ht="12.75">
      <c r="A86" s="36"/>
      <c r="B86" s="34" t="str">
        <f>+'DETAIL.XLS'!B55</f>
        <v>Issuance of Preferred Stock</v>
      </c>
      <c r="C86" s="51">
        <f>+'DETAIL.XLS'!R55</f>
        <v>0</v>
      </c>
      <c r="D86" s="51">
        <f>+'DETAIL.XLS'!AE55</f>
        <v>0</v>
      </c>
      <c r="E86" s="51">
        <f>+'DETAIL.XLS'!AF55</f>
        <v>0</v>
      </c>
      <c r="F86" s="51">
        <f>+'DETAIL.XLS'!AG55</f>
        <v>0</v>
      </c>
      <c r="G86" s="51">
        <f>+'DETAIL.XLS'!AH55</f>
        <v>0</v>
      </c>
    </row>
    <row r="87" spans="1:7" ht="12.75">
      <c r="A87" s="36"/>
      <c r="B87" s="34" t="str">
        <f>+'DETAIL.XLS'!B56</f>
        <v>Issuance of Common Stock</v>
      </c>
      <c r="C87" s="51">
        <f>+'DETAIL.XLS'!R56</f>
        <v>0</v>
      </c>
      <c r="D87" s="51">
        <f>+'DETAIL.XLS'!AE56</f>
        <v>0</v>
      </c>
      <c r="E87" s="51">
        <f>+'DETAIL.XLS'!AF56</f>
        <v>0</v>
      </c>
      <c r="F87" s="51">
        <f>+'DETAIL.XLS'!AG56</f>
        <v>0</v>
      </c>
      <c r="G87" s="51">
        <f>+'DETAIL.XLS'!AH56</f>
        <v>0</v>
      </c>
    </row>
    <row r="88" spans="1:2" ht="12.75">
      <c r="A88" s="54" t="s">
        <v>209</v>
      </c>
      <c r="B88" s="34"/>
    </row>
    <row r="89" spans="1:7" ht="12.75">
      <c r="A89" s="36"/>
      <c r="B89" s="34" t="str">
        <f>+'DETAIL.XLS'!B58</f>
        <v>Accounts Payable (30 days)</v>
      </c>
      <c r="C89" s="51">
        <f>+'DETAIL.XLS'!R58</f>
        <v>0</v>
      </c>
      <c r="D89" s="51">
        <f>+'DETAIL.XLS'!AE58</f>
        <v>0</v>
      </c>
      <c r="E89" s="51">
        <f>+'DETAIL.XLS'!AF58</f>
        <v>0</v>
      </c>
      <c r="F89" s="51">
        <f>+'DETAIL.XLS'!AG58</f>
        <v>0</v>
      </c>
      <c r="G89" s="51">
        <f>+'DETAIL.XLS'!AH58</f>
        <v>0</v>
      </c>
    </row>
    <row r="90" spans="1:7" ht="12.75">
      <c r="A90" s="36"/>
      <c r="B90" s="34" t="str">
        <f>+'DETAIL.XLS'!B59</f>
        <v>Salaries Payable (15 days)</v>
      </c>
      <c r="C90" s="51">
        <f>+'DETAIL.XLS'!R59</f>
        <v>0</v>
      </c>
      <c r="D90" s="51">
        <f>+'DETAIL.XLS'!AE59</f>
        <v>0</v>
      </c>
      <c r="E90" s="51">
        <f>+'DETAIL.XLS'!AF59</f>
        <v>0</v>
      </c>
      <c r="F90" s="51">
        <f>+'DETAIL.XLS'!AG59</f>
        <v>0</v>
      </c>
      <c r="G90" s="51">
        <f>+'DETAIL.XLS'!AH59</f>
        <v>0</v>
      </c>
    </row>
    <row r="91" spans="1:7" ht="12.75">
      <c r="A91" s="36"/>
      <c r="B91" s="34" t="str">
        <f>+'DETAIL.XLS'!B60</f>
        <v>Taxes Payable (90 days)</v>
      </c>
      <c r="C91" s="51">
        <f>+'DETAIL.XLS'!R60</f>
        <v>0</v>
      </c>
      <c r="D91" s="51">
        <f>+'DETAIL.XLS'!AE60</f>
        <v>0</v>
      </c>
      <c r="E91" s="51">
        <f>+'DETAIL.XLS'!AF60</f>
        <v>0</v>
      </c>
      <c r="F91" s="51">
        <f>+'DETAIL.XLS'!AG60</f>
        <v>0</v>
      </c>
      <c r="G91" s="51">
        <f>+'DETAIL.XLS'!AH60</f>
        <v>0</v>
      </c>
    </row>
    <row r="92" spans="1:7" ht="12.75">
      <c r="A92" s="36"/>
      <c r="B92" s="34" t="str">
        <f>+'DETAIL.XLS'!B61</f>
        <v>Additions to Line of Credit</v>
      </c>
      <c r="C92" s="51">
        <f>+'DETAIL.XLS'!R61</f>
        <v>0</v>
      </c>
      <c r="D92" s="51">
        <f>+'DETAIL.XLS'!AE61</f>
        <v>0</v>
      </c>
      <c r="E92" s="51">
        <f>+'DETAIL.XLS'!AF61</f>
        <v>0</v>
      </c>
      <c r="F92" s="51">
        <f>+'DETAIL.XLS'!AG61</f>
        <v>0</v>
      </c>
      <c r="G92" s="51">
        <f>+'DETAIL.XLS'!AH61</f>
        <v>0</v>
      </c>
    </row>
    <row r="93" spans="1:7" ht="12.75">
      <c r="A93" s="36"/>
      <c r="B93" s="34" t="str">
        <f>+'DETAIL.XLS'!B62</f>
        <v>Additions to Cap Equip Lease</v>
      </c>
      <c r="C93" s="51">
        <f>+'DETAIL.XLS'!R62</f>
        <v>0</v>
      </c>
      <c r="D93" s="51">
        <f>+'DETAIL.XLS'!AE62</f>
        <v>0</v>
      </c>
      <c r="E93" s="51">
        <f>+'DETAIL.XLS'!AF62</f>
        <v>0</v>
      </c>
      <c r="F93" s="51">
        <f>+'DETAIL.XLS'!AG62</f>
        <v>0</v>
      </c>
      <c r="G93" s="51">
        <f>+'DETAIL.XLS'!AH62</f>
        <v>0</v>
      </c>
    </row>
    <row r="94" spans="1:7" ht="12.75">
      <c r="A94" s="36"/>
      <c r="B94" s="34" t="str">
        <f>+'DETAIL.XLS'!B63</f>
        <v>Additions to Long Term Debt</v>
      </c>
      <c r="C94" s="51">
        <f>+'DETAIL.XLS'!R63</f>
        <v>0</v>
      </c>
      <c r="D94" s="51">
        <f>+'DETAIL.XLS'!AE63</f>
        <v>0</v>
      </c>
      <c r="E94" s="51">
        <f>+'DETAIL.XLS'!AF63</f>
        <v>0</v>
      </c>
      <c r="F94" s="51">
        <f>+'DETAIL.XLS'!AG63</f>
        <v>0</v>
      </c>
      <c r="G94" s="51">
        <f>+'DETAIL.XLS'!AH63</f>
        <v>0</v>
      </c>
    </row>
    <row r="95" spans="1:7" s="40" customFormat="1" ht="12.75">
      <c r="A95" s="36" t="s">
        <v>213</v>
      </c>
      <c r="B95" s="34"/>
      <c r="C95" s="40">
        <f>SUM(C84:C94)</f>
        <v>0</v>
      </c>
      <c r="D95" s="40">
        <f>SUM(D84:D94)</f>
        <v>0</v>
      </c>
      <c r="E95" s="40">
        <f>SUM(E84:E94)</f>
        <v>0</v>
      </c>
      <c r="F95" s="40">
        <f>SUM(F84:F94)</f>
        <v>0</v>
      </c>
      <c r="G95" s="40">
        <f>SUM(G84:G94)</f>
        <v>0</v>
      </c>
    </row>
    <row r="96" spans="1:2" ht="12.75">
      <c r="A96" s="36"/>
      <c r="B96" s="34"/>
    </row>
    <row r="97" spans="1:2" ht="12.75">
      <c r="A97" s="36" t="s">
        <v>214</v>
      </c>
      <c r="B97" s="34"/>
    </row>
    <row r="98" spans="1:2" ht="12.75">
      <c r="A98" s="54" t="s">
        <v>217</v>
      </c>
      <c r="B98" s="39"/>
    </row>
    <row r="99" spans="1:7" ht="12.75">
      <c r="A99" s="36"/>
      <c r="B99" s="34" t="str">
        <f>+'DETAIL.XLS'!B70</f>
        <v>Net Accounts Rec</v>
      </c>
      <c r="C99" s="51">
        <f>+'DETAIL.XLS'!R70</f>
        <v>0</v>
      </c>
      <c r="D99" s="51">
        <f>+'DETAIL.XLS'!AE70</f>
        <v>0</v>
      </c>
      <c r="E99" s="51">
        <f>+'DETAIL.XLS'!AF70</f>
        <v>0</v>
      </c>
      <c r="F99" s="51">
        <f>+'DETAIL.XLS'!AG70</f>
        <v>0</v>
      </c>
      <c r="G99" s="51">
        <f>+'DETAIL.XLS'!AH70</f>
        <v>0</v>
      </c>
    </row>
    <row r="100" spans="1:7" ht="12.75">
      <c r="A100" s="36"/>
      <c r="B100" s="34" t="str">
        <f>+'DETAIL.XLS'!B71</f>
        <v>Gross Fixed Assets</v>
      </c>
      <c r="C100" s="51">
        <f>+'DETAIL.XLS'!R71</f>
        <v>0</v>
      </c>
      <c r="D100" s="51">
        <f>+'DETAIL.XLS'!AE71</f>
        <v>0</v>
      </c>
      <c r="E100" s="51">
        <f>+'DETAIL.XLS'!AF71</f>
        <v>0</v>
      </c>
      <c r="F100" s="51">
        <f>+'DETAIL.XLS'!AG71</f>
        <v>0</v>
      </c>
      <c r="G100" s="51">
        <f>+'DETAIL.XLS'!AH71</f>
        <v>0</v>
      </c>
    </row>
    <row r="101" spans="1:7" ht="12.75">
      <c r="A101" s="36"/>
      <c r="B101" s="34" t="str">
        <f>+'DETAIL.XLS'!B72</f>
        <v>Reductions to Line of Credit</v>
      </c>
      <c r="C101" s="51">
        <f>+'DETAIL.XLS'!R72</f>
        <v>0</v>
      </c>
      <c r="D101" s="51">
        <f>+'DETAIL.XLS'!AE72</f>
        <v>0</v>
      </c>
      <c r="E101" s="51">
        <f>+'DETAIL.XLS'!AF72</f>
        <v>0</v>
      </c>
      <c r="F101" s="51">
        <f>+'DETAIL.XLS'!AG72</f>
        <v>0</v>
      </c>
      <c r="G101" s="51">
        <f>+'DETAIL.XLS'!AH72</f>
        <v>0</v>
      </c>
    </row>
    <row r="102" spans="1:7" ht="12.75">
      <c r="A102" s="36"/>
      <c r="B102" s="34" t="str">
        <f>+'DETAIL.XLS'!B73</f>
        <v>Reductions to Cap Equip Lease</v>
      </c>
      <c r="C102" s="51">
        <f>+'DETAIL.XLS'!R73</f>
        <v>0</v>
      </c>
      <c r="D102" s="51">
        <f>+'DETAIL.XLS'!AE73</f>
        <v>0</v>
      </c>
      <c r="E102" s="51">
        <f>+'DETAIL.XLS'!AF73</f>
        <v>0</v>
      </c>
      <c r="F102" s="51">
        <f>+'DETAIL.XLS'!AG73</f>
        <v>0</v>
      </c>
      <c r="G102" s="51">
        <f>+'DETAIL.XLS'!AH73</f>
        <v>0</v>
      </c>
    </row>
    <row r="103" spans="1:7" ht="12.75">
      <c r="A103" s="36"/>
      <c r="B103" s="34" t="str">
        <f>+'DETAIL.XLS'!B74</f>
        <v>Reductions to Long Term Debt</v>
      </c>
      <c r="C103" s="51">
        <f>+'DETAIL.XLS'!R74</f>
        <v>0</v>
      </c>
      <c r="D103" s="51">
        <f>+'DETAIL.XLS'!AE74</f>
        <v>0</v>
      </c>
      <c r="E103" s="51">
        <f>+'DETAIL.XLS'!AF74</f>
        <v>0</v>
      </c>
      <c r="F103" s="51">
        <f>+'DETAIL.XLS'!AG74</f>
        <v>0</v>
      </c>
      <c r="G103" s="51">
        <f>+'DETAIL.XLS'!AH74</f>
        <v>0</v>
      </c>
    </row>
    <row r="104" spans="1:7" s="40" customFormat="1" ht="12.75">
      <c r="A104" s="36" t="s">
        <v>222</v>
      </c>
      <c r="B104" s="34"/>
      <c r="C104" s="40">
        <f>SUM(C99:C103)</f>
        <v>0</v>
      </c>
      <c r="D104" s="40">
        <f>SUM(D99:D103)</f>
        <v>0</v>
      </c>
      <c r="E104" s="40">
        <f>SUM(E99:E103)</f>
        <v>0</v>
      </c>
      <c r="F104" s="40">
        <f>SUM(F99:F103)</f>
        <v>0</v>
      </c>
      <c r="G104" s="40">
        <f>SUM(G99:G103)</f>
        <v>0</v>
      </c>
    </row>
    <row r="105" spans="1:2" ht="12.75">
      <c r="A105" s="36"/>
      <c r="B105" s="34"/>
    </row>
    <row r="106" spans="1:7" s="40" customFormat="1" ht="12.75">
      <c r="A106" s="36" t="s">
        <v>223</v>
      </c>
      <c r="B106" s="34"/>
      <c r="C106" s="40">
        <f>+C95-C104</f>
        <v>0</v>
      </c>
      <c r="D106" s="40">
        <f>+D95-D104</f>
        <v>0</v>
      </c>
      <c r="E106" s="40">
        <f>+E95-E104</f>
        <v>0</v>
      </c>
      <c r="F106" s="40">
        <f>+F95-F104</f>
        <v>0</v>
      </c>
      <c r="G106" s="40">
        <f>+G95-G104</f>
        <v>0</v>
      </c>
    </row>
    <row r="107" spans="1:2" ht="12.75">
      <c r="A107" s="36"/>
      <c r="B107" s="34"/>
    </row>
    <row r="108" spans="1:7" s="40" customFormat="1" ht="12.75">
      <c r="A108" s="36" t="s">
        <v>204</v>
      </c>
      <c r="B108" s="34"/>
      <c r="C108" s="40">
        <f>+C81+C106</f>
        <v>0</v>
      </c>
      <c r="D108" s="40">
        <f>+D81+D106</f>
        <v>0</v>
      </c>
      <c r="E108" s="40">
        <f>+E81+E106</f>
        <v>0</v>
      </c>
      <c r="F108" s="40">
        <f>+F81+F106</f>
        <v>0</v>
      </c>
      <c r="G108" s="40">
        <f>+G81+G106</f>
        <v>0</v>
      </c>
    </row>
    <row r="109" spans="1:2" ht="12.75">
      <c r="A109" s="36"/>
      <c r="B109" s="34"/>
    </row>
  </sheetData>
  <printOptions horizontalCentered="1"/>
  <pageMargins left="0" right="0" top="0.5" bottom="0" header="0.5" footer="0.5"/>
  <pageSetup firstPageNumber="4" useFirstPageNumber="1" orientation="landscape" r:id="rId1"/>
  <headerFooter alignWithMargins="0">
    <oddFooter>&amp;R&amp;"MS Serif,Bold"&amp;8Page &amp;P</oddFooter>
  </headerFooter>
  <rowBreaks count="2" manualBreakCount="2">
    <brk id="35" max="65535" man="1"/>
    <brk id="75" max="65535" man="1"/>
  </rowBreaks>
</worksheet>
</file>

<file path=xl/worksheets/sheet7.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E13" sqref="E13"/>
    </sheetView>
  </sheetViews>
  <sheetFormatPr defaultColWidth="9.33203125" defaultRowHeight="9.75"/>
  <cols>
    <col min="1" max="1" width="3" style="55" customWidth="1"/>
    <col min="2" max="2" width="19.33203125" style="56" customWidth="1"/>
    <col min="3" max="16384" width="9.66015625" style="56" customWidth="1"/>
  </cols>
  <sheetData>
    <row r="1" ht="12.75">
      <c r="A1" s="55" t="s">
        <v>354</v>
      </c>
    </row>
    <row r="2" spans="2:7" ht="12.75">
      <c r="B2" s="57"/>
      <c r="C2" s="134">
        <f>+'Summary Statements'!C8</f>
        <v>36867</v>
      </c>
      <c r="D2" s="134">
        <f>+'Summary Statements'!D8</f>
        <v>37239</v>
      </c>
      <c r="E2" s="134">
        <f>+'Summary Statements'!E8</f>
        <v>37604</v>
      </c>
      <c r="F2" s="134">
        <f>+'Summary Statements'!F8</f>
        <v>37969</v>
      </c>
      <c r="G2" s="134">
        <f>+'Summary Statements'!G8</f>
        <v>38334</v>
      </c>
    </row>
    <row r="3" spans="2:9" ht="13.5" customHeight="1">
      <c r="B3" s="57" t="s">
        <v>225</v>
      </c>
      <c r="C3" s="58">
        <f>+'Summary Statements'!C12</f>
        <v>0</v>
      </c>
      <c r="D3" s="58">
        <f>+'Summary Statements'!D12</f>
        <v>0</v>
      </c>
      <c r="E3" s="58">
        <f>+'Summary Statements'!E12</f>
        <v>0</v>
      </c>
      <c r="F3" s="58">
        <f>+'Summary Statements'!F12</f>
        <v>0</v>
      </c>
      <c r="G3" s="58">
        <f>+'Summary Statements'!G12</f>
        <v>0</v>
      </c>
      <c r="H3" s="58"/>
      <c r="I3" s="59"/>
    </row>
    <row r="4" spans="2:9" ht="12.75">
      <c r="B4" s="56" t="s">
        <v>355</v>
      </c>
      <c r="C4" s="58" t="e">
        <f>+'Summary Statements'!#REF!</f>
        <v>#REF!</v>
      </c>
      <c r="D4" s="58" t="e">
        <f>+'Summary Statements'!#REF!</f>
        <v>#REF!</v>
      </c>
      <c r="E4" s="58" t="e">
        <f>+'Summary Statements'!#REF!</f>
        <v>#REF!</v>
      </c>
      <c r="F4" s="58" t="e">
        <f>+'Summary Statements'!#REF!</f>
        <v>#REF!</v>
      </c>
      <c r="G4" s="58" t="e">
        <f>+'Summary Statements'!#REF!</f>
        <v>#REF!</v>
      </c>
      <c r="H4" s="58"/>
      <c r="I4" s="59"/>
    </row>
    <row r="5" spans="2:9" ht="12.75">
      <c r="B5" s="56" t="s">
        <v>207</v>
      </c>
      <c r="C5" s="58">
        <f>+'Summary Statements'!C33</f>
        <v>0</v>
      </c>
      <c r="D5" s="58">
        <f>+'Summary Statements'!D33</f>
        <v>0</v>
      </c>
      <c r="E5" s="58">
        <f>+'Summary Statements'!E33</f>
        <v>0</v>
      </c>
      <c r="F5" s="58">
        <f>+'Summary Statements'!F33</f>
        <v>0</v>
      </c>
      <c r="G5" s="58">
        <f>+'Summary Statements'!G33</f>
        <v>0</v>
      </c>
      <c r="H5" s="58"/>
      <c r="I5" s="59"/>
    </row>
    <row r="6" spans="3:9" ht="12.75">
      <c r="C6" s="58"/>
      <c r="D6" s="58"/>
      <c r="E6" s="58"/>
      <c r="F6" s="58"/>
      <c r="G6" s="58"/>
      <c r="H6" s="58"/>
      <c r="I6" s="59"/>
    </row>
    <row r="7" spans="3:9" ht="12.75">
      <c r="C7" s="58"/>
      <c r="D7" s="58"/>
      <c r="E7" s="58"/>
      <c r="F7" s="58"/>
      <c r="G7" s="58"/>
      <c r="H7" s="58"/>
      <c r="I7" s="59"/>
    </row>
    <row r="8" spans="1:9" ht="12.75">
      <c r="A8" s="55" t="s">
        <v>356</v>
      </c>
      <c r="C8" s="58"/>
      <c r="D8" s="58"/>
      <c r="E8" s="58"/>
      <c r="F8" s="58"/>
      <c r="G8" s="58"/>
      <c r="H8" s="58"/>
      <c r="I8" s="59"/>
    </row>
    <row r="9" spans="3:26" ht="12.75">
      <c r="C9" s="60">
        <f>+'DETAIL.XLS'!$F$1</f>
        <v>36526</v>
      </c>
      <c r="D9" s="60">
        <f aca="true" t="shared" si="0" ref="D9:M9">+C9+31</f>
        <v>36557</v>
      </c>
      <c r="E9" s="60">
        <f t="shared" si="0"/>
        <v>36588</v>
      </c>
      <c r="F9" s="60">
        <f t="shared" si="0"/>
        <v>36619</v>
      </c>
      <c r="G9" s="60">
        <f t="shared" si="0"/>
        <v>36650</v>
      </c>
      <c r="H9" s="60">
        <f t="shared" si="0"/>
        <v>36681</v>
      </c>
      <c r="I9" s="60">
        <f t="shared" si="0"/>
        <v>36712</v>
      </c>
      <c r="J9" s="60">
        <f t="shared" si="0"/>
        <v>36743</v>
      </c>
      <c r="K9" s="60">
        <f t="shared" si="0"/>
        <v>36774</v>
      </c>
      <c r="L9" s="60">
        <f t="shared" si="0"/>
        <v>36805</v>
      </c>
      <c r="M9" s="60">
        <f t="shared" si="0"/>
        <v>36836</v>
      </c>
      <c r="N9" s="60">
        <f aca="true" t="shared" si="1" ref="N9:Z9">+M9+31</f>
        <v>36867</v>
      </c>
      <c r="O9" s="60">
        <f t="shared" si="1"/>
        <v>36898</v>
      </c>
      <c r="P9" s="60">
        <f t="shared" si="1"/>
        <v>36929</v>
      </c>
      <c r="Q9" s="60">
        <f t="shared" si="1"/>
        <v>36960</v>
      </c>
      <c r="R9" s="60">
        <f t="shared" si="1"/>
        <v>36991</v>
      </c>
      <c r="S9" s="60">
        <f t="shared" si="1"/>
        <v>37022</v>
      </c>
      <c r="T9" s="60">
        <f t="shared" si="1"/>
        <v>37053</v>
      </c>
      <c r="U9" s="60">
        <f t="shared" si="1"/>
        <v>37084</v>
      </c>
      <c r="V9" s="60">
        <f t="shared" si="1"/>
        <v>37115</v>
      </c>
      <c r="W9" s="60">
        <f t="shared" si="1"/>
        <v>37146</v>
      </c>
      <c r="X9" s="60">
        <f t="shared" si="1"/>
        <v>37177</v>
      </c>
      <c r="Y9" s="60">
        <f t="shared" si="1"/>
        <v>37208</v>
      </c>
      <c r="Z9" s="60">
        <f t="shared" si="1"/>
        <v>37239</v>
      </c>
    </row>
    <row r="10" spans="2:26" ht="12.75">
      <c r="B10" s="56" t="s">
        <v>176</v>
      </c>
      <c r="C10" s="59">
        <f>'DETAIL.XLS'!F17</f>
        <v>0</v>
      </c>
      <c r="D10" s="59">
        <f>'DETAIL.XLS'!G17</f>
        <v>0</v>
      </c>
      <c r="E10" s="59">
        <f>'DETAIL.XLS'!H17</f>
        <v>0</v>
      </c>
      <c r="F10" s="59">
        <f>'DETAIL.XLS'!I17</f>
        <v>0</v>
      </c>
      <c r="G10" s="59">
        <f>'DETAIL.XLS'!J17</f>
        <v>0</v>
      </c>
      <c r="H10" s="59">
        <f>'DETAIL.XLS'!K17</f>
        <v>0</v>
      </c>
      <c r="I10" s="59">
        <f>'DETAIL.XLS'!L17</f>
        <v>0</v>
      </c>
      <c r="J10" s="59">
        <f>'DETAIL.XLS'!M17</f>
        <v>0</v>
      </c>
      <c r="K10" s="59">
        <f>'DETAIL.XLS'!N17</f>
        <v>0</v>
      </c>
      <c r="L10" s="59">
        <f>'DETAIL.XLS'!O17</f>
        <v>0</v>
      </c>
      <c r="M10" s="59">
        <f>'DETAIL.XLS'!P17</f>
        <v>0</v>
      </c>
      <c r="N10" s="59">
        <f>'DETAIL.XLS'!Q17</f>
        <v>0</v>
      </c>
      <c r="O10" s="59">
        <f>'DETAIL.XLS'!S17</f>
        <v>0</v>
      </c>
      <c r="P10" s="59">
        <f>'DETAIL.XLS'!T17</f>
        <v>0</v>
      </c>
      <c r="Q10" s="59">
        <f>'DETAIL.XLS'!U17</f>
        <v>0</v>
      </c>
      <c r="R10" s="59">
        <f>'DETAIL.XLS'!V17</f>
        <v>0</v>
      </c>
      <c r="S10" s="59">
        <f>'DETAIL.XLS'!W17</f>
        <v>0</v>
      </c>
      <c r="T10" s="59">
        <f>'DETAIL.XLS'!X17</f>
        <v>0</v>
      </c>
      <c r="U10" s="59">
        <f>'DETAIL.XLS'!Y17</f>
        <v>0</v>
      </c>
      <c r="V10" s="59">
        <f>'DETAIL.XLS'!Z17</f>
        <v>0</v>
      </c>
      <c r="W10" s="59">
        <f>'DETAIL.XLS'!AA17</f>
        <v>0</v>
      </c>
      <c r="X10" s="59">
        <f>'DETAIL.XLS'!AB17</f>
        <v>0</v>
      </c>
      <c r="Y10" s="59">
        <f>'DETAIL.XLS'!AC17</f>
        <v>0</v>
      </c>
      <c r="Z10" s="59">
        <f>'DETAIL.XLS'!AD17</f>
        <v>0</v>
      </c>
    </row>
    <row r="11" spans="2:26" ht="12.75">
      <c r="B11" s="56" t="s">
        <v>182</v>
      </c>
      <c r="C11" s="59">
        <f>'DETAIL.XLS'!F40</f>
        <v>0</v>
      </c>
      <c r="D11" s="59">
        <f>'DETAIL.XLS'!G40</f>
        <v>0</v>
      </c>
      <c r="E11" s="59">
        <f>'DETAIL.XLS'!H40</f>
        <v>0</v>
      </c>
      <c r="F11" s="59">
        <f>'DETAIL.XLS'!I40</f>
        <v>0</v>
      </c>
      <c r="G11" s="59">
        <f>'DETAIL.XLS'!J40</f>
        <v>0</v>
      </c>
      <c r="H11" s="59">
        <f>'DETAIL.XLS'!K40</f>
        <v>0</v>
      </c>
      <c r="I11" s="59">
        <f>'DETAIL.XLS'!L40</f>
        <v>0</v>
      </c>
      <c r="J11" s="59">
        <f>'DETAIL.XLS'!M40</f>
        <v>0</v>
      </c>
      <c r="K11" s="59">
        <f>'DETAIL.XLS'!N40</f>
        <v>0</v>
      </c>
      <c r="L11" s="59">
        <f>'DETAIL.XLS'!O40</f>
        <v>0</v>
      </c>
      <c r="M11" s="59">
        <f>'DETAIL.XLS'!P40</f>
        <v>0</v>
      </c>
      <c r="N11" s="59">
        <f>'DETAIL.XLS'!Q40</f>
        <v>0</v>
      </c>
      <c r="O11" s="59">
        <f>'DETAIL.XLS'!S40</f>
        <v>0</v>
      </c>
      <c r="P11" s="59">
        <f>'DETAIL.XLS'!T40</f>
        <v>0</v>
      </c>
      <c r="Q11" s="59">
        <f>'DETAIL.XLS'!U40</f>
        <v>0</v>
      </c>
      <c r="R11" s="59">
        <f>'DETAIL.XLS'!V40</f>
        <v>0</v>
      </c>
      <c r="S11" s="59">
        <f>'DETAIL.XLS'!W40</f>
        <v>0</v>
      </c>
      <c r="T11" s="59">
        <f>'DETAIL.XLS'!X40</f>
        <v>0</v>
      </c>
      <c r="U11" s="59">
        <f>'DETAIL.XLS'!Y40</f>
        <v>0</v>
      </c>
      <c r="V11" s="59">
        <f>'DETAIL.XLS'!Z40</f>
        <v>0</v>
      </c>
      <c r="W11" s="59">
        <f>'DETAIL.XLS'!AA40</f>
        <v>0</v>
      </c>
      <c r="X11" s="59">
        <f>'DETAIL.XLS'!AB40</f>
        <v>0</v>
      </c>
      <c r="Y11" s="59">
        <f>'DETAIL.XLS'!AC40</f>
        <v>0</v>
      </c>
      <c r="Z11" s="59">
        <f>'DETAIL.XLS'!AD40</f>
        <v>0</v>
      </c>
    </row>
    <row r="12" spans="3:9" ht="12.75">
      <c r="C12" s="58"/>
      <c r="D12" s="58"/>
      <c r="E12" s="58"/>
      <c r="F12" s="58"/>
      <c r="G12" s="58"/>
      <c r="H12" s="58"/>
      <c r="I12" s="59"/>
    </row>
    <row r="13" spans="3:9" ht="12.75">
      <c r="C13" s="58"/>
      <c r="D13" s="58"/>
      <c r="E13" s="58"/>
      <c r="F13" s="58"/>
      <c r="G13" s="58"/>
      <c r="H13" s="58"/>
      <c r="I13" s="59"/>
    </row>
    <row r="14" spans="3:9" ht="12.75">
      <c r="C14" s="58"/>
      <c r="D14" s="58"/>
      <c r="E14" s="58"/>
      <c r="F14" s="58"/>
      <c r="G14" s="58"/>
      <c r="H14" s="58"/>
      <c r="I14" s="59"/>
    </row>
    <row r="15" spans="3:9" ht="12.75">
      <c r="C15" s="58"/>
      <c r="D15" s="58"/>
      <c r="E15" s="58"/>
      <c r="F15" s="58"/>
      <c r="G15" s="58"/>
      <c r="H15" s="58"/>
      <c r="I15" s="59"/>
    </row>
    <row r="16" spans="3:9" ht="12.75">
      <c r="C16" s="58"/>
      <c r="D16" s="58"/>
      <c r="E16" s="58"/>
      <c r="F16" s="58"/>
      <c r="G16" s="58"/>
      <c r="H16" s="58"/>
      <c r="I16" s="59"/>
    </row>
    <row r="17" spans="3:9" ht="12.75">
      <c r="C17" s="58"/>
      <c r="D17" s="58"/>
      <c r="E17" s="58"/>
      <c r="F17" s="58"/>
      <c r="G17" s="58"/>
      <c r="H17" s="58"/>
      <c r="I17" s="59"/>
    </row>
    <row r="18" spans="3:9" ht="12.75">
      <c r="C18" s="58"/>
      <c r="D18" s="58"/>
      <c r="E18" s="58"/>
      <c r="F18" s="58"/>
      <c r="G18" s="58"/>
      <c r="H18" s="58"/>
      <c r="I18" s="59"/>
    </row>
    <row r="19" spans="3:9" ht="12.75">
      <c r="C19" s="58"/>
      <c r="D19" s="58"/>
      <c r="E19" s="58"/>
      <c r="F19" s="58"/>
      <c r="G19" s="58"/>
      <c r="H19" s="58"/>
      <c r="I19" s="59"/>
    </row>
    <row r="20" spans="3:9" ht="12.75">
      <c r="C20" s="58"/>
      <c r="D20" s="58"/>
      <c r="E20" s="58"/>
      <c r="F20" s="58"/>
      <c r="G20" s="58"/>
      <c r="H20" s="58"/>
      <c r="I20" s="59"/>
    </row>
    <row r="21" spans="3:9" ht="12.75">
      <c r="C21" s="58"/>
      <c r="D21" s="58"/>
      <c r="E21" s="58"/>
      <c r="F21" s="58"/>
      <c r="G21" s="58"/>
      <c r="H21" s="58"/>
      <c r="I21" s="59"/>
    </row>
    <row r="22" spans="3:9" ht="12.75">
      <c r="C22" s="58"/>
      <c r="D22" s="58"/>
      <c r="E22" s="58"/>
      <c r="F22" s="58"/>
      <c r="G22" s="58"/>
      <c r="H22" s="58"/>
      <c r="I22" s="59"/>
    </row>
    <row r="23" spans="3:9" ht="12.75">
      <c r="C23" s="58"/>
      <c r="D23" s="58"/>
      <c r="E23" s="58"/>
      <c r="F23" s="58"/>
      <c r="G23" s="58"/>
      <c r="H23" s="58"/>
      <c r="I23" s="59"/>
    </row>
    <row r="24" spans="3:9" ht="12.75">
      <c r="C24" s="58"/>
      <c r="D24" s="58"/>
      <c r="E24" s="58"/>
      <c r="F24" s="58"/>
      <c r="G24" s="58"/>
      <c r="H24" s="58"/>
      <c r="I24" s="59"/>
    </row>
    <row r="25" spans="3:9" ht="12.75">
      <c r="C25" s="58"/>
      <c r="D25" s="58"/>
      <c r="E25" s="58"/>
      <c r="F25" s="58"/>
      <c r="G25" s="58"/>
      <c r="H25" s="58"/>
      <c r="I25" s="59"/>
    </row>
    <row r="26" spans="3:9" ht="12.75">
      <c r="C26" s="58"/>
      <c r="D26" s="58"/>
      <c r="E26" s="58"/>
      <c r="F26" s="58"/>
      <c r="G26" s="58"/>
      <c r="H26" s="58"/>
      <c r="I26" s="59"/>
    </row>
    <row r="27" spans="3:9" ht="12.75">
      <c r="C27" s="58"/>
      <c r="D27" s="58"/>
      <c r="E27" s="58"/>
      <c r="F27" s="58"/>
      <c r="G27" s="58"/>
      <c r="H27" s="58"/>
      <c r="I27" s="59"/>
    </row>
    <row r="28" spans="3:9" ht="12.75">
      <c r="C28" s="58"/>
      <c r="D28" s="58"/>
      <c r="E28" s="58"/>
      <c r="F28" s="58"/>
      <c r="G28" s="58"/>
      <c r="H28" s="58"/>
      <c r="I28" s="59"/>
    </row>
    <row r="29" spans="3:9" ht="12.75">
      <c r="C29" s="58"/>
      <c r="D29" s="58"/>
      <c r="E29" s="58"/>
      <c r="F29" s="58"/>
      <c r="G29" s="58"/>
      <c r="H29" s="58"/>
      <c r="I29" s="59"/>
    </row>
    <row r="30" spans="3:9" ht="12.75">
      <c r="C30" s="58"/>
      <c r="D30" s="58"/>
      <c r="E30" s="58"/>
      <c r="F30" s="58"/>
      <c r="G30" s="58"/>
      <c r="H30" s="58"/>
      <c r="I30" s="59"/>
    </row>
    <row r="31" spans="3:9" ht="12.75">
      <c r="C31" s="58"/>
      <c r="D31" s="58"/>
      <c r="E31" s="58"/>
      <c r="F31" s="58"/>
      <c r="G31" s="58"/>
      <c r="H31" s="58"/>
      <c r="I31" s="59"/>
    </row>
    <row r="32" spans="3:9" ht="12.75">
      <c r="C32" s="58"/>
      <c r="D32" s="58"/>
      <c r="E32" s="58"/>
      <c r="F32" s="58"/>
      <c r="G32" s="58"/>
      <c r="H32" s="58"/>
      <c r="I32" s="59"/>
    </row>
    <row r="33" spans="3:9" ht="12.75">
      <c r="C33" s="58"/>
      <c r="D33" s="58"/>
      <c r="E33" s="58"/>
      <c r="F33" s="58"/>
      <c r="G33" s="58"/>
      <c r="H33" s="58"/>
      <c r="I33" s="59"/>
    </row>
    <row r="34" spans="3:9" ht="12.75">
      <c r="C34" s="58"/>
      <c r="D34" s="58"/>
      <c r="E34" s="58"/>
      <c r="F34" s="58"/>
      <c r="G34" s="58"/>
      <c r="H34" s="58"/>
      <c r="I34" s="59"/>
    </row>
    <row r="35" spans="3:9" ht="12.75">
      <c r="C35" s="58"/>
      <c r="D35" s="58"/>
      <c r="E35" s="58"/>
      <c r="F35" s="58"/>
      <c r="G35" s="58"/>
      <c r="H35" s="58"/>
      <c r="I35" s="59"/>
    </row>
    <row r="36" spans="3:9" ht="12.75">
      <c r="C36" s="58"/>
      <c r="D36" s="58"/>
      <c r="E36" s="58"/>
      <c r="F36" s="58"/>
      <c r="G36" s="58"/>
      <c r="H36" s="58"/>
      <c r="I36" s="59"/>
    </row>
    <row r="37" spans="3:9" ht="12.75">
      <c r="C37" s="58"/>
      <c r="D37" s="58"/>
      <c r="E37" s="58"/>
      <c r="F37" s="58"/>
      <c r="G37" s="58"/>
      <c r="H37" s="58"/>
      <c r="I37" s="59"/>
    </row>
    <row r="38" spans="3:9" ht="12.75">
      <c r="C38" s="58"/>
      <c r="D38" s="58"/>
      <c r="E38" s="58"/>
      <c r="F38" s="58"/>
      <c r="G38" s="58"/>
      <c r="H38" s="58"/>
      <c r="I38" s="59"/>
    </row>
    <row r="39" spans="3:9" ht="12.75">
      <c r="C39" s="58"/>
      <c r="D39" s="58"/>
      <c r="E39" s="58"/>
      <c r="F39" s="58"/>
      <c r="G39" s="58"/>
      <c r="H39" s="58"/>
      <c r="I39" s="59"/>
    </row>
    <row r="40" spans="3:9" ht="12.75">
      <c r="C40" s="58"/>
      <c r="D40" s="58"/>
      <c r="E40" s="58"/>
      <c r="F40" s="58"/>
      <c r="G40" s="58"/>
      <c r="H40" s="58"/>
      <c r="I40" s="59"/>
    </row>
    <row r="41" spans="3:9" ht="12.75">
      <c r="C41" s="58"/>
      <c r="D41" s="58"/>
      <c r="E41" s="58"/>
      <c r="F41" s="58"/>
      <c r="G41" s="58"/>
      <c r="H41" s="58"/>
      <c r="I41" s="59"/>
    </row>
    <row r="42" spans="3:8" ht="12.75">
      <c r="C42" s="58"/>
      <c r="D42" s="58"/>
      <c r="E42" s="58"/>
      <c r="F42" s="58"/>
      <c r="G42" s="58"/>
      <c r="H42" s="58"/>
    </row>
    <row r="43" spans="3:8" ht="12.75">
      <c r="C43" s="58"/>
      <c r="D43" s="58"/>
      <c r="E43" s="58"/>
      <c r="F43" s="58"/>
      <c r="G43" s="58"/>
      <c r="H43" s="58"/>
    </row>
    <row r="44" spans="3:8" ht="12.75">
      <c r="C44" s="58"/>
      <c r="D44" s="58"/>
      <c r="E44" s="58"/>
      <c r="F44" s="58"/>
      <c r="G44" s="58"/>
      <c r="H44" s="58"/>
    </row>
    <row r="45" spans="3:8" ht="12.75">
      <c r="C45" s="58"/>
      <c r="D45" s="58"/>
      <c r="E45" s="58"/>
      <c r="F45" s="58"/>
      <c r="G45" s="58"/>
      <c r="H45" s="58"/>
    </row>
    <row r="46" spans="3:8" ht="12.75">
      <c r="C46" s="58"/>
      <c r="D46" s="58"/>
      <c r="E46" s="58"/>
      <c r="F46" s="58"/>
      <c r="G46" s="58"/>
      <c r="H46" s="58"/>
    </row>
    <row r="47" spans="3:8" ht="12.75">
      <c r="C47" s="58"/>
      <c r="D47" s="58"/>
      <c r="E47" s="58"/>
      <c r="F47" s="58"/>
      <c r="G47" s="58"/>
      <c r="H47" s="58"/>
    </row>
    <row r="48" spans="3:8" ht="12.75">
      <c r="C48" s="58"/>
      <c r="D48" s="58"/>
      <c r="E48" s="58"/>
      <c r="F48" s="58"/>
      <c r="G48" s="58"/>
      <c r="H48" s="58"/>
    </row>
    <row r="49" spans="3:8" ht="12.75">
      <c r="C49" s="58"/>
      <c r="D49" s="58"/>
      <c r="E49" s="58"/>
      <c r="F49" s="58"/>
      <c r="G49" s="58"/>
      <c r="H49" s="58"/>
    </row>
    <row r="50" spans="3:8" ht="12.75">
      <c r="C50" s="58"/>
      <c r="D50" s="58"/>
      <c r="E50" s="58"/>
      <c r="F50" s="58"/>
      <c r="G50" s="58"/>
      <c r="H50" s="58"/>
    </row>
    <row r="51" spans="3:8" ht="12.75">
      <c r="C51" s="58"/>
      <c r="D51" s="58"/>
      <c r="E51" s="58"/>
      <c r="F51" s="58"/>
      <c r="G51" s="58"/>
      <c r="H51" s="58"/>
    </row>
    <row r="52" spans="3:8" ht="12.75">
      <c r="C52" s="58"/>
      <c r="D52" s="58"/>
      <c r="E52" s="58"/>
      <c r="F52" s="58"/>
      <c r="G52" s="58"/>
      <c r="H52" s="58"/>
    </row>
    <row r="53" spans="3:8" ht="12.75">
      <c r="C53" s="58"/>
      <c r="D53" s="58"/>
      <c r="E53" s="58"/>
      <c r="F53" s="58"/>
      <c r="G53" s="58"/>
      <c r="H53" s="58"/>
    </row>
  </sheetData>
  <printOptions gridLines="1"/>
  <pageMargins left="0.75" right="0.75" top="1" bottom="1" header="0.5" footer="0.5"/>
  <pageSetup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 Wu</dc:creator>
  <cp:keywords/>
  <dc:description/>
  <cp:lastModifiedBy>frank</cp:lastModifiedBy>
  <dcterms:created xsi:type="dcterms:W3CDTF">2000-01-12T21:05:47Z</dcterms:created>
  <dcterms:modified xsi:type="dcterms:W3CDTF">2002-02-05T20:49:26Z</dcterms:modified>
  <cp:category/>
  <cp:version/>
  <cp:contentType/>
  <cp:contentStatus/>
</cp:coreProperties>
</file>