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bbott\Desktop\"/>
    </mc:Choice>
  </mc:AlternateContent>
  <bookViews>
    <workbookView xWindow="0" yWindow="0" windowWidth="21600" windowHeight="10320" tabRatio="879"/>
  </bookViews>
  <sheets>
    <sheet name="Data Entry" sheetId="1" r:id="rId1"/>
    <sheet name="Options and Things to Try" sheetId="2" r:id="rId2"/>
    <sheet name="Distribution" sheetId="4" r:id="rId3"/>
    <sheet name="Explore" sheetId="3" r:id="rId4"/>
    <sheet name="Print" sheetId="5" r:id="rId5"/>
    <sheet name="Absences" sheetId="6" state="hidden" r:id="rId6"/>
  </sheets>
  <definedNames>
    <definedName name="ColorTable">'Options and Things to Try'!$B$4</definedName>
    <definedName name="GradeGoal">'Options and Things to Try'!$B$5</definedName>
    <definedName name="_xlnm.Print_Titles" localSheetId="4">Print!$1:$14</definedName>
  </definedNames>
  <calcPr calcId="152511"/>
  <pivotCaches>
    <pivotCache cacheId="28"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6" l="1"/>
  <c r="C3" i="6"/>
  <c r="C4" i="6"/>
  <c r="C5" i="6"/>
  <c r="C6" i="6"/>
  <c r="C7" i="6"/>
  <c r="C8" i="6"/>
  <c r="C9" i="6"/>
  <c r="C10" i="6"/>
  <c r="C11" i="6"/>
  <c r="B2" i="6"/>
  <c r="B3" i="6"/>
  <c r="B4" i="6"/>
  <c r="B5" i="6"/>
  <c r="B6" i="6"/>
  <c r="B7" i="6"/>
  <c r="B8" i="6"/>
  <c r="B9" i="6"/>
  <c r="B10" i="6"/>
  <c r="B11" i="6"/>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R4" i="1"/>
  <c r="C5" i="2" l="1"/>
  <c r="C4" i="2"/>
  <c r="E16" i="5" l="1"/>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15" i="5"/>
  <c r="E12" i="5"/>
  <c r="D15" i="2" l="1"/>
  <c r="H7" i="1" l="1"/>
  <c r="H9" i="1"/>
  <c r="H10" i="1"/>
  <c r="H11" i="1"/>
  <c r="H12" i="1"/>
  <c r="H13" i="1"/>
  <c r="H14" i="1"/>
  <c r="H15" i="1"/>
  <c r="I7" i="1"/>
  <c r="I9" i="1"/>
  <c r="I10" i="1"/>
  <c r="I11" i="1"/>
  <c r="I12" i="1"/>
  <c r="I13" i="1"/>
  <c r="I14" i="1"/>
  <c r="I15" i="1"/>
  <c r="I8" i="1"/>
  <c r="H8" i="1"/>
  <c r="I6" i="1"/>
  <c r="H6" i="1"/>
  <c r="K6" i="1" l="1"/>
  <c r="K7" i="1"/>
  <c r="K8" i="1"/>
  <c r="K9" i="1"/>
  <c r="K10" i="1"/>
  <c r="K11" i="1"/>
  <c r="K12" i="1"/>
  <c r="K13" i="1"/>
  <c r="K14" i="1"/>
  <c r="K15" i="1"/>
  <c r="N6" i="1"/>
  <c r="Q6" i="1"/>
  <c r="Q7" i="1"/>
  <c r="Q8" i="1"/>
  <c r="Q9" i="1"/>
  <c r="Q10" i="1"/>
  <c r="Q11" i="1"/>
  <c r="Q12" i="1"/>
  <c r="Q13" i="1"/>
  <c r="Q14" i="1"/>
  <c r="Q15" i="1"/>
  <c r="P6" i="1"/>
  <c r="P7" i="1"/>
  <c r="P8" i="1"/>
  <c r="P9" i="1"/>
  <c r="P10" i="1"/>
  <c r="P11" i="1"/>
  <c r="P12" i="1"/>
  <c r="P13" i="1"/>
  <c r="P14" i="1"/>
  <c r="P15" i="1"/>
  <c r="O6" i="1"/>
  <c r="O7" i="1"/>
  <c r="O8" i="1"/>
  <c r="O9" i="1"/>
  <c r="O10" i="1"/>
  <c r="O11" i="1"/>
  <c r="O12" i="1"/>
  <c r="O13" i="1"/>
  <c r="O14" i="1"/>
  <c r="O15" i="1"/>
  <c r="N7" i="1"/>
  <c r="N8" i="1"/>
  <c r="N9" i="1"/>
  <c r="N10" i="1"/>
  <c r="N11" i="1"/>
  <c r="N12" i="1"/>
  <c r="N13" i="1"/>
  <c r="N14" i="1"/>
  <c r="N15" i="1"/>
  <c r="M6" i="1"/>
  <c r="M7" i="1"/>
  <c r="M8" i="1"/>
  <c r="M9" i="1"/>
  <c r="M10" i="1"/>
  <c r="M11" i="1"/>
  <c r="M12" i="1"/>
  <c r="M13" i="1"/>
  <c r="M14" i="1"/>
  <c r="M15" i="1"/>
  <c r="L6" i="1"/>
  <c r="L7" i="1"/>
  <c r="L8" i="1"/>
  <c r="L9" i="1"/>
  <c r="L10" i="1"/>
  <c r="L11" i="1"/>
  <c r="L12" i="1"/>
  <c r="L13" i="1"/>
  <c r="L14" i="1"/>
  <c r="L15" i="1"/>
  <c r="D55" i="5" l="1"/>
  <c r="D56" i="5"/>
  <c r="D57" i="5"/>
  <c r="D58" i="5"/>
  <c r="D59" i="5"/>
  <c r="D60" i="5"/>
  <c r="D61" i="5"/>
  <c r="D62" i="5"/>
  <c r="D63" i="5"/>
  <c r="D64" i="5"/>
  <c r="D12" i="2" l="1"/>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16" i="5"/>
  <c r="D17" i="5"/>
  <c r="D18" i="5"/>
  <c r="D19" i="5"/>
  <c r="D20" i="5"/>
  <c r="D21" i="5"/>
  <c r="D22" i="5"/>
  <c r="D15" i="5"/>
  <c r="D12" i="5"/>
  <c r="A5" i="5"/>
  <c r="D17" i="2" l="1"/>
  <c r="C17" i="2"/>
  <c r="D16" i="2"/>
  <c r="C16" i="2"/>
  <c r="C15" i="2"/>
  <c r="D14" i="2"/>
  <c r="C14" i="2"/>
  <c r="D13" i="2"/>
  <c r="C13" i="2"/>
  <c r="C12" i="2"/>
  <c r="D11" i="2"/>
  <c r="C11" i="2"/>
  <c r="D10" i="2"/>
  <c r="C10" i="2"/>
</calcChain>
</file>

<file path=xl/sharedStrings.xml><?xml version="1.0" encoding="utf-8"?>
<sst xmlns="http://schemas.openxmlformats.org/spreadsheetml/2006/main" count="555" uniqueCount="480">
  <si>
    <t>Assessment Type</t>
  </si>
  <si>
    <t>Homework</t>
  </si>
  <si>
    <t>Classwork</t>
  </si>
  <si>
    <t>Weight</t>
  </si>
  <si>
    <t>Class</t>
  </si>
  <si>
    <t>Name</t>
  </si>
  <si>
    <t>Race</t>
  </si>
  <si>
    <t>Gender</t>
  </si>
  <si>
    <t>Age</t>
  </si>
  <si>
    <t>Repeated Grades</t>
  </si>
  <si>
    <t>Financial Status</t>
  </si>
  <si>
    <t>Absences</t>
  </si>
  <si>
    <t>Make your own categories</t>
  </si>
  <si>
    <t>Test</t>
  </si>
  <si>
    <t>Projects</t>
  </si>
  <si>
    <t>Midterm</t>
  </si>
  <si>
    <t>Create / rename your own categories!</t>
  </si>
  <si>
    <t>Homework 1</t>
  </si>
  <si>
    <t>Classwork 1</t>
  </si>
  <si>
    <t>Homework 2</t>
  </si>
  <si>
    <t>Assessment 0</t>
  </si>
  <si>
    <t>Assessment 1</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</si>
  <si>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</si>
  <si>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</si>
  <si>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</si>
  <si>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</si>
  <si>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</si>
  <si>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</si>
  <si>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</si>
  <si>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</si>
  <si>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</si>
  <si>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</si>
  <si>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</si>
  <si>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</si>
  <si>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</si>
  <si>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</si>
  <si>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</si>
  <si>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</si>
  <si>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</si>
  <si>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</si>
  <si>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</si>
  <si>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</si>
  <si>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</si>
  <si>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</si>
  <si>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</si>
  <si>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</si>
  <si>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</si>
  <si>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</si>
  <si>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</si>
  <si>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</si>
  <si>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</si>
  <si>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</si>
  <si>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</si>
  <si>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</si>
  <si>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</si>
  <si>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</si>
  <si>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</si>
  <si>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</si>
  <si>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</si>
  <si>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Color Table</t>
  </si>
  <si>
    <t>Yes</t>
  </si>
  <si>
    <t>Grade Goal</t>
  </si>
  <si>
    <t>Things to Try:</t>
  </si>
  <si>
    <t>Set up autosave</t>
  </si>
  <si>
    <t>No</t>
  </si>
  <si>
    <t>Add a total row</t>
  </si>
  <si>
    <t>Add demographics</t>
  </si>
  <si>
    <t>Filter and sort</t>
  </si>
  <si>
    <t>Make Helper Colns</t>
  </si>
  <si>
    <t>Give Extra Credit</t>
  </si>
  <si>
    <t>Track Absences</t>
  </si>
  <si>
    <t>Change color scheme</t>
  </si>
  <si>
    <t>About</t>
  </si>
  <si>
    <t>Version</t>
  </si>
  <si>
    <t>http://web.mit.edu/jabbott/www/excelgradetracker.html</t>
  </si>
  <si>
    <t>Author</t>
  </si>
  <si>
    <t>Jonathan Abbott</t>
  </si>
  <si>
    <t>Was this helpful?</t>
  </si>
  <si>
    <t>I much appreciate feedback, concerns, and questions</t>
  </si>
  <si>
    <t>Color Grades 85% or higher green, else yellow</t>
  </si>
  <si>
    <t>Use colors inside the table using the following settings:</t>
  </si>
  <si>
    <t>Row Labels</t>
  </si>
  <si>
    <t>Grand Total</t>
  </si>
  <si>
    <t>70-80</t>
  </si>
  <si>
    <t>90-100</t>
  </si>
  <si>
    <t>60-70</t>
  </si>
  <si>
    <t>80-90</t>
  </si>
  <si>
    <t>&lt;60</t>
  </si>
  <si>
    <t xml:space="preserve"> Homework 1</t>
  </si>
  <si>
    <t xml:space="preserve"> Classwork 1</t>
  </si>
  <si>
    <t>None</t>
  </si>
  <si>
    <t>Grade Report</t>
  </si>
  <si>
    <t>[Your School]</t>
  </si>
  <si>
    <t>Teacher: [Your name]</t>
  </si>
  <si>
    <t>Class: [Your Class]</t>
  </si>
  <si>
    <t>Comments:</t>
  </si>
  <si>
    <t>Parent Signature:</t>
  </si>
  <si>
    <t>Score</t>
  </si>
  <si>
    <t/>
  </si>
  <si>
    <t xml:space="preserve"> Homework 2</t>
  </si>
  <si>
    <t>This simple version calculates just a grade based on weighted average</t>
  </si>
  <si>
    <t>Student</t>
  </si>
  <si>
    <t>25-Aug</t>
  </si>
  <si>
    <t>26-Aug</t>
  </si>
  <si>
    <t>27-Aug</t>
  </si>
  <si>
    <t>28-Aug</t>
  </si>
  <si>
    <t>29-Aug</t>
  </si>
  <si>
    <t>30-Aug</t>
  </si>
  <si>
    <t>31-Aug</t>
  </si>
  <si>
    <t>1-Sep</t>
  </si>
  <si>
    <t>2-Sep</t>
  </si>
  <si>
    <t>3-Sep</t>
  </si>
  <si>
    <t>4-Sep</t>
  </si>
  <si>
    <t>5-Sep</t>
  </si>
  <si>
    <t>6-Sep</t>
  </si>
  <si>
    <t>7-Sep</t>
  </si>
  <si>
    <t>8-Sep</t>
  </si>
  <si>
    <t>9-Sep</t>
  </si>
  <si>
    <t>10-Sep</t>
  </si>
  <si>
    <t>11-Sep</t>
  </si>
  <si>
    <t>12-Sep</t>
  </si>
  <si>
    <t>13-Sep</t>
  </si>
  <si>
    <t>14-Sep</t>
  </si>
  <si>
    <t>15-Sep</t>
  </si>
  <si>
    <t>16-Sep</t>
  </si>
  <si>
    <t>17-Sep</t>
  </si>
  <si>
    <t>18-Sep</t>
  </si>
  <si>
    <t>19-Sep</t>
  </si>
  <si>
    <t>20-Sep</t>
  </si>
  <si>
    <t>21-Sep</t>
  </si>
  <si>
    <t>22-Sep</t>
  </si>
  <si>
    <t>23-Sep</t>
  </si>
  <si>
    <t>24-Sep</t>
  </si>
  <si>
    <t>25-Sep</t>
  </si>
  <si>
    <t>26-Sep</t>
  </si>
  <si>
    <t>27-Sep</t>
  </si>
  <si>
    <t>28-Sep</t>
  </si>
  <si>
    <t>29-Sep</t>
  </si>
  <si>
    <t>30-Sep</t>
  </si>
  <si>
    <t>1-Oct</t>
  </si>
  <si>
    <t>2-Oct</t>
  </si>
  <si>
    <t>3-Oct</t>
  </si>
  <si>
    <t>4-Oct</t>
  </si>
  <si>
    <t>5-Oct</t>
  </si>
  <si>
    <t>6-Oct</t>
  </si>
  <si>
    <t>7-Oct</t>
  </si>
  <si>
    <t>8-Oct</t>
  </si>
  <si>
    <t>9-Oct</t>
  </si>
  <si>
    <t>10-Oct</t>
  </si>
  <si>
    <t>11-Oct</t>
  </si>
  <si>
    <t>12-Oct</t>
  </si>
  <si>
    <t>13-Oct</t>
  </si>
  <si>
    <t>14-Oct</t>
  </si>
  <si>
    <t>15-Oct</t>
  </si>
  <si>
    <t>16-Oct</t>
  </si>
  <si>
    <t>17-Oct</t>
  </si>
  <si>
    <t>18-Oct</t>
  </si>
  <si>
    <t>19-Oct</t>
  </si>
  <si>
    <t>20-Oct</t>
  </si>
  <si>
    <t>21-Oct</t>
  </si>
  <si>
    <t>22-Oct</t>
  </si>
  <si>
    <t>23-Oct</t>
  </si>
  <si>
    <t>24-Oct</t>
  </si>
  <si>
    <t>25-Oct</t>
  </si>
  <si>
    <t>26-Oct</t>
  </si>
  <si>
    <t>27-Oct</t>
  </si>
  <si>
    <t>28-Oct</t>
  </si>
  <si>
    <t>29-Oct</t>
  </si>
  <si>
    <t>30-Oct</t>
  </si>
  <si>
    <t>31-Oct</t>
  </si>
  <si>
    <t>1-Nov</t>
  </si>
  <si>
    <t>2-Nov</t>
  </si>
  <si>
    <t>3-Nov</t>
  </si>
  <si>
    <t>4-Nov</t>
  </si>
  <si>
    <t>5-Nov</t>
  </si>
  <si>
    <t>6-Nov</t>
  </si>
  <si>
    <t>7-Nov</t>
  </si>
  <si>
    <t>8-Nov</t>
  </si>
  <si>
    <t>9-Nov</t>
  </si>
  <si>
    <t>10-Nov</t>
  </si>
  <si>
    <t>11-Nov</t>
  </si>
  <si>
    <t>12-Nov</t>
  </si>
  <si>
    <t>13-Nov</t>
  </si>
  <si>
    <t>14-Nov</t>
  </si>
  <si>
    <t>15-Nov</t>
  </si>
  <si>
    <t>16-Nov</t>
  </si>
  <si>
    <t>17-Nov</t>
  </si>
  <si>
    <t>18-Nov</t>
  </si>
  <si>
    <t>19-Nov</t>
  </si>
  <si>
    <t>20-Nov</t>
  </si>
  <si>
    <t>21-Nov</t>
  </si>
  <si>
    <t>22-Nov</t>
  </si>
  <si>
    <t>23-Nov</t>
  </si>
  <si>
    <t>24-Nov</t>
  </si>
  <si>
    <t>25-Nov</t>
  </si>
  <si>
    <t>26-Nov</t>
  </si>
  <si>
    <t>27-Nov</t>
  </si>
  <si>
    <t>28-Nov</t>
  </si>
  <si>
    <t>29-Nov</t>
  </si>
  <si>
    <t>30-Nov</t>
  </si>
  <si>
    <t>1-Dec</t>
  </si>
  <si>
    <t>2-Dec</t>
  </si>
  <si>
    <t>3-Dec</t>
  </si>
  <si>
    <t>4-Dec</t>
  </si>
  <si>
    <t>5-Dec</t>
  </si>
  <si>
    <t>6-Dec</t>
  </si>
  <si>
    <t>7-Dec</t>
  </si>
  <si>
    <t>8-Dec</t>
  </si>
  <si>
    <t>9-Dec</t>
  </si>
  <si>
    <t>10-Dec</t>
  </si>
  <si>
    <t>11-Dec</t>
  </si>
  <si>
    <t>12-Dec</t>
  </si>
  <si>
    <t>13-Dec</t>
  </si>
  <si>
    <t>14-Dec</t>
  </si>
  <si>
    <t>15-Dec</t>
  </si>
  <si>
    <t>16-Dec</t>
  </si>
  <si>
    <t>17-Dec</t>
  </si>
  <si>
    <t>18-Dec</t>
  </si>
  <si>
    <t>19-Dec</t>
  </si>
  <si>
    <t>20-Dec</t>
  </si>
  <si>
    <t>21-Dec</t>
  </si>
  <si>
    <t>22-Dec</t>
  </si>
  <si>
    <t>23-Dec</t>
  </si>
  <si>
    <t>24-Dec</t>
  </si>
  <si>
    <t>25-Dec</t>
  </si>
  <si>
    <t>26-Dec</t>
  </si>
  <si>
    <t>27-Dec</t>
  </si>
  <si>
    <t>28-Dec</t>
  </si>
  <si>
    <t>29-Dec</t>
  </si>
  <si>
    <t>30-Dec</t>
  </si>
  <si>
    <t>31-Dec</t>
  </si>
  <si>
    <t>1-Jan</t>
  </si>
  <si>
    <t>2-Jan</t>
  </si>
  <si>
    <t>3-Jan</t>
  </si>
  <si>
    <t>4-Jan</t>
  </si>
  <si>
    <t>5-Jan</t>
  </si>
  <si>
    <t>6-Jan</t>
  </si>
  <si>
    <t>7-Jan</t>
  </si>
  <si>
    <t>8-Jan</t>
  </si>
  <si>
    <t>9-Jan</t>
  </si>
  <si>
    <t>10-Jan</t>
  </si>
  <si>
    <t>11-Jan</t>
  </si>
  <si>
    <t>12-Jan</t>
  </si>
  <si>
    <t>13-Jan</t>
  </si>
  <si>
    <t>14-Jan</t>
  </si>
  <si>
    <t>15-Jan</t>
  </si>
  <si>
    <t>16-Jan</t>
  </si>
  <si>
    <t>17-Jan</t>
  </si>
  <si>
    <t>18-Jan</t>
  </si>
  <si>
    <t>19-Jan</t>
  </si>
  <si>
    <t>20-Jan</t>
  </si>
  <si>
    <t>21-Jan</t>
  </si>
  <si>
    <t>22-Jan</t>
  </si>
  <si>
    <t>23-Jan</t>
  </si>
  <si>
    <t>24-Jan</t>
  </si>
  <si>
    <t>25-Jan</t>
  </si>
  <si>
    <t>26-Jan</t>
  </si>
  <si>
    <t>27-Jan</t>
  </si>
  <si>
    <t>28-Jan</t>
  </si>
  <si>
    <t>29-Jan</t>
  </si>
  <si>
    <t>30-Jan</t>
  </si>
  <si>
    <t>31-Jan</t>
  </si>
  <si>
    <t>1-Feb</t>
  </si>
  <si>
    <t>2-Feb</t>
  </si>
  <si>
    <t>3-Feb</t>
  </si>
  <si>
    <t>4-Feb</t>
  </si>
  <si>
    <t>5-Feb</t>
  </si>
  <si>
    <t>6-Feb</t>
  </si>
  <si>
    <t>7-Feb</t>
  </si>
  <si>
    <t>8-Feb</t>
  </si>
  <si>
    <t>9-Feb</t>
  </si>
  <si>
    <t>10-Feb</t>
  </si>
  <si>
    <t>11-Feb</t>
  </si>
  <si>
    <t>12-Feb</t>
  </si>
  <si>
    <t>13-Feb</t>
  </si>
  <si>
    <t>14-Feb</t>
  </si>
  <si>
    <t>15-Feb</t>
  </si>
  <si>
    <t>16-Feb</t>
  </si>
  <si>
    <t>17-Feb</t>
  </si>
  <si>
    <t>18-Feb</t>
  </si>
  <si>
    <t>19-Feb</t>
  </si>
  <si>
    <t>20-Feb</t>
  </si>
  <si>
    <t>21-Feb</t>
  </si>
  <si>
    <t>22-Feb</t>
  </si>
  <si>
    <t>23-Feb</t>
  </si>
  <si>
    <t>24-Feb</t>
  </si>
  <si>
    <t>25-Feb</t>
  </si>
  <si>
    <t>26-Feb</t>
  </si>
  <si>
    <t>27-Feb</t>
  </si>
  <si>
    <t>28-Feb</t>
  </si>
  <si>
    <t>1-Mar</t>
  </si>
  <si>
    <t>2-Mar</t>
  </si>
  <si>
    <t>3-Mar</t>
  </si>
  <si>
    <t>4-Mar</t>
  </si>
  <si>
    <t>5-Mar</t>
  </si>
  <si>
    <t>6-Mar</t>
  </si>
  <si>
    <t>7-Mar</t>
  </si>
  <si>
    <t>8-Mar</t>
  </si>
  <si>
    <t>9-Mar</t>
  </si>
  <si>
    <t>10-Mar</t>
  </si>
  <si>
    <t>11-Mar</t>
  </si>
  <si>
    <t>12-Mar</t>
  </si>
  <si>
    <t>13-Mar</t>
  </si>
  <si>
    <t>14-Mar</t>
  </si>
  <si>
    <t>15-Mar</t>
  </si>
  <si>
    <t>16-Mar</t>
  </si>
  <si>
    <t>17-Mar</t>
  </si>
  <si>
    <t>18-Mar</t>
  </si>
  <si>
    <t>19-Mar</t>
  </si>
  <si>
    <t>20-Mar</t>
  </si>
  <si>
    <t>21-Mar</t>
  </si>
  <si>
    <t>22-Mar</t>
  </si>
  <si>
    <t>23-Mar</t>
  </si>
  <si>
    <t>24-Mar</t>
  </si>
  <si>
    <t>25-Mar</t>
  </si>
  <si>
    <t>26-Mar</t>
  </si>
  <si>
    <t>27-Mar</t>
  </si>
  <si>
    <t>28-Mar</t>
  </si>
  <si>
    <t>29-Mar</t>
  </si>
  <si>
    <t>30-Mar</t>
  </si>
  <si>
    <t>31-Mar</t>
  </si>
  <si>
    <t>1-Apr</t>
  </si>
  <si>
    <t>2-Apr</t>
  </si>
  <si>
    <t>3-Apr</t>
  </si>
  <si>
    <t>4-Apr</t>
  </si>
  <si>
    <t>5-Apr</t>
  </si>
  <si>
    <t>6-Apr</t>
  </si>
  <si>
    <t>7-Apr</t>
  </si>
  <si>
    <t>8-Apr</t>
  </si>
  <si>
    <t>9-Apr</t>
  </si>
  <si>
    <t>10-Apr</t>
  </si>
  <si>
    <t>11-Apr</t>
  </si>
  <si>
    <t>12-Apr</t>
  </si>
  <si>
    <t>13-Apr</t>
  </si>
  <si>
    <t>14-Apr</t>
  </si>
  <si>
    <t>15-Apr</t>
  </si>
  <si>
    <t>16-Apr</t>
  </si>
  <si>
    <t>17-Apr</t>
  </si>
  <si>
    <t>18-Apr</t>
  </si>
  <si>
    <t>19-Apr</t>
  </si>
  <si>
    <t>20-Apr</t>
  </si>
  <si>
    <t>21-Apr</t>
  </si>
  <si>
    <t>22-Apr</t>
  </si>
  <si>
    <t>23-Apr</t>
  </si>
  <si>
    <t>24-Apr</t>
  </si>
  <si>
    <t>25-Apr</t>
  </si>
  <si>
    <t>26-Apr</t>
  </si>
  <si>
    <t>27-Apr</t>
  </si>
  <si>
    <t>28-Apr</t>
  </si>
  <si>
    <t>29-Apr</t>
  </si>
  <si>
    <t>30-Apr</t>
  </si>
  <si>
    <t>1-May</t>
  </si>
  <si>
    <t>2-May</t>
  </si>
  <si>
    <t>3-May</t>
  </si>
  <si>
    <t>4-May</t>
  </si>
  <si>
    <t>5-May</t>
  </si>
  <si>
    <t>6-May</t>
  </si>
  <si>
    <t>7-May</t>
  </si>
  <si>
    <t>8-May</t>
  </si>
  <si>
    <t>9-May</t>
  </si>
  <si>
    <t>10-May</t>
  </si>
  <si>
    <t>11-May</t>
  </si>
  <si>
    <t>12-May</t>
  </si>
  <si>
    <t>13-May</t>
  </si>
  <si>
    <t>14-May</t>
  </si>
  <si>
    <t>15-May</t>
  </si>
  <si>
    <t>16-May</t>
  </si>
  <si>
    <t>17-May</t>
  </si>
  <si>
    <t>18-May</t>
  </si>
  <si>
    <t>19-May</t>
  </si>
  <si>
    <t>20-May</t>
  </si>
  <si>
    <t>21-May</t>
  </si>
  <si>
    <t>22-May</t>
  </si>
  <si>
    <t>23-May</t>
  </si>
  <si>
    <t>24-May</t>
  </si>
  <si>
    <t>25-May</t>
  </si>
  <si>
    <t>26-May</t>
  </si>
  <si>
    <t>27-May</t>
  </si>
  <si>
    <t>28-May</t>
  </si>
  <si>
    <t>29-May</t>
  </si>
  <si>
    <t>30-May</t>
  </si>
  <si>
    <t>31-May</t>
  </si>
  <si>
    <t>1-Jun</t>
  </si>
  <si>
    <t>2-Jun</t>
  </si>
  <si>
    <t>3-Jun</t>
  </si>
  <si>
    <t>4-Jun</t>
  </si>
  <si>
    <t>5-Jun</t>
  </si>
  <si>
    <t>6-Jun</t>
  </si>
  <si>
    <t>7-Jun</t>
  </si>
  <si>
    <t>8-Jun</t>
  </si>
  <si>
    <t>9-Jun</t>
  </si>
  <si>
    <t>10-Jun</t>
  </si>
  <si>
    <t>11-Jun</t>
  </si>
  <si>
    <t>12-Jun</t>
  </si>
  <si>
    <t>13-Jun</t>
  </si>
  <si>
    <t>14-Jun</t>
  </si>
  <si>
    <t>15-Jun</t>
  </si>
  <si>
    <t>16-Jun</t>
  </si>
  <si>
    <t>17-Jun</t>
  </si>
  <si>
    <t>18-Jun</t>
  </si>
  <si>
    <t>19-Jun</t>
  </si>
  <si>
    <t>20-Jun</t>
  </si>
  <si>
    <t>21-Jun</t>
  </si>
  <si>
    <t>22-Jun</t>
  </si>
  <si>
    <t>23-Jun</t>
  </si>
  <si>
    <t>24-Jun</t>
  </si>
  <si>
    <t>25-Jun</t>
  </si>
  <si>
    <t>26-Jun</t>
  </si>
  <si>
    <t>27-Jun</t>
  </si>
  <si>
    <t>28-Jun</t>
  </si>
  <si>
    <t>29-Jun</t>
  </si>
  <si>
    <t>30-Jun</t>
  </si>
  <si>
    <t>1-Jul</t>
  </si>
  <si>
    <t>2-Jul</t>
  </si>
  <si>
    <t>3-Jul</t>
  </si>
  <si>
    <t>4-Jul</t>
  </si>
  <si>
    <t>5-Jul</t>
  </si>
  <si>
    <t>6-Jul</t>
  </si>
  <si>
    <t>7-Jul</t>
  </si>
  <si>
    <t>8-Jul</t>
  </si>
  <si>
    <t>9-Jul</t>
  </si>
  <si>
    <t>10-Jul</t>
  </si>
  <si>
    <t>11-Jul</t>
  </si>
  <si>
    <t>12-Jul</t>
  </si>
  <si>
    <t>13-Jul</t>
  </si>
  <si>
    <t>14-Jul</t>
  </si>
  <si>
    <t>15-Jul</t>
  </si>
  <si>
    <t>16-Jul</t>
  </si>
  <si>
    <t>17-Jul</t>
  </si>
  <si>
    <t>18-Jul</t>
  </si>
  <si>
    <t>19-Jul</t>
  </si>
  <si>
    <t>20-Jul</t>
  </si>
  <si>
    <t>21-Jul</t>
  </si>
  <si>
    <t>22-Jul</t>
  </si>
  <si>
    <t>23-Jul</t>
  </si>
  <si>
    <t>24-Jul</t>
  </si>
  <si>
    <t>25-Jul</t>
  </si>
  <si>
    <t>26-Jul</t>
  </si>
  <si>
    <t>27-Jul</t>
  </si>
  <si>
    <t>28-Jul</t>
  </si>
  <si>
    <t>29-Jul</t>
  </si>
  <si>
    <t>30-Jul</t>
  </si>
  <si>
    <t>31-Jul</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</si>
  <si>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</si>
  <si>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</si>
  <si>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</si>
  <si>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</si>
  <si>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</si>
  <si>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</si>
  <si>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</si>
  <si>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</si>
  <si>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</si>
  <si>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</si>
  <si>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</si>
  <si>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</si>
  <si>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</si>
  <si>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</si>
  <si>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</si>
  <si>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</si>
  <si>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</si>
  <si>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</si>
  <si>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</si>
  <si>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</si>
  <si>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</si>
  <si>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</si>
  <si>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</si>
  <si>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</si>
  <si>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a</t>
  </si>
  <si>
    <t>Date</t>
  </si>
  <si>
    <t>Assessment | Insert new columns before here</t>
  </si>
  <si>
    <t xml:space="preserve"> _1.2.5b_ </t>
  </si>
  <si>
    <t>Website (till July '14)</t>
  </si>
  <si>
    <t>Can be contacted at jabbott.mit@gmail.com</t>
  </si>
  <si>
    <t>Running Average</t>
  </si>
  <si>
    <t>Number of Students</t>
  </si>
  <si>
    <t xml:space="preserve"> Running Average</t>
  </si>
  <si>
    <t>Class Average</t>
  </si>
  <si>
    <t>This hidden row is only used for coloring</t>
  </si>
  <si>
    <t>Lates</t>
  </si>
  <si>
    <t>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</si>
</sst>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d;@"/>
    <numFmt numFmtId="166" formatCode="[$-409]d\-mmm;@"/>
  </numFmts>
  <fonts count="16"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sz val="11"/>
      <name val="Arial"/>
      <family val="2"/>
    </font>
    <font>
      <sz val="11"/>
      <color theme="1" tint="0.249977111117893"/>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theme="4" tint="0.79998168889431442"/>
        <bgColor indexed="65"/>
      </patternFill>
    </fill>
    <fill>
      <gradientFill>
        <stop position="0">
          <color theme="2"/>
        </stop>
        <stop position="1">
          <color theme="2" tint="-9.8025452436902985E-2"/>
        </stop>
      </gradientFill>
    </fill>
    <fill>
      <gradientFill degree="180">
        <stop position="0">
          <color theme="2"/>
        </stop>
        <stop position="1">
          <color theme="2" tint="-9.8025452436902985E-2"/>
        </stop>
      </gradientFill>
    </fill>
    <fill>
      <patternFill patternType="solid">
        <fgColor theme="2"/>
        <bgColor indexed="64"/>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
      <gradientFill degree="180">
        <stop position="0">
          <color theme="2" tint="-9.8025452436902985E-2"/>
        </stop>
        <stop position="1">
          <color theme="2" tint="-0.25098422193060094"/>
        </stop>
      </gradientFill>
    </fill>
    <fill>
      <patternFill patternType="mediumGray"/>
    </fill>
  </fills>
  <borders count="21">
    <border>
      <left/>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right/>
      <top/>
      <bottom style="thick">
        <color theme="4"/>
      </bottom>
      <diagonal/>
    </border>
    <border>
      <left/>
      <right style="medium">
        <color auto="1"/>
      </right>
      <top/>
      <bottom/>
      <diagonal/>
    </border>
    <border>
      <left style="medium">
        <color indexed="64"/>
      </left>
      <right style="medium">
        <color indexed="64"/>
      </right>
      <top/>
      <bottom/>
      <diagonal/>
    </border>
    <border>
      <left style="medium">
        <color indexed="64"/>
      </left>
      <right/>
      <top/>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1" fillId="0" borderId="0" applyNumberFormat="0" applyFill="0" applyBorder="0" applyAlignment="0" applyProtection="0"/>
    <xf numFmtId="0" fontId="12" fillId="0" borderId="17" applyNumberFormat="0" applyFill="0" applyAlignment="0" applyProtection="0"/>
  </cellStyleXfs>
  <cellXfs count="105">
    <xf numFmtId="0" fontId="0" fillId="0" borderId="0" xfId="0"/>
    <xf numFmtId="0" fontId="3" fillId="3" borderId="0" xfId="0" applyFont="1" applyFill="1" applyBorder="1" applyAlignment="1" applyProtection="1">
      <alignment horizontal="center"/>
    </xf>
    <xf numFmtId="0" fontId="4" fillId="4" borderId="0" xfId="0" applyFont="1" applyFill="1" applyBorder="1" applyProtection="1"/>
    <xf numFmtId="0" fontId="3" fillId="5" borderId="0" xfId="0" applyFont="1" applyFill="1" applyBorder="1" applyProtection="1"/>
    <xf numFmtId="0" fontId="3" fillId="5" borderId="0" xfId="0" applyFont="1" applyFill="1" applyBorder="1" applyAlignment="1" applyProtection="1">
      <alignment horizontal="center"/>
    </xf>
    <xf numFmtId="0" fontId="3" fillId="5" borderId="1" xfId="0" applyFont="1" applyFill="1" applyBorder="1" applyAlignment="1" applyProtection="1">
      <alignment horizontal="center"/>
    </xf>
    <xf numFmtId="0" fontId="5" fillId="5" borderId="0" xfId="0" applyFont="1" applyFill="1" applyBorder="1" applyAlignment="1" applyProtection="1">
      <alignment horizontal="center"/>
    </xf>
    <xf numFmtId="0" fontId="3" fillId="0" borderId="0" xfId="0" applyFont="1" applyBorder="1" applyProtection="1"/>
    <xf numFmtId="0" fontId="4" fillId="7" borderId="0" xfId="0" applyFont="1" applyFill="1" applyBorder="1" applyProtection="1"/>
    <xf numFmtId="0" fontId="3" fillId="8" borderId="0" xfId="0" applyFont="1" applyFill="1" applyBorder="1" applyAlignment="1" applyProtection="1">
      <alignment horizontal="center" vertical="center"/>
    </xf>
    <xf numFmtId="9" fontId="3" fillId="6" borderId="0" xfId="1" applyFont="1" applyFill="1" applyBorder="1" applyProtection="1"/>
    <xf numFmtId="0" fontId="3" fillId="8" borderId="1" xfId="0" applyFont="1" applyFill="1" applyBorder="1" applyAlignment="1" applyProtection="1">
      <alignment horizontal="center" vertical="center"/>
    </xf>
    <xf numFmtId="9" fontId="6" fillId="8" borderId="0" xfId="1" applyFont="1" applyFill="1" applyBorder="1" applyAlignment="1" applyProtection="1">
      <alignment horizontal="center" vertical="center"/>
    </xf>
    <xf numFmtId="0" fontId="4" fillId="10" borderId="2" xfId="0" applyFont="1" applyFill="1" applyBorder="1" applyProtection="1"/>
    <xf numFmtId="0" fontId="3" fillId="12" borderId="4" xfId="0" applyNumberFormat="1" applyFont="1" applyFill="1" applyBorder="1" applyAlignment="1" applyProtection="1">
      <alignment horizontal="center" vertical="center"/>
    </xf>
    <xf numFmtId="0" fontId="3" fillId="13" borderId="4" xfId="0" applyNumberFormat="1" applyFont="1" applyFill="1" applyBorder="1" applyAlignment="1" applyProtection="1">
      <alignment horizontal="center" vertical="center"/>
    </xf>
    <xf numFmtId="0" fontId="3" fillId="14" borderId="4" xfId="0" applyNumberFormat="1" applyFont="1" applyFill="1" applyBorder="1" applyAlignment="1" applyProtection="1">
      <alignment horizontal="center" vertical="center" wrapText="1"/>
    </xf>
    <xf numFmtId="0" fontId="3" fillId="8" borderId="4" xfId="0" applyNumberFormat="1" applyFont="1" applyFill="1" applyBorder="1" applyAlignment="1" applyProtection="1">
      <alignment horizontal="center" vertical="center" wrapText="1"/>
    </xf>
    <xf numFmtId="0" fontId="3" fillId="15" borderId="5" xfId="0" applyNumberFormat="1" applyFont="1" applyFill="1" applyBorder="1" applyAlignment="1" applyProtection="1">
      <alignment horizontal="center" textRotation="90"/>
    </xf>
    <xf numFmtId="0" fontId="3" fillId="15" borderId="5" xfId="0" applyNumberFormat="1" applyFont="1" applyFill="1" applyBorder="1" applyAlignment="1" applyProtection="1">
      <alignment horizontal="center" textRotation="90" wrapText="1"/>
    </xf>
    <xf numFmtId="0" fontId="3" fillId="0" borderId="6" xfId="0" applyNumberFormat="1" applyFont="1" applyFill="1" applyBorder="1" applyAlignment="1" applyProtection="1">
      <alignment horizontal="center" textRotation="90" wrapText="1"/>
    </xf>
    <xf numFmtId="0" fontId="3" fillId="0" borderId="5" xfId="0" applyNumberFormat="1" applyFont="1" applyFill="1" applyBorder="1" applyAlignment="1" applyProtection="1">
      <alignment horizontal="center" textRotation="90" wrapText="1"/>
    </xf>
    <xf numFmtId="0" fontId="5" fillId="0" borderId="7" xfId="0" applyNumberFormat="1" applyFont="1" applyBorder="1" applyAlignment="1" applyProtection="1">
      <alignment horizontal="center"/>
    </xf>
    <xf numFmtId="0" fontId="5" fillId="0" borderId="7" xfId="0" applyNumberFormat="1" applyFont="1" applyBorder="1" applyAlignment="1" applyProtection="1">
      <alignment horizontal="left"/>
    </xf>
    <xf numFmtId="0" fontId="3" fillId="0" borderId="7" xfId="0" applyNumberFormat="1" applyFont="1" applyBorder="1" applyAlignment="1" applyProtection="1">
      <alignment horizontal="center"/>
    </xf>
    <xf numFmtId="164" fontId="3" fillId="0" borderId="7" xfId="1" applyNumberFormat="1" applyFont="1" applyBorder="1" applyAlignment="1" applyProtection="1">
      <alignment horizontal="center"/>
    </xf>
    <xf numFmtId="164" fontId="3" fillId="0" borderId="8" xfId="1" applyNumberFormat="1" applyFont="1" applyBorder="1" applyAlignment="1" applyProtection="1">
      <alignment horizontal="center"/>
    </xf>
    <xf numFmtId="164" fontId="3" fillId="0" borderId="9" xfId="1" applyNumberFormat="1" applyFont="1" applyBorder="1" applyAlignment="1" applyProtection="1">
      <alignment horizontal="center"/>
    </xf>
    <xf numFmtId="0" fontId="5" fillId="0" borderId="10" xfId="0" applyNumberFormat="1" applyFont="1" applyBorder="1" applyAlignment="1" applyProtection="1">
      <alignment horizontal="center"/>
    </xf>
    <xf numFmtId="0" fontId="5" fillId="0" borderId="9" xfId="0" applyNumberFormat="1" applyFont="1" applyBorder="1" applyAlignment="1" applyProtection="1">
      <alignment horizontal="center"/>
    </xf>
    <xf numFmtId="0" fontId="5" fillId="0" borderId="11" xfId="0" applyNumberFormat="1" applyFont="1" applyBorder="1" applyAlignment="1" applyProtection="1">
      <alignment horizontal="center"/>
    </xf>
    <xf numFmtId="0" fontId="5" fillId="0" borderId="11" xfId="0" applyNumberFormat="1" applyFont="1" applyBorder="1" applyAlignment="1" applyProtection="1">
      <alignment horizontal="left"/>
    </xf>
    <xf numFmtId="0" fontId="3" fillId="0" borderId="11" xfId="0" applyNumberFormat="1" applyFont="1" applyBorder="1" applyAlignment="1" applyProtection="1">
      <alignment horizontal="center"/>
    </xf>
    <xf numFmtId="164" fontId="3" fillId="0" borderId="11" xfId="1" applyNumberFormat="1" applyFont="1" applyBorder="1" applyAlignment="1" applyProtection="1">
      <alignment horizontal="center"/>
    </xf>
    <xf numFmtId="164" fontId="3" fillId="0" borderId="12" xfId="1" applyNumberFormat="1" applyFont="1" applyBorder="1" applyAlignment="1" applyProtection="1">
      <alignment horizontal="center"/>
    </xf>
    <xf numFmtId="0" fontId="5" fillId="0" borderId="13" xfId="0" applyNumberFormat="1" applyFont="1" applyBorder="1" applyAlignment="1" applyProtection="1">
      <alignment horizontal="center"/>
    </xf>
    <xf numFmtId="0" fontId="5" fillId="0" borderId="11" xfId="0" applyNumberFormat="1" applyFont="1" applyBorder="1" applyAlignment="1" applyProtection="1">
      <alignment horizontal="center" wrapText="1"/>
    </xf>
    <xf numFmtId="0" fontId="3" fillId="0" borderId="14" xfId="0" applyNumberFormat="1" applyFont="1" applyBorder="1" applyAlignment="1">
      <alignment horizontal="center"/>
    </xf>
    <xf numFmtId="0" fontId="3" fillId="0" borderId="11" xfId="0" applyNumberFormat="1" applyFont="1" applyBorder="1" applyAlignment="1">
      <alignment horizontal="left"/>
    </xf>
    <xf numFmtId="0" fontId="3" fillId="0" borderId="11" xfId="0" applyNumberFormat="1" applyFont="1" applyBorder="1" applyAlignment="1">
      <alignment horizontal="center"/>
    </xf>
    <xf numFmtId="164" fontId="3" fillId="0" borderId="11" xfId="1" applyNumberFormat="1" applyFont="1" applyBorder="1" applyAlignment="1">
      <alignment horizontal="center"/>
    </xf>
    <xf numFmtId="164" fontId="3" fillId="0" borderId="15" xfId="1" applyNumberFormat="1" applyFont="1" applyBorder="1" applyAlignment="1">
      <alignment horizontal="center"/>
    </xf>
    <xf numFmtId="164" fontId="3" fillId="0" borderId="14" xfId="1" applyNumberFormat="1" applyFont="1" applyBorder="1" applyAlignment="1">
      <alignment horizontal="center"/>
    </xf>
    <xf numFmtId="0" fontId="3" fillId="0" borderId="16" xfId="1" applyNumberFormat="1" applyFont="1" applyBorder="1" applyAlignment="1">
      <alignment horizontal="center"/>
    </xf>
    <xf numFmtId="0" fontId="3" fillId="0" borderId="14" xfId="1" applyNumberFormat="1" applyFont="1" applyBorder="1" applyAlignment="1">
      <alignment horizontal="center"/>
    </xf>
    <xf numFmtId="0" fontId="3" fillId="0" borderId="0" xfId="0" applyFont="1"/>
    <xf numFmtId="0" fontId="7" fillId="2" borderId="0" xfId="3" applyFont="1" applyAlignment="1">
      <alignment horizontal="centerContinuous"/>
    </xf>
    <xf numFmtId="0" fontId="8" fillId="11" borderId="0" xfId="0" applyFont="1" applyFill="1"/>
    <xf numFmtId="0" fontId="0" fillId="11" borderId="0" xfId="0" applyFill="1"/>
    <xf numFmtId="0" fontId="0" fillId="16" borderId="0" xfId="0" applyFill="1" applyAlignment="1">
      <alignment horizontal="center"/>
    </xf>
    <xf numFmtId="0" fontId="0" fillId="11" borderId="0" xfId="0" applyFill="1" applyAlignment="1">
      <alignment horizontal="center"/>
    </xf>
    <xf numFmtId="0" fontId="2" fillId="11" borderId="0" xfId="2" applyFill="1"/>
    <xf numFmtId="0" fontId="9" fillId="0" borderId="0" xfId="0" applyFont="1"/>
    <xf numFmtId="0" fontId="0" fillId="16" borderId="0" xfId="0" applyFill="1" applyAlignment="1">
      <alignment horizontal="center" vertical="center"/>
    </xf>
    <xf numFmtId="0" fontId="10" fillId="11" borderId="0" xfId="0" applyFont="1" applyFill="1"/>
    <xf numFmtId="49" fontId="0" fillId="11" borderId="0" xfId="0" applyNumberFormat="1" applyFill="1" applyAlignment="1">
      <alignment horizontal="center"/>
    </xf>
    <xf numFmtId="0" fontId="11" fillId="11" borderId="0" xfId="4" applyFill="1"/>
    <xf numFmtId="49" fontId="0" fillId="11" borderId="0" xfId="0" applyNumberFormat="1" applyFill="1" applyAlignment="1">
      <alignment horizontal="left"/>
    </xf>
    <xf numFmtId="0" fontId="0" fillId="11" borderId="0" xfId="0" applyFill="1" applyAlignment="1">
      <alignment horizontal="left"/>
    </xf>
    <xf numFmtId="0" fontId="2" fillId="11" borderId="0" xfId="2" applyFill="1" applyAlignment="1">
      <alignment wrapText="1"/>
    </xf>
    <xf numFmtId="0" fontId="0" fillId="0" borderId="0" xfId="0" pivotButton="1"/>
    <xf numFmtId="0" fontId="0" fillId="0" borderId="0" xfId="0" applyAlignment="1">
      <alignment horizontal="left"/>
    </xf>
    <xf numFmtId="2" fontId="0" fillId="0" borderId="0" xfId="0" applyNumberFormat="1"/>
    <xf numFmtId="164" fontId="0" fillId="0" borderId="0" xfId="0" applyNumberFormat="1" applyAlignment="1">
      <alignment horizontal="left"/>
    </xf>
    <xf numFmtId="0" fontId="0" fillId="0" borderId="0" xfId="0" applyNumberFormat="1"/>
    <xf numFmtId="0" fontId="0" fillId="0" borderId="11" xfId="0" pivotButton="1" applyBorder="1"/>
    <xf numFmtId="0" fontId="0" fillId="0" borderId="11" xfId="0" applyBorder="1"/>
    <xf numFmtId="0" fontId="0" fillId="0" borderId="11" xfId="0" applyBorder="1" applyAlignment="1">
      <alignment horizontal="left"/>
    </xf>
    <xf numFmtId="0" fontId="0" fillId="0" borderId="11" xfId="0" applyBorder="1" applyAlignment="1">
      <alignment horizontal="left" indent="1"/>
    </xf>
    <xf numFmtId="164" fontId="13" fillId="0" borderId="2" xfId="5" applyNumberFormat="1" applyFont="1" applyFill="1" applyBorder="1" applyAlignment="1">
      <alignment horizontal="left" vertical="top"/>
    </xf>
    <xf numFmtId="164" fontId="14" fillId="0" borderId="0" xfId="0" applyNumberFormat="1" applyFont="1" applyFill="1"/>
    <xf numFmtId="164" fontId="0" fillId="0" borderId="0" xfId="0" applyNumberFormat="1" applyFill="1"/>
    <xf numFmtId="164" fontId="0" fillId="0" borderId="0" xfId="0" applyNumberFormat="1" applyFont="1" applyFill="1"/>
    <xf numFmtId="164" fontId="2" fillId="0" borderId="0" xfId="2" applyNumberFormat="1" applyFill="1"/>
    <xf numFmtId="0" fontId="0" fillId="0" borderId="0" xfId="0" applyAlignment="1">
      <alignment horizontal="center"/>
    </xf>
    <xf numFmtId="164" fontId="0" fillId="0" borderId="0" xfId="0" applyNumberFormat="1" applyAlignment="1">
      <alignment horizontal="center"/>
    </xf>
    <xf numFmtId="164" fontId="13" fillId="0" borderId="2" xfId="5" applyNumberFormat="1" applyFont="1" applyFill="1" applyBorder="1" applyAlignment="1">
      <alignment horizontal="center" vertical="top"/>
    </xf>
    <xf numFmtId="164" fontId="13" fillId="0" borderId="0" xfId="5" applyNumberFormat="1" applyFont="1" applyFill="1" applyBorder="1" applyAlignment="1">
      <alignment horizontal="center"/>
    </xf>
    <xf numFmtId="164" fontId="0" fillId="0" borderId="0" xfId="0" applyNumberFormat="1" applyFill="1" applyAlignment="1">
      <alignment horizontal="center"/>
    </xf>
    <xf numFmtId="0" fontId="0" fillId="0" borderId="11" xfId="0" applyBorder="1" applyAlignment="1">
      <alignment horizontal="center"/>
    </xf>
    <xf numFmtId="0" fontId="0" fillId="0" borderId="7" xfId="0" applyBorder="1" applyAlignment="1">
      <alignment horizontal="center"/>
    </xf>
    <xf numFmtId="164" fontId="0" fillId="0" borderId="11" xfId="0" applyNumberFormat="1" applyBorder="1" applyAlignment="1">
      <alignment horizontal="center"/>
    </xf>
    <xf numFmtId="9" fontId="0" fillId="0" borderId="11" xfId="1" applyFont="1" applyBorder="1" applyAlignment="1">
      <alignment horizontal="center"/>
    </xf>
    <xf numFmtId="0" fontId="0" fillId="0" borderId="2" xfId="0" applyBorder="1" applyAlignment="1">
      <alignment horizontal="center"/>
    </xf>
    <xf numFmtId="0" fontId="4" fillId="9" borderId="2" xfId="0" applyFont="1" applyFill="1" applyBorder="1" applyAlignment="1" applyProtection="1">
      <alignment horizontal="right"/>
    </xf>
    <xf numFmtId="0" fontId="4" fillId="11" borderId="2"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4" fillId="0" borderId="0" xfId="0" applyFont="1" applyBorder="1" applyProtection="1"/>
    <xf numFmtId="166" fontId="4" fillId="11" borderId="2" xfId="1" applyNumberFormat="1" applyFont="1" applyFill="1" applyBorder="1" applyAlignment="1" applyProtection="1">
      <alignment horizontal="center" vertical="center"/>
    </xf>
    <xf numFmtId="0" fontId="0" fillId="0" borderId="11" xfId="0" applyFill="1" applyBorder="1" applyAlignment="1">
      <alignment horizontal="center"/>
    </xf>
    <xf numFmtId="166" fontId="0" fillId="0" borderId="11" xfId="0" applyNumberFormat="1" applyBorder="1" applyAlignment="1">
      <alignment horizontal="center"/>
    </xf>
    <xf numFmtId="0" fontId="3" fillId="0" borderId="19" xfId="0" applyFont="1" applyFill="1" applyBorder="1" applyAlignment="1">
      <alignment horizontal="center" vertical="center" textRotation="90" wrapText="1"/>
    </xf>
    <xf numFmtId="16" fontId="3" fillId="0" borderId="20" xfId="0" applyNumberFormat="1" applyFont="1" applyFill="1" applyBorder="1" applyAlignment="1">
      <alignment horizontal="left" vertical="center" textRotation="90"/>
    </xf>
    <xf numFmtId="16" fontId="3" fillId="0" borderId="0" xfId="0" applyNumberFormat="1" applyFont="1" applyFill="1" applyBorder="1" applyAlignment="1">
      <alignment horizontal="left" vertical="distributed" textRotation="90" justifyLastLine="1"/>
    </xf>
    <xf numFmtId="0" fontId="3" fillId="0" borderId="0" xfId="0" applyFont="1" applyFill="1" applyBorder="1"/>
    <xf numFmtId="0" fontId="5" fillId="0" borderId="18" xfId="0" applyFont="1" applyFill="1" applyBorder="1"/>
    <xf numFmtId="0" fontId="3" fillId="0" borderId="19" xfId="0" applyFont="1" applyFill="1" applyBorder="1" applyAlignment="1">
      <alignment horizontal="center" vertical="center"/>
    </xf>
    <xf numFmtId="165" fontId="3" fillId="0" borderId="20" xfId="0" applyNumberFormat="1" applyFont="1" applyFill="1" applyBorder="1"/>
    <xf numFmtId="165" fontId="3" fillId="0" borderId="0" xfId="0" applyNumberFormat="1" applyFont="1" applyFill="1" applyBorder="1"/>
    <xf numFmtId="16" fontId="3" fillId="0" borderId="0" xfId="0" applyNumberFormat="1" applyFont="1" applyFill="1" applyBorder="1"/>
    <xf numFmtId="0" fontId="3" fillId="17" borderId="18" xfId="0" applyFont="1" applyFill="1" applyBorder="1" applyAlignment="1">
      <alignment horizontal="center" vertical="center"/>
    </xf>
    <xf numFmtId="0" fontId="3" fillId="18" borderId="0" xfId="0" applyFont="1" applyFill="1" applyBorder="1" applyProtection="1"/>
    <xf numFmtId="0" fontId="4" fillId="18" borderId="0" xfId="0" applyFont="1" applyFill="1" applyBorder="1" applyProtection="1"/>
    <xf numFmtId="0" fontId="0" fillId="0" borderId="0" xfId="0" applyAlignment="1">
      <alignment horizontal="left" vertical="top" wrapText="1"/>
    </xf>
    <xf numFmtId="0" fontId="15" fillId="0" borderId="0" xfId="0" applyFont="1"/>
  </cellXfs>
  <cellStyles count="6">
    <cellStyle name="20% - Accent1" xfId="3" builtinId="30"/>
    <cellStyle name="Explanatory Text" xfId="2" builtinId="53"/>
    <cellStyle name="Heading 1" xfId="5" builtinId="16"/>
    <cellStyle name="Hyperlink" xfId="4" builtinId="8"/>
    <cellStyle name="Normal" xfId="0" builtinId="0"/>
    <cellStyle name="Percent" xfId="1" builtinId="5"/>
  </cellStyles>
  <dxfs count="545">
    <dxf>
      <font>
        <strike val="0"/>
        <outline val="0"/>
        <shadow val="0"/>
        <u val="none"/>
        <vertAlign val="baseline"/>
        <sz val="11"/>
        <name val="Arial"/>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bottom/>
      </border>
    </dxf>
    <dxf>
      <font>
        <strike val="0"/>
        <outline val="0"/>
        <shadow val="0"/>
        <u val="none"/>
        <vertAlign val="baseline"/>
        <sz val="11"/>
        <name val="Arial"/>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medium">
          <color auto="1"/>
        </left>
        <right style="medium">
          <color auto="1"/>
        </right>
        <top/>
        <bottom/>
      </border>
    </dxf>
    <dxf>
      <fill>
        <patternFill>
          <bgColor rgb="FFCCFFCC"/>
        </patternFill>
      </fill>
    </dxf>
    <dxf>
      <fill>
        <patternFill>
          <bgColor rgb="FFFFFF99"/>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theme="5" tint="0.39994506668294322"/>
        </patternFill>
      </fill>
    </dxf>
    <dxf>
      <fill>
        <patternFill>
          <bgColor rgb="FFCCFFCC"/>
        </patternFill>
      </fill>
    </dxf>
    <dxf>
      <fill>
        <patternFill>
          <bgColor rgb="FFFFFF99"/>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rgb="FFCCFFCC"/>
        </patternFill>
      </fill>
    </dxf>
    <dxf>
      <fill>
        <patternFill>
          <bgColor rgb="FFFFFF99"/>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theme="5" tint="0.39994506668294322"/>
        </patternFill>
      </fill>
    </dxf>
    <dxf>
      <fill>
        <patternFill>
          <bgColor theme="2" tint="-0.24994659260841701"/>
        </patternFill>
      </fill>
    </dxf>
    <dxf>
      <numFmt numFmtId="164"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numFmt numFmtId="164"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numFmt numFmtId="164"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numFmt numFmtId="2" formatCode="0.00"/>
    </dxf>
    <dxf>
      <numFmt numFmtId="2" formatCode="0.00"/>
    </dxf>
    <dxf>
      <numFmt numFmtId="2" formatCode="0.00"/>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numFmt numFmtId="21" formatCode="d\-mmm"/>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dxf>
    <dxf>
      <font>
        <strike val="0"/>
        <outline val="0"/>
        <shadow val="0"/>
        <u val="none"/>
        <vertAlign val="baseline"/>
        <sz val="11"/>
        <name val="Arial"/>
        <scheme val="none"/>
      </font>
      <numFmt numFmtId="165" formatCode="m/d;@"/>
      <fill>
        <patternFill patternType="none">
          <fgColor indexed="64"/>
          <bgColor auto="1"/>
        </patternFill>
      </fill>
      <border diagonalUp="0" diagonalDown="0" outline="0">
        <left style="medium">
          <color indexed="64"/>
        </left>
        <right/>
        <top/>
        <bottom/>
      </border>
    </dxf>
    <dxf>
      <font>
        <strike val="0"/>
        <outline val="0"/>
        <shadow val="0"/>
        <u val="none"/>
        <vertAlign val="baseline"/>
        <sz val="11"/>
        <name val="Arial"/>
        <scheme val="none"/>
      </font>
      <fill>
        <patternFill patternType="none">
          <fgColor indexed="64"/>
          <bgColor auto="1"/>
        </patternFill>
      </fill>
      <border diagonalUp="0" diagonalDown="0" outline="0">
        <left/>
        <right style="medium">
          <color auto="1"/>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1" formatCode="d\-mmm"/>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Arial"/>
        <scheme val="none"/>
      </font>
      <numFmt numFmtId="21" formatCode="d\-mmm"/>
      <fill>
        <patternFill patternType="none">
          <fgColor indexed="64"/>
          <bgColor auto="1"/>
        </patternFill>
      </fill>
      <alignment horizontal="left" vertical="bottom" textRotation="90" wrapText="0" indent="0" justifyLastLine="0" shrinkToFit="0" readingOrder="0"/>
      <border diagonalUp="0" diagonalDown="0" outline="0">
        <left style="thin">
          <color indexed="64"/>
        </left>
        <right style="thin">
          <color indexed="64"/>
        </right>
        <top/>
        <bottom/>
      </border>
    </dxf>
    <dxf>
      <alignment horizont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
      <numFmt numFmtId="2" formatCode="0.00"/>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double">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double">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medium">
          <color indexed="64"/>
        </left>
        <right style="thin">
          <color indexed="64"/>
        </right>
        <top style="thin">
          <color auto="1"/>
        </top>
        <bottom style="thin">
          <color auto="1"/>
        </bottom>
      </border>
    </dxf>
    <dxf>
      <font>
        <b val="0"/>
        <i val="0"/>
        <strike val="0"/>
        <condense val="0"/>
        <extend val="0"/>
        <outline val="0"/>
        <shadow val="0"/>
        <u val="none"/>
        <vertAlign val="baseline"/>
        <sz val="11"/>
        <color theme="1"/>
        <name val="Arial Unicode MS"/>
        <scheme val="none"/>
      </font>
      <numFmt numFmtId="164" formatCode="0.0"/>
      <alignment horizontal="center"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164" formatCode="0.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0" formatCode="General"/>
      <border diagonalUp="0" diagonalDown="0" outline="0">
        <left style="thin">
          <color indexed="64"/>
        </left>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Unicode MS"/>
        <scheme val="none"/>
      </font>
      <border diagonalUp="0" diagonalDown="0" outline="0">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border diagonalUp="0" diagonalDown="0" outline="0">
        <left style="thin">
          <color indexed="64"/>
        </left>
        <right style="medium">
          <color indexed="64"/>
        </right>
        <top/>
        <bottom style="thin">
          <color indexed="64"/>
        </bottom>
      </border>
      <protection locked="1" hidden="0"/>
    </dxf>
    <dxf>
      <font>
        <b val="0"/>
        <i val="0"/>
        <strike val="0"/>
        <outline val="0"/>
        <shadow val="0"/>
        <u val="none"/>
        <vertAlign val="baseline"/>
        <sz val="11"/>
        <name val="Arial"/>
        <scheme val="none"/>
      </font>
      <numFmt numFmtId="0" formatCode="Genera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name val="Arial"/>
        <scheme val="none"/>
      </font>
      <numFmt numFmtId="0" formatCode="Genera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medium">
          <color indexed="64"/>
        </bottom>
        <vertical/>
        <horizontal/>
      </border>
    </dxf>
    <dxf>
      <font>
        <strike val="0"/>
        <outline val="0"/>
        <shadow val="0"/>
        <u val="none"/>
        <vertAlign val="baseline"/>
        <sz val="11"/>
        <name val="Arial"/>
        <scheme val="none"/>
      </font>
      <numFmt numFmtId="0" formatCode="General"/>
      <fill>
        <patternFill patternType="none">
          <fgColor indexed="64"/>
          <bgColor indexed="65"/>
        </patternFill>
      </fill>
      <border diagonalUp="0" diagonalDown="0" outline="0">
        <left style="thin">
          <color auto="1"/>
        </left>
        <right style="thin">
          <color auto="1"/>
        </right>
        <top/>
        <bottom/>
      </border>
      <protection locked="1" hidden="0"/>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color auto="1"/>
      </font>
      <fill>
        <patternFill patternType="solid">
          <fgColor theme="2" tint="-0.24994659260841701"/>
          <bgColor theme="2" tint="-9.9948118533890809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cencesTableStyle" pivot="0" count="7">
      <tableStyleElement type="wholeTable" dxfId="544"/>
      <tableStyleElement type="headerRow" dxfId="543"/>
      <tableStyleElement type="totalRow" dxfId="542"/>
      <tableStyleElement type="firstColumn" dxfId="541"/>
      <tableStyleElement type="lastColumn" dxfId="540"/>
      <tableStyleElement type="firstRowStripe" dxfId="539"/>
      <tableStyleElement type="firstColumnStripe" dxfId="538"/>
    </tableStyle>
    <tableStyle name="Table Style Custom 2" pivot="0" count="4">
      <tableStyleElement type="wholeTable" dxfId="537"/>
      <tableStyleElement type="headerRow" dxfId="536"/>
      <tableStyleElement type="firstRowStripe" dxfId="535"/>
      <tableStyleElement type="secondRowStripe" dxfId="534"/>
    </tableStyle>
  </tableStyles>
  <colors>
    <mruColors>
      <color rgb="FFFF2F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Grade Tracker_WeightedAvg_Simple.xlsx]Distribution!DistPivotTable</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Grade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Distribution!$B$3</c:f>
              <c:strCache>
                <c:ptCount val="1"/>
                <c:pt idx="0">
                  <c:v>Total</c:v>
                </c:pt>
              </c:strCache>
            </c:strRef>
          </c:tx>
          <c:spPr>
            <a:solidFill>
              <a:schemeClr val="accent1"/>
            </a:solidFill>
            <a:ln>
              <a:noFill/>
            </a:ln>
            <a:effectLst/>
          </c:spPr>
          <c:invertIfNegative val="0"/>
          <c:cat>
            <c:strRef>
              <c:f>Distribution!$A$4:$A$9</c:f>
              <c:strCache>
                <c:ptCount val="5"/>
                <c:pt idx="0">
                  <c:v>&lt;60</c:v>
                </c:pt>
                <c:pt idx="1">
                  <c:v>60-70</c:v>
                </c:pt>
                <c:pt idx="2">
                  <c:v>70-80</c:v>
                </c:pt>
                <c:pt idx="3">
                  <c:v>80-90</c:v>
                </c:pt>
                <c:pt idx="4">
                  <c:v>90-100</c:v>
                </c:pt>
              </c:strCache>
            </c:strRef>
          </c:cat>
          <c:val>
            <c:numRef>
              <c:f>Distribution!$B$4:$B$9</c:f>
              <c:numCache>
                <c:formatCode>General</c:formatCode>
                <c:ptCount val="5"/>
                <c:pt idx="0">
                  <c:v>6</c:v>
                </c:pt>
                <c:pt idx="3">
                  <c:v>1</c:v>
                </c:pt>
                <c:pt idx="4">
                  <c:v>3</c:v>
                </c:pt>
              </c:numCache>
            </c:numRef>
          </c:val>
        </c:ser>
        <c:dLbls>
          <c:showLegendKey val="0"/>
          <c:showVal val="0"/>
          <c:showCatName val="0"/>
          <c:showSerName val="0"/>
          <c:showPercent val="0"/>
          <c:showBubbleSize val="0"/>
        </c:dLbls>
        <c:gapWidth val="219"/>
        <c:overlap val="-27"/>
        <c:axId val="400391824"/>
        <c:axId val="400392216"/>
      </c:barChart>
      <c:catAx>
        <c:axId val="40039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392216"/>
        <c:crosses val="autoZero"/>
        <c:auto val="1"/>
        <c:lblAlgn val="ctr"/>
        <c:lblOffset val="100"/>
        <c:noMultiLvlLbl val="0"/>
      </c:catAx>
      <c:valAx>
        <c:axId val="400392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Students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39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Grade Tracker_WeightedAvg_Simple.xlsx]Explore!ExplPivotTable</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Explore!$B$3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Explore!$A$4:$A$5</c:f>
              <c:strCache>
                <c:ptCount val="1"/>
                <c:pt idx="0">
                  <c:v>1</c:v>
                </c:pt>
              </c:strCache>
            </c:strRef>
          </c:cat>
          <c:val>
            <c:numRef>
              <c:f>Explore!$B$4:$B$5</c:f>
              <c:numCache>
                <c:formatCode>0.00</c:formatCode>
                <c:ptCount val="1"/>
                <c:pt idx="0">
                  <c:v>35.983333333333334</c:v>
                </c:pt>
              </c:numCache>
            </c:numRef>
          </c:val>
        </c:ser>
        <c:dLbls>
          <c:dLblPos val="outEnd"/>
          <c:showLegendKey val="0"/>
          <c:showVal val="1"/>
          <c:showCatName val="0"/>
          <c:showSerName val="0"/>
          <c:showPercent val="0"/>
          <c:showBubbleSize val="0"/>
        </c:dLbls>
        <c:gapWidth val="219"/>
        <c:overlap val="-27"/>
        <c:axId val="400393000"/>
        <c:axId val="323469352"/>
      </c:barChart>
      <c:catAx>
        <c:axId val="400393000"/>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Class</a:t>
                </a:r>
              </a:p>
            </c:rich>
          </c:tx>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23469352"/>
        <c:crosses val="autoZero"/>
        <c:auto val="1"/>
        <c:lblAlgn val="ctr"/>
        <c:lblOffset val="100"/>
        <c:noMultiLvlLbl val="0"/>
      </c:catAx>
      <c:valAx>
        <c:axId val="3234693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Class Average</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00393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16</xdr:row>
      <xdr:rowOff>180973</xdr:rowOff>
    </xdr:from>
    <xdr:to>
      <xdr:col>10</xdr:col>
      <xdr:colOff>619126</xdr:colOff>
      <xdr:row>21</xdr:row>
      <xdr:rowOff>152399</xdr:rowOff>
    </xdr:to>
    <xdr:sp macro="" textlink="">
      <xdr:nvSpPr>
        <xdr:cNvPr id="7" name="Rounded Rectangular Callout 6"/>
        <xdr:cNvSpPr/>
      </xdr:nvSpPr>
      <xdr:spPr>
        <a:xfrm>
          <a:off x="47626" y="4610098"/>
          <a:ext cx="2705100" cy="876301"/>
        </a:xfrm>
        <a:prstGeom prst="wedgeRoundRectCallout">
          <a:avLst>
            <a:gd name="adj1" fmla="val -19249"/>
            <a:gd name="adj2" fmla="val -72714"/>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To </a:t>
          </a:r>
          <a:r>
            <a:rPr lang="en-US" sz="1100" b="1"/>
            <a:t>add more students</a:t>
          </a:r>
          <a:r>
            <a:rPr lang="en-US" sz="1100"/>
            <a:t>,</a:t>
          </a:r>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17</xdr:col>
      <xdr:colOff>76199</xdr:colOff>
      <xdr:row>17</xdr:row>
      <xdr:rowOff>9524</xdr:rowOff>
    </xdr:from>
    <xdr:to>
      <xdr:col>20</xdr:col>
      <xdr:colOff>257175</xdr:colOff>
      <xdr:row>20</xdr:row>
      <xdr:rowOff>142875</xdr:rowOff>
    </xdr:to>
    <xdr:sp macro="" textlink="">
      <xdr:nvSpPr>
        <xdr:cNvPr id="8" name="Rounded Rectangular Callout 7"/>
        <xdr:cNvSpPr/>
      </xdr:nvSpPr>
      <xdr:spPr>
        <a:xfrm>
          <a:off x="2933699" y="4619624"/>
          <a:ext cx="2543176" cy="676276"/>
        </a:xfrm>
        <a:prstGeom prst="wedgeRoundRectCallout">
          <a:avLst>
            <a:gd name="adj1" fmla="val -38274"/>
            <a:gd name="adj2" fmla="val -86549"/>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b="1" baseline="0"/>
            <a:t>S</a:t>
          </a:r>
          <a:r>
            <a:rPr lang="en-US" sz="1100" b="1"/>
            <a:t>tart entering in scores in column</a:t>
          </a:r>
          <a:r>
            <a:rPr lang="en-US" sz="1100" b="1" baseline="0"/>
            <a:t> R.</a:t>
          </a:r>
          <a:endParaRPr lang="en-US" sz="1100" b="1"/>
        </a:p>
        <a:p>
          <a:pPr algn="l"/>
          <a:r>
            <a:rPr lang="en-US" sz="1100" b="0" baseline="0"/>
            <a:t>    Fill in the header information at top.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xdr:from>
      <xdr:col>2</xdr:col>
      <xdr:colOff>123824</xdr:colOff>
      <xdr:row>0</xdr:row>
      <xdr:rowOff>47625</xdr:rowOff>
    </xdr:from>
    <xdr:to>
      <xdr:col>9</xdr:col>
      <xdr:colOff>704850</xdr:colOff>
      <xdr:row>4</xdr:row>
      <xdr:rowOff>66675</xdr:rowOff>
    </xdr:to>
    <xdr:sp macro="" textlink="">
      <xdr:nvSpPr>
        <xdr:cNvPr id="9" name="Rounded Rectangle 8"/>
        <xdr:cNvSpPr/>
      </xdr:nvSpPr>
      <xdr:spPr>
        <a:xfrm>
          <a:off x="2057400" y="47625"/>
          <a:ext cx="0" cy="742950"/>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xdr:from>
      <xdr:col>11</xdr:col>
      <xdr:colOff>47624</xdr:colOff>
      <xdr:row>0</xdr:row>
      <xdr:rowOff>0</xdr:rowOff>
    </xdr:from>
    <xdr:to>
      <xdr:col>16</xdr:col>
      <xdr:colOff>733425</xdr:colOff>
      <xdr:row>4</xdr:row>
      <xdr:rowOff>571500</xdr:rowOff>
    </xdr:to>
    <xdr:sp macro="" textlink="">
      <xdr:nvSpPr>
        <xdr:cNvPr id="10" name="Rounded Rectangle 9"/>
        <xdr:cNvSpPr/>
      </xdr:nvSpPr>
      <xdr:spPr>
        <a:xfrm>
          <a:off x="2905124" y="0"/>
          <a:ext cx="4448176" cy="1114425"/>
        </a:xfrm>
        <a:prstGeom prst="roundRect">
          <a:avLst/>
        </a:prstGeom>
        <a:solidFill>
          <a:schemeClr val="accent3">
            <a:lumMod val="60000"/>
            <a:lumOff val="4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r>
            <a:rPr lang="en-US" sz="1100" i="1" baseline="0">
              <a:solidFill>
                <a:schemeClr val="dk1"/>
              </a:solidFill>
              <a:effectLst/>
              <a:latin typeface="+mn-lt"/>
              <a:ea typeface="+mn-ea"/>
              <a:cs typeface="+mn-cs"/>
            </a:rPr>
            <a:t>These columns are not for entering scores.</a:t>
          </a:r>
          <a:r>
            <a:rPr lang="en-US" sz="1100" baseline="0">
              <a:solidFill>
                <a:schemeClr val="dk1"/>
              </a:solidFill>
              <a:effectLst/>
              <a:latin typeface="+mn-lt"/>
              <a:ea typeface="+mn-ea"/>
              <a:cs typeface="+mn-cs"/>
            </a:rPr>
            <a:t> =) </a:t>
          </a:r>
          <a:endParaRPr lang="en-US">
            <a:effectLst/>
          </a:endParaRPr>
        </a:p>
        <a:p>
          <a:r>
            <a:rPr lang="en-US" sz="1100">
              <a:solidFill>
                <a:schemeClr val="dk1"/>
              </a:solidFill>
              <a:effectLst/>
              <a:latin typeface="+mn-lt"/>
              <a:ea typeface="+mn-ea"/>
              <a:cs typeface="+mn-cs"/>
            </a:rPr>
            <a:t>    These columns</a:t>
          </a:r>
          <a:r>
            <a:rPr lang="en-US" sz="1100" baseline="0">
              <a:solidFill>
                <a:schemeClr val="dk1"/>
              </a:solidFill>
              <a:effectLst/>
              <a:latin typeface="+mn-lt"/>
              <a:ea typeface="+mn-ea"/>
              <a:cs typeface="+mn-cs"/>
            </a:rPr>
            <a:t> </a:t>
          </a:r>
          <a:r>
            <a:rPr lang="en-US" sz="1100" b="0" baseline="0">
              <a:solidFill>
                <a:schemeClr val="dk1"/>
              </a:solidFill>
              <a:effectLst/>
              <a:latin typeface="+mn-lt"/>
              <a:ea typeface="+mn-ea"/>
              <a:cs typeface="+mn-cs"/>
            </a:rPr>
            <a:t>give</a:t>
          </a:r>
          <a:r>
            <a:rPr lang="en-US" sz="1100" b="1" baseline="0">
              <a:solidFill>
                <a:schemeClr val="dk1"/>
              </a:solidFill>
              <a:effectLst/>
              <a:latin typeface="+mn-lt"/>
              <a:ea typeface="+mn-ea"/>
              <a:cs typeface="+mn-cs"/>
            </a:rPr>
            <a:t> averages by assessment type</a:t>
          </a:r>
          <a:r>
            <a:rPr lang="en-US" sz="1100" baseline="0">
              <a:solidFill>
                <a:schemeClr val="dk1"/>
              </a:solidFill>
              <a:effectLst/>
              <a:latin typeface="+mn-lt"/>
              <a:ea typeface="+mn-ea"/>
              <a:cs typeface="+mn-cs"/>
            </a:rPr>
            <a:t>. See how your students perform across assessment types. Feel free to rename and make your own custom categories.  </a:t>
          </a:r>
          <a:endParaRPr lang="en-US">
            <a:effectLst/>
          </a:endParaRPr>
        </a:p>
        <a:p>
          <a:r>
            <a:rPr lang="en-US" sz="1100" baseline="0">
              <a:solidFill>
                <a:schemeClr val="dk1"/>
              </a:solidFill>
              <a:effectLst/>
              <a:latin typeface="+mn-lt"/>
              <a:ea typeface="+mn-ea"/>
              <a:cs typeface="+mn-cs"/>
            </a:rPr>
            <a:t>    (Note: weights also work for assessment types.)</a:t>
          </a:r>
          <a:endParaRPr lang="en-US">
            <a:effectLst/>
          </a:endParaRPr>
        </a:p>
      </xdr:txBody>
    </xdr:sp>
    <xdr:clientData fPrintsWithSheet="0"/>
  </xdr:twoCellAnchor>
  <xdr:twoCellAnchor editAs="oneCell">
    <xdr:from>
      <xdr:col>21</xdr:col>
      <xdr:colOff>0</xdr:colOff>
      <xdr:row>16</xdr:row>
      <xdr:rowOff>152400</xdr:rowOff>
    </xdr:from>
    <xdr:to>
      <xdr:col>24</xdr:col>
      <xdr:colOff>685801</xdr:colOff>
      <xdr:row>21</xdr:row>
      <xdr:rowOff>125507</xdr:rowOff>
    </xdr:to>
    <xdr:sp macro="" textlink="">
      <xdr:nvSpPr>
        <xdr:cNvPr id="6" name="Rounded Rectangle 5"/>
        <xdr:cNvSpPr/>
      </xdr:nvSpPr>
      <xdr:spPr>
        <a:xfrm>
          <a:off x="5905500" y="4400550"/>
          <a:ext cx="2971801" cy="877982"/>
        </a:xfrm>
        <a:prstGeom prst="roundRect">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b="1" baseline="0"/>
            <a:t> Like exploring? </a:t>
          </a:r>
          <a:r>
            <a:rPr lang="en-US" sz="1100" b="0" baseline="0"/>
            <a:t>There is more to see if you click the plus boxes above columns K and R or visit the other sheets labelled on the tabs at the bottom.</a:t>
          </a:r>
        </a:p>
      </xdr:txBody>
    </xdr:sp>
    <xdr:clientData fPrintsWithSheet="0"/>
  </xdr:twoCellAnchor>
  <xdr:twoCellAnchor>
    <xdr:from>
      <xdr:col>6</xdr:col>
      <xdr:colOff>352425</xdr:colOff>
      <xdr:row>15</xdr:row>
      <xdr:rowOff>28575</xdr:rowOff>
    </xdr:from>
    <xdr:to>
      <xdr:col>9</xdr:col>
      <xdr:colOff>704851</xdr:colOff>
      <xdr:row>19</xdr:row>
      <xdr:rowOff>166005</xdr:rowOff>
    </xdr:to>
    <xdr:sp macro="" textlink="">
      <xdr:nvSpPr>
        <xdr:cNvPr id="11" name="Rounded Rectangle 10"/>
        <xdr:cNvSpPr/>
      </xdr:nvSpPr>
      <xdr:spPr>
        <a:xfrm>
          <a:off x="5648325" y="4095750"/>
          <a:ext cx="2781301" cy="86133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24849</xdr:colOff>
      <xdr:row>5</xdr:row>
      <xdr:rowOff>115956</xdr:rowOff>
    </xdr:from>
    <xdr:to>
      <xdr:col>3</xdr:col>
      <xdr:colOff>4282110</xdr:colOff>
      <xdr:row>7</xdr:row>
      <xdr:rowOff>57977</xdr:rowOff>
    </xdr:to>
    <xdr:sp macro="" textlink="">
      <xdr:nvSpPr>
        <xdr:cNvPr id="2" name="Rounded Rectangle 1"/>
        <xdr:cNvSpPr/>
      </xdr:nvSpPr>
      <xdr:spPr>
        <a:xfrm>
          <a:off x="24849" y="1176130"/>
          <a:ext cx="6808304"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Yes in the darker boxes you will get more instructions.</a:t>
          </a:r>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13</xdr:row>
      <xdr:rowOff>114300</xdr:rowOff>
    </xdr:from>
    <xdr:to>
      <xdr:col>9</xdr:col>
      <xdr:colOff>342900</xdr:colOff>
      <xdr:row>30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0</xdr:row>
      <xdr:rowOff>19050</xdr:rowOff>
    </xdr:from>
    <xdr:to>
      <xdr:col>15</xdr:col>
      <xdr:colOff>180977</xdr:colOff>
      <xdr:row>11</xdr:row>
      <xdr:rowOff>142046</xdr:rowOff>
    </xdr:to>
    <xdr:sp macro="" textlink="">
      <xdr:nvSpPr>
        <xdr:cNvPr id="3" name="Rounded Rectangle 2"/>
        <xdr:cNvSpPr/>
      </xdr:nvSpPr>
      <xdr:spPr>
        <a:xfrm>
          <a:off x="2400300" y="19050"/>
          <a:ext cx="8029577" cy="2218496"/>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100"/>
            <a:t>This is where</a:t>
          </a:r>
          <a:r>
            <a:rPr lang="en-US" sz="1100" baseline="0"/>
            <a:t> the fun starts! </a:t>
          </a:r>
        </a:p>
        <a:p>
          <a:pPr algn="l"/>
          <a:r>
            <a:rPr lang="en-US" sz="1100" baseline="0"/>
            <a:t>But first, always click on the table and then under PivotTable Tools-&gt; options, </a:t>
          </a:r>
          <a:r>
            <a:rPr lang="en-US" sz="1100" b="1" baseline="0"/>
            <a:t>click refresh to update the data</a:t>
          </a:r>
          <a:r>
            <a:rPr lang="en-US" sz="1100" baseline="0"/>
            <a:t>.</a:t>
          </a:r>
        </a:p>
        <a:p>
          <a:pPr algn="l"/>
          <a:r>
            <a:rPr lang="en-US" sz="1100" baseline="0"/>
            <a:t>Here (and on other sheets) a PivotTable and a PivotChart are used to summary and show scores. There is a good deal to learn, but learning this is very </a:t>
          </a:r>
          <a:r>
            <a:rPr lang="en-US" sz="1100" i="1" baseline="0"/>
            <a:t>POWERFUL</a:t>
          </a:r>
          <a:r>
            <a:rPr lang="en-US" sz="1100" i="0" baseline="0"/>
            <a:t>.</a:t>
          </a:r>
        </a:p>
        <a:p>
          <a:pPr algn="l"/>
          <a:endParaRPr lang="en-US" sz="1100" i="0" baseline="0"/>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endParaRPr lang="en-US" sz="1100" b="0" i="0" baseline="0"/>
        </a:p>
        <a:p>
          <a:pPr algn="l"/>
          <a:r>
            <a:rPr lang="en-US" sz="1100" b="0" i="1" baseline="0"/>
            <a:t>To see a grade distributio</a:t>
          </a:r>
          <a:r>
            <a:rPr lang="en-US" sz="1100" b="0" i="0" baseline="0"/>
            <a:t>n, have the same field in both the row label area and the values area. Click on the dropdown icon on the field in values area and click value field settings. Then summarize the field by count. Click ok. Then select the scores in the row label on the PivotTable. Then on the ribbon open up to the options bar for the PivotTable. Then click 'group selection.' If the scores are all #'s, you can get it to bin scores by say every 10%.  Note: may not work quite the same on a Mac.</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10</xdr:row>
      <xdr:rowOff>85724</xdr:rowOff>
    </xdr:from>
    <xdr:to>
      <xdr:col>9</xdr:col>
      <xdr:colOff>542925</xdr:colOff>
      <xdr:row>29</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0</xdr:row>
      <xdr:rowOff>190499</xdr:rowOff>
    </xdr:from>
    <xdr:to>
      <xdr:col>10</xdr:col>
      <xdr:colOff>123825</xdr:colOff>
      <xdr:row>9</xdr:row>
      <xdr:rowOff>9524</xdr:rowOff>
    </xdr:to>
    <xdr:sp macro="" textlink="">
      <xdr:nvSpPr>
        <xdr:cNvPr id="3" name="Rounded Rectangle 2"/>
        <xdr:cNvSpPr/>
      </xdr:nvSpPr>
      <xdr:spPr>
        <a:xfrm>
          <a:off x="3676650" y="190499"/>
          <a:ext cx="3781425" cy="1533525"/>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100" baseline="0"/>
            <a:t>Remember, always click on the table and then under PivotTable Tools-&gt; options, </a:t>
          </a:r>
          <a:r>
            <a:rPr lang="en-US" sz="1100" b="1" baseline="0"/>
            <a:t>click refresh to update the data</a:t>
          </a:r>
          <a:r>
            <a:rPr lang="en-US" sz="1100" baseline="0"/>
            <a:t>.</a:t>
          </a:r>
        </a:p>
        <a:p>
          <a:pPr algn="l"/>
          <a:r>
            <a:rPr lang="en-US" sz="1100" baseline="0"/>
            <a:t>Here (and on other sheets) a PivotTable and a PivotChart are used to summary and show scores. There is a good deal to learn, but learning this is very </a:t>
          </a:r>
          <a:r>
            <a:rPr lang="en-US" sz="1100" i="1" baseline="0"/>
            <a:t>POWERFUL</a:t>
          </a:r>
          <a:r>
            <a:rPr lang="en-US" sz="1100" i="0" baseline="0"/>
            <a:t>.</a:t>
          </a:r>
        </a:p>
        <a:p>
          <a:pPr algn="l"/>
          <a:endParaRPr lang="en-US" sz="1100" i="0" baseline="0"/>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endParaRPr lang="en-US" sz="1100" b="0" i="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133350</xdr:colOff>
      <xdr:row>1</xdr:row>
      <xdr:rowOff>9525</xdr:rowOff>
    </xdr:from>
    <xdr:to>
      <xdr:col>11</xdr:col>
      <xdr:colOff>383995</xdr:colOff>
      <xdr:row>8</xdr:row>
      <xdr:rowOff>98369</xdr:rowOff>
    </xdr:to>
    <xdr:sp macro="" textlink="">
      <xdr:nvSpPr>
        <xdr:cNvPr id="2" name="Rounded Rectangle 1"/>
        <xdr:cNvSpPr/>
      </xdr:nvSpPr>
      <xdr:spPr>
        <a:xfrm>
          <a:off x="3067050" y="257175"/>
          <a:ext cx="3908245" cy="2003369"/>
        </a:xfrm>
        <a:prstGeom prst="roundRect">
          <a:avLst>
            <a:gd name="adj" fmla="val 12538"/>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1"/>
            <a:t>Directions for the first time:  </a:t>
          </a:r>
        </a:p>
        <a:p>
          <a:pPr algn="l"/>
          <a:r>
            <a:rPr lang="en-US" sz="1100"/>
            <a:t>    Change your</a:t>
          </a:r>
          <a:r>
            <a:rPr lang="en-US" sz="1100" baseline="0"/>
            <a:t> </a:t>
          </a:r>
          <a:r>
            <a:rPr lang="en-US" sz="1100"/>
            <a:t>header style once. </a:t>
          </a:r>
        </a:p>
        <a:p>
          <a:pPr algn="l"/>
          <a:r>
            <a:rPr lang="en-US" sz="1100"/>
            <a:t>    Note: the comment  will go on every page printed. Print a student page seperately or handwrite if you want a custom comment. </a:t>
          </a:r>
          <a:r>
            <a:rPr lang="en-US" sz="1100">
              <a:solidFill>
                <a:schemeClr val="dk1"/>
              </a:solidFill>
              <a:effectLst/>
              <a:latin typeface="+mn-lt"/>
              <a:ea typeface="+mn-ea"/>
              <a:cs typeface="+mn-cs"/>
            </a:rPr>
            <a:t>To print just one student, click the down arrow (in A14) and select the proper student.</a:t>
          </a:r>
        </a:p>
        <a:p>
          <a:pPr algn="l"/>
          <a:r>
            <a:rPr lang="en-US" sz="1100" baseline="0">
              <a:solidFill>
                <a:schemeClr val="dk1"/>
              </a:solidFill>
              <a:effectLst/>
              <a:latin typeface="+mn-lt"/>
              <a:ea typeface="+mn-ea"/>
              <a:cs typeface="+mn-cs"/>
            </a:rPr>
            <a:t>    Also, if you do not want to show the maximum points or weight, just delete those columns.</a:t>
          </a:r>
          <a:endParaRPr lang="en-US">
            <a:effectLst/>
          </a:endParaRPr>
        </a:p>
        <a:p>
          <a:pPr algn="l"/>
          <a:endParaRPr lang="en-US" sz="1100"/>
        </a:p>
      </xdr:txBody>
    </xdr:sp>
    <xdr:clientData fPrintsWithSheet="0"/>
  </xdr:twoCellAnchor>
  <xdr:twoCellAnchor>
    <xdr:from>
      <xdr:col>5</xdr:col>
      <xdr:colOff>133350</xdr:colOff>
      <xdr:row>8</xdr:row>
      <xdr:rowOff>123825</xdr:rowOff>
    </xdr:from>
    <xdr:to>
      <xdr:col>11</xdr:col>
      <xdr:colOff>603412</xdr:colOff>
      <xdr:row>32</xdr:row>
      <xdr:rowOff>152400</xdr:rowOff>
    </xdr:to>
    <xdr:sp macro="" textlink="">
      <xdr:nvSpPr>
        <xdr:cNvPr id="3" name="Rounded Rectangle 2"/>
        <xdr:cNvSpPr/>
      </xdr:nvSpPr>
      <xdr:spPr>
        <a:xfrm>
          <a:off x="3067050" y="2286000"/>
          <a:ext cx="4127662" cy="4600575"/>
        </a:xfrm>
        <a:prstGeom prst="roundRect">
          <a:avLst>
            <a:gd name="adj" fmla="val 6718"/>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a:t>Caution</a:t>
          </a:r>
          <a:r>
            <a:rPr lang="en-US" sz="1100"/>
            <a:t>:</a:t>
          </a:r>
          <a:r>
            <a:rPr lang="en-US" sz="1100" baseline="0"/>
            <a:t> this slighty </a:t>
          </a:r>
          <a:r>
            <a:rPr lang="en-US" sz="1100" i="1" baseline="0"/>
            <a:t>tricky</a:t>
          </a:r>
          <a:r>
            <a:rPr lang="en-US" sz="1100" baseline="0"/>
            <a:t>.</a:t>
          </a:r>
        </a:p>
        <a:p>
          <a:pPr algn="l"/>
          <a:r>
            <a:rPr lang="en-US" sz="1100" baseline="0"/>
            <a:t>You can easily print out whichever scores you want to show, but you have to manually add the assignment name and fill the formulas. Here's how:</a:t>
          </a:r>
        </a:p>
        <a:p>
          <a:pPr algn="l"/>
          <a:r>
            <a:rPr lang="en-US" sz="1100" baseline="0"/>
            <a:t>1. Click in the "pivottable" in columns 1 and 2. Refresh the data.</a:t>
          </a:r>
        </a:p>
        <a:p>
          <a:pPr algn="l"/>
          <a:r>
            <a:rPr lang="en-US" sz="1100" baseline="0"/>
            <a:t>2. Drag fields you want to show into the lower-right hand box. </a:t>
          </a:r>
        </a:p>
        <a:p>
          <a:pPr algn="l"/>
          <a:r>
            <a:rPr lang="en-US" sz="1100" baseline="0"/>
            <a:t>3. Change the fields to show the average. (Try right clicking.)</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4. </a:t>
          </a:r>
          <a:r>
            <a:rPr lang="en-US" sz="1100" i="1" baseline="0"/>
            <a:t>Rename </a:t>
          </a:r>
          <a:r>
            <a:rPr lang="en-US" sz="1100" baseline="0"/>
            <a:t>the field from e.g. "Average of Homework 1" to </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 Homework 1". Note: </a:t>
          </a:r>
          <a:r>
            <a:rPr lang="en-US" sz="1100" baseline="0">
              <a:solidFill>
                <a:schemeClr val="dk1"/>
              </a:solidFill>
              <a:effectLst/>
              <a:latin typeface="+mn-lt"/>
              <a:ea typeface="+mn-ea"/>
              <a:cs typeface="+mn-cs"/>
            </a:rPr>
            <a:t>i</a:t>
          </a:r>
          <a:r>
            <a:rPr lang="en-US" sz="1100">
              <a:solidFill>
                <a:schemeClr val="dk1"/>
              </a:solidFill>
              <a:effectLst/>
              <a:latin typeface="+mn-lt"/>
              <a:ea typeface="+mn-ea"/>
              <a:cs typeface="+mn-cs"/>
            </a:rPr>
            <a:t>f you see a "PivotTable field name</a:t>
          </a:r>
          <a:r>
            <a:rPr lang="en-US" sz="1100" baseline="0">
              <a:solidFill>
                <a:schemeClr val="dk1"/>
              </a:solidFill>
              <a:effectLst/>
              <a:latin typeface="+mn-lt"/>
              <a:ea typeface="+mn-ea"/>
              <a:cs typeface="+mn-cs"/>
            </a:rPr>
            <a:t> already exists" warning when modifying the assignments,  be sure to have added a space before the name of the assignment.</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The max points and weight are looked up by formulas. You must manually drag the formulas to the bottom row. So, select cells D16:E16. Click the little square on the bottom right of the selection. Drag down to the bottom row.</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Be careful when printing to only print the page(s) you want. </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Good news: </a:t>
          </a:r>
          <a:r>
            <a:rPr lang="en-US" sz="1100" baseline="0"/>
            <a:t>If you accidentally delete the formulas, there is a copy in cells D12 and F12.</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eaLnBrk="1" fontAlgn="auto" latinLnBrk="0" hangingPunct="1"/>
          <a:r>
            <a:rPr lang="en-US" sz="1100" baseline="0">
              <a:solidFill>
                <a:schemeClr val="dk1"/>
              </a:solidFill>
              <a:effectLst/>
              <a:latin typeface="+mn-lt"/>
              <a:ea typeface="+mn-ea"/>
              <a:cs typeface="+mn-cs"/>
            </a:rPr>
            <a:t>Optionally, you can hide row 14 (which has the dropdown button to filter students) so it will not show when printing.</a:t>
          </a:r>
          <a:endParaRPr lang="en-US">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Lastly: Excel tends to not like text in numerical reports. "Excused" assignments might be toublesome on earlier versions of Excel.</a:t>
          </a:r>
        </a:p>
        <a:p>
          <a:pPr algn="l"/>
          <a:endParaRPr lang="en-US" sz="1100" baseline="0"/>
        </a:p>
        <a:p>
          <a:pPr algn="l"/>
          <a:endParaRPr lang="en-US" sz="1100" baseline="0"/>
        </a:p>
        <a:p>
          <a:pPr algn="l"/>
          <a:endParaRPr lang="en-US" sz="1100"/>
        </a:p>
        <a:p>
          <a:pPr algn="l"/>
          <a:endParaRPr lang="en-US"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66261</xdr:colOff>
      <xdr:row>12</xdr:row>
      <xdr:rowOff>157370</xdr:rowOff>
    </xdr:from>
    <xdr:to>
      <xdr:col>3</xdr:col>
      <xdr:colOff>1242</xdr:colOff>
      <xdr:row>28</xdr:row>
      <xdr:rowOff>182217</xdr:rowOff>
    </xdr:to>
    <xdr:sp macro="" textlink="">
      <xdr:nvSpPr>
        <xdr:cNvPr id="2" name="Rounded Rectangular Callout 1"/>
        <xdr:cNvSpPr/>
      </xdr:nvSpPr>
      <xdr:spPr>
        <a:xfrm>
          <a:off x="66261" y="3014870"/>
          <a:ext cx="2049531" cy="3072847"/>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tardy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3</xdr:col>
      <xdr:colOff>231914</xdr:colOff>
      <xdr:row>13</xdr:row>
      <xdr:rowOff>41412</xdr:rowOff>
    </xdr:from>
    <xdr:to>
      <xdr:col>12</xdr:col>
      <xdr:colOff>182218</xdr:colOff>
      <xdr:row>16</xdr:row>
      <xdr:rowOff>165651</xdr:rowOff>
    </xdr:to>
    <xdr:sp macro="" textlink="">
      <xdr:nvSpPr>
        <xdr:cNvPr id="3" name="Rounded Rectangular Callout 2"/>
        <xdr:cNvSpPr/>
      </xdr:nvSpPr>
      <xdr:spPr>
        <a:xfrm>
          <a:off x="2346464" y="3089412"/>
          <a:ext cx="2436329" cy="69573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a:t>
          </a:r>
          <a:r>
            <a:rPr lang="en-US" sz="1100" baseline="0"/>
            <a:t> l</a:t>
          </a:r>
          <a:r>
            <a:rPr lang="en-US" sz="1100"/>
            <a:t>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abbott" refreshedDate="41446.258304166666" createdVersion="5" refreshedVersion="5" minRefreshableVersion="3" recordCount="10">
  <cacheSource type="worksheet">
    <worksheetSource name="Trackerdata"/>
  </cacheSource>
  <cacheFields count="47">
    <cacheField name="Class" numFmtId="0">
      <sharedItems containsSemiMixedTypes="0" containsString="0" containsNumber="1" containsInteger="1" minValue="1" maxValue="1" count="1">
        <n v="1"/>
      </sharedItems>
    </cacheField>
    <cacheField name="Name" numFmtId="0">
      <sharedItems count="10">
        <s v="Student 1"/>
        <s v="Student 2"/>
        <s v="Student 3"/>
        <s v="Student 4"/>
        <s v="Student 5"/>
        <s v="Student 6"/>
        <s v="Student 7"/>
        <s v="Student 8"/>
        <s v="Student 9"/>
        <s v="Student 1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ces" numFmtId="0">
      <sharedItems containsSemiMixedTypes="0" containsString="0" containsNumber="1" containsInteger="1" minValue="0" maxValue="2"/>
    </cacheField>
    <cacheField name="Tardies"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92.5" count="5">
        <n v="91.666666666666671"/>
        <n v="85"/>
        <n v="92.5"/>
        <n v="90.666666666666671"/>
        <n v="0"/>
      </sharedItems>
      <fieldGroup base="10">
        <rangePr autoStart="0" startNum="60" endNum="92.5" groupInterval="10"/>
        <groupItems count="6">
          <s v="&lt;60"/>
          <s v="60-70"/>
          <s v="70-80"/>
          <s v="80-90"/>
          <s v="90-100"/>
          <s v="&gt;100"/>
        </groupItems>
      </fieldGroup>
    </cacheField>
    <cacheField name="Homework" numFmtId="164">
      <sharedItems containsSemiMixedTypes="0" containsString="0" containsNumber="1" minValue="0" maxValue="92.5"/>
    </cacheField>
    <cacheField name="Classwork" numFmtId="164">
      <sharedItems containsMixedTypes="1" containsNumber="1" containsInteger="1" minValue="0" maxValue="100"/>
    </cacheField>
    <cacheField name="Test" numFmtId="164">
      <sharedItems/>
    </cacheField>
    <cacheField name="Projects" numFmtId="164">
      <sharedItems/>
    </cacheField>
    <cacheField name="Midterm" numFmtId="164">
      <sharedItems/>
    </cacheField>
    <cacheField name="Create / rename your own categories!" numFmtId="164">
      <sharedItems/>
    </cacheField>
    <cacheField name="Homework 1" numFmtId="0">
      <sharedItems containsString="0" containsBlank="1" containsNumber="1" containsInteger="1" minValue="80" maxValue="100"/>
    </cacheField>
    <cacheField name="Classwork 1" numFmtId="0">
      <sharedItems containsBlank="1" containsMixedTypes="1" containsNumber="1" containsInteger="1" minValue="75" maxValue="100"/>
    </cacheField>
    <cacheField name="Homework 2" numFmtId="0">
      <sharedItems containsString="0" containsBlank="1" containsNumber="1" containsInteger="1" minValue="72" maxValue="100"/>
    </cacheField>
    <cacheField name="Assessment 0" numFmtId="0">
      <sharedItems containsNonDate="0" containsString="0" containsBlank="1"/>
    </cacheField>
    <cacheField name="Assessment 1" numFmtId="0">
      <sharedItems containsNonDate="0" containsString="0" containsBlank="1"/>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istPivotTable" cacheId="28"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rowHeaderCaption=" Running Average">
  <location ref="A3:B9" firstHeaderRow="1" firstDataRow="1" firstDataCol="1"/>
  <pivotFields count="47">
    <pivotField showAll="0"/>
    <pivotField showAll="0"/>
    <pivotField showAll="0"/>
    <pivotField showAll="0"/>
    <pivotField showAll="0"/>
    <pivotField showAll="0"/>
    <pivotField showAll="0"/>
    <pivotField showAll="0"/>
    <pivotField showAll="0"/>
    <pivotField showAll="0"/>
    <pivotField axis="axisRow" dataField="1" numFmtId="164" defaultSubtotal="0">
      <items count="6">
        <item x="0"/>
        <item x="1"/>
        <item x="2"/>
        <item x="3"/>
        <item x="4"/>
        <item h="1" x="5"/>
      </items>
    </pivotField>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10"/>
  </rowFields>
  <rowItems count="6">
    <i>
      <x/>
    </i>
    <i>
      <x v="1"/>
    </i>
    <i>
      <x v="2"/>
    </i>
    <i>
      <x v="3"/>
    </i>
    <i>
      <x v="4"/>
    </i>
    <i t="grand">
      <x/>
    </i>
  </rowItems>
  <colItems count="1">
    <i/>
  </colItems>
  <dataFields count="1">
    <dataField name="Number of Students" fld="10" subtotal="count" baseField="10" baseItem="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ExplPivotTable" cacheId="28"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location ref="A3:B5" firstHeaderRow="1" firstDataRow="1" firstDataCol="1"/>
  <pivotFields count="47">
    <pivotField axis="axisRow" showAll="0">
      <items count="2">
        <item x="0"/>
        <item t="default"/>
      </items>
    </pivotField>
    <pivotField showAll="0"/>
    <pivotField showAll="0"/>
    <pivotField showAll="0"/>
    <pivotField showAll="0"/>
    <pivotField showAll="0"/>
    <pivotField showAll="0"/>
    <pivotField showAll="0"/>
    <pivotField showAll="0"/>
    <pivotField showAll="0"/>
    <pivotField dataField="1" numFmtId="164" showAll="0" defaultSubtotal="0">
      <items count="6">
        <item x="0"/>
        <item x="1"/>
        <item x="2"/>
        <item x="3"/>
        <item x="4"/>
        <item x="5"/>
      </items>
    </pivotField>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Class Average" fld="10" subtotal="average" baseField="0" baseItem="0"/>
  </dataFields>
  <formats count="1">
    <format dxfId="439">
      <pivotArea outline="0" collapsedLevelsAreSubtotals="1"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Print" cacheId="28" dataOnRows="1" applyNumberFormats="0" applyBorderFormats="0" applyFontFormats="0" applyPatternFormats="0" applyAlignmentFormats="0" applyWidthHeightFormats="1" dataCaption="Values" errorCaption="None" showError="1" updatedVersion="5" minRefreshableVersion="3" enableDrill="0" useAutoFormatting="1" rowGrandTotals="0" itemPrintTitles="1" createdVersion="5" indent="0" outline="1" outlineData="1" multipleFieldFilters="0" rowHeaderCaption="">
  <location ref="A14:B64" firstHeaderRow="1" firstDataRow="1" firstDataCol="1"/>
  <pivotFields count="47">
    <pivotField showAll="0"/>
    <pivotField axis="axisRow" showAll="0" insertPageBreak="1">
      <items count="11">
        <item x="0"/>
        <item x="9"/>
        <item x="1"/>
        <item x="2"/>
        <item x="3"/>
        <item x="4"/>
        <item x="5"/>
        <item x="6"/>
        <item x="7"/>
        <item x="8"/>
        <item t="default"/>
      </items>
    </pivotField>
    <pivotField showAll="0"/>
    <pivotField showAll="0"/>
    <pivotField showAll="0"/>
    <pivotField showAll="0"/>
    <pivotField showAll="0"/>
    <pivotField showAll="0"/>
    <pivotField showAll="0"/>
    <pivotField showAll="0"/>
    <pivotField dataField="1" numFmtId="164" showAll="0" defaultSubtotal="0">
      <items count="6">
        <item x="0"/>
        <item x="1"/>
        <item x="2"/>
        <item x="3"/>
        <item x="4"/>
        <item x="5"/>
      </items>
    </pivotField>
    <pivotField numFmtId="164"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2">
    <field x="1"/>
    <field x="-2"/>
  </rowFields>
  <rowItems count="50">
    <i>
      <x/>
    </i>
    <i r="1">
      <x/>
    </i>
    <i r="1" i="1">
      <x v="1"/>
    </i>
    <i r="1" i="2">
      <x v="2"/>
    </i>
    <i r="1" i="3">
      <x v="3"/>
    </i>
    <i>
      <x v="1"/>
    </i>
    <i r="1">
      <x/>
    </i>
    <i r="1" i="1">
      <x v="1"/>
    </i>
    <i r="1" i="2">
      <x v="2"/>
    </i>
    <i r="1" i="3">
      <x v="3"/>
    </i>
    <i>
      <x v="2"/>
    </i>
    <i r="1">
      <x/>
    </i>
    <i r="1" i="1">
      <x v="1"/>
    </i>
    <i r="1" i="2">
      <x v="2"/>
    </i>
    <i r="1" i="3">
      <x v="3"/>
    </i>
    <i>
      <x v="3"/>
    </i>
    <i r="1">
      <x/>
    </i>
    <i r="1" i="1">
      <x v="1"/>
    </i>
    <i r="1" i="2">
      <x v="2"/>
    </i>
    <i r="1" i="3">
      <x v="3"/>
    </i>
    <i>
      <x v="4"/>
    </i>
    <i r="1">
      <x/>
    </i>
    <i r="1" i="1">
      <x v="1"/>
    </i>
    <i r="1" i="2">
      <x v="2"/>
    </i>
    <i r="1" i="3">
      <x v="3"/>
    </i>
    <i>
      <x v="5"/>
    </i>
    <i r="1">
      <x/>
    </i>
    <i r="1" i="1">
      <x v="1"/>
    </i>
    <i r="1" i="2">
      <x v="2"/>
    </i>
    <i r="1" i="3">
      <x v="3"/>
    </i>
    <i>
      <x v="6"/>
    </i>
    <i r="1">
      <x/>
    </i>
    <i r="1" i="1">
      <x v="1"/>
    </i>
    <i r="1" i="2">
      <x v="2"/>
    </i>
    <i r="1" i="3">
      <x v="3"/>
    </i>
    <i>
      <x v="7"/>
    </i>
    <i r="1">
      <x/>
    </i>
    <i r="1" i="1">
      <x v="1"/>
    </i>
    <i r="1" i="2">
      <x v="2"/>
    </i>
    <i r="1" i="3">
      <x v="3"/>
    </i>
    <i>
      <x v="8"/>
    </i>
    <i r="1">
      <x/>
    </i>
    <i r="1" i="1">
      <x v="1"/>
    </i>
    <i r="1" i="2">
      <x v="2"/>
    </i>
    <i r="1" i="3">
      <x v="3"/>
    </i>
    <i>
      <x v="9"/>
    </i>
    <i r="1">
      <x/>
    </i>
    <i r="1" i="1">
      <x v="1"/>
    </i>
    <i r="1" i="2">
      <x v="2"/>
    </i>
    <i r="1" i="3">
      <x v="3"/>
    </i>
  </rowItems>
  <colItems count="1">
    <i/>
  </colItems>
  <dataFields count="4">
    <dataField name=" Homework 1" fld="17" subtotal="average" baseField="1" baseItem="0"/>
    <dataField name=" Classwork 1" fld="18" subtotal="average" baseField="1" baseItem="0"/>
    <dataField name=" Homework 2" fld="19" subtotal="average" baseField="1" baseItem="0"/>
    <dataField name=" Running Average" fld="10" subtotal="average" baseField="1" baseItem="0"/>
  </dataFields>
  <formats count="10">
    <format dxfId="438">
      <pivotArea outline="0" collapsedLevelsAreSubtotals="1" fieldPosition="0"/>
    </format>
    <format dxfId="437">
      <pivotArea type="all" dataOnly="0" outline="0" fieldPosition="0"/>
    </format>
    <format dxfId="436">
      <pivotArea outline="0" collapsedLevelsAreSubtotals="1" fieldPosition="0"/>
    </format>
    <format dxfId="435">
      <pivotArea field="1" type="button" dataOnly="0" labelOnly="1" outline="0" axis="axisRow" fieldPosition="0"/>
    </format>
    <format dxfId="434">
      <pivotArea dataOnly="0" labelOnly="1" fieldPosition="0">
        <references count="1">
          <reference field="1" count="0"/>
        </references>
      </pivotArea>
    </format>
    <format dxfId="433">
      <pivotArea field="1" dataOnly="0" labelOnly="1" grandRow="1" outline="0" axis="axisRow" fieldPosition="0">
        <references count="1">
          <reference field="4294967294" count="1" selected="0">
            <x v="0"/>
          </reference>
        </references>
      </pivotArea>
    </format>
    <format dxfId="432">
      <pivotArea field="1" dataOnly="0" labelOnly="1" grandRow="1" outline="0" axis="axisRow" fieldPosition="0">
        <references count="1">
          <reference field="4294967294" count="1" selected="0">
            <x v="1"/>
          </reference>
        </references>
      </pivotArea>
    </format>
    <format dxfId="431">
      <pivotArea dataOnly="0" labelOnly="1" outline="0" fieldPosition="0">
        <references count="2">
          <reference field="4294967294" count="2">
            <x v="0"/>
            <x v="1"/>
          </reference>
          <reference field="1" count="1" selected="0">
            <x v="0"/>
          </reference>
        </references>
      </pivotArea>
    </format>
    <format dxfId="430">
      <pivotArea field="1" type="button" dataOnly="0" labelOnly="1" outline="0" axis="axisRow" fieldPosition="0"/>
    </format>
    <format dxfId="429">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rackerdata" displayName="Trackerdata" ref="A5:AU15" headerRowDxfId="533" dataDxfId="531" totalsRowDxfId="530" headerRowBorderDxfId="532">
  <autoFilter ref="A5:AU15"/>
  <tableColumns count="47">
    <tableColumn id="1" name="Class" totalsRowLabel="1" dataDxfId="529" totalsRowDxfId="528"/>
    <tableColumn id="2" name="Name" totalsRowLabel="Student 9" dataDxfId="527" totalsRowDxfId="526"/>
    <tableColumn id="3" name="Race" dataDxfId="525" totalsRowDxfId="524"/>
    <tableColumn id="4" name="Gender" dataDxfId="523" totalsRowDxfId="522"/>
    <tableColumn id="5" name="Age" dataDxfId="521" totalsRowDxfId="520"/>
    <tableColumn id="6" name="Repeated Grades" dataDxfId="519" totalsRowDxfId="518"/>
    <tableColumn id="7" name="Financial Status" dataDxfId="517" totalsRowDxfId="516"/>
    <tableColumn id="28" name="Absences" dataDxfId="515" totalsRowDxfId="514">
      <calculatedColumnFormula>IFERROR(VLOOKUP(Trackerdata[[#This Row],[Name]],AbsentTardyTable[[Student]:[Lates]],2,FALSE),"No match")</calculatedColumnFormula>
    </tableColumn>
    <tableColumn id="8" name="Lates" dataDxfId="513" totalsRowDxfId="512">
      <calculatedColumnFormula>IFERROR(VLOOKUP(Trackerdata[[#This Row],[Name]],AbsentTardyTable[[Student]:[Lates]],3,FALSE),"No match")</calculatedColumnFormula>
    </tableColumn>
    <tableColumn id="237" name="Make your own categories" dataDxfId="511" totalsRowDxfId="510"/>
    <tableColumn id="236" name="Running Average" totalsRowFunction="average" dataDxfId="509" totalsRowDxfId="508" dataCellStyle="Percent">
      <calculatedColumnFormula>IFERROR(SUMPRODUCT($R6:$AU6,$R$2:$AU$2,--($R6:$AU6&lt;&gt;"Excused"))/SUMPRODUCT($R$2:$AU$2,--($R6:$AU6&lt;&gt;"Excused")),"")</calculatedColumnFormula>
    </tableColumn>
    <tableColumn id="27" name="Homework" dataDxfId="507" totalsRowDxfId="506" dataCellStyle="Percent">
      <calculatedColumnFormula>IFERROR(SUMPRODUCT($R6:$AU6,$R$2:$AU$2,--($R6:$AU6&lt;&gt;"Excused"),--($R$1:$AU$1=L$5))/SUMPRODUCT($R$2:$AU$2,--($R6:$AU6&lt;&gt;"Excused"),--($R$1:$AU$1=L$5)),"")</calculatedColumnFormula>
    </tableColumn>
    <tableColumn id="42" name="Classwork" dataDxfId="505" totalsRowDxfId="504" dataCellStyle="Percent">
      <calculatedColumnFormula>IFERROR(SUMPRODUCT($R6:$AU6,$R$2:$AU$2,--($R6:$AU6&lt;&gt;"Excused"),--($R$1:$AU$1=M$5))/SUMPRODUCT($R$2:$AU$2,--($R6:$AU6&lt;&gt;"Excused"),--($R$1:$AU$1=M$5)),"")</calculatedColumnFormula>
    </tableColumn>
    <tableColumn id="233" name="Test" dataDxfId="503" totalsRowDxfId="502" dataCellStyle="Percent">
      <calculatedColumnFormula>IFERROR(SUMPRODUCT($R6:$AU6,$R$2:$AU$2,--($R6:$AU6&lt;&gt;"Excused"),--($R$1:$AU$1=N$5))/SUMPRODUCT($R$2:$AU$2,--($R6:$AU6&lt;&gt;"Excused"),--($R$1:$AU$1=N$5)),"")</calculatedColumnFormula>
    </tableColumn>
    <tableColumn id="253" name="Projects" dataDxfId="501" totalsRowDxfId="500" dataCellStyle="Percent">
      <calculatedColumnFormula>IFERROR(SUMPRODUCT($R6:$AU6,$R$2:$AU$2,--($R6:$AU6&lt;&gt;"Excused"),--($R$1:$AU$1=O$5))/SUMPRODUCT($R$2:$AU$2,--($R6:$AU6&lt;&gt;"Excused"),--($R$1:$AU$1=O$5)),"")</calculatedColumnFormula>
    </tableColumn>
    <tableColumn id="252" name="Midterm" dataDxfId="499" totalsRowDxfId="498" dataCellStyle="Percent">
      <calculatedColumnFormula>IFERROR(SUMPRODUCT($R6:$AU6,$R$2:$AU$2,--($R6:$AU6&lt;&gt;"Excused"),--($R$1:$AU$1=P$5))/SUMPRODUCT($R$2:$AU$2,--($R6:$AU6&lt;&gt;"Excused"),--($R$1:$AU$1=P$5)),"")</calculatedColumnFormula>
    </tableColumn>
    <tableColumn id="251" name="Create / rename your own categories!" dataDxfId="497" totalsRowDxfId="496" dataCellStyle="Percent">
      <calculatedColumnFormula>IFERROR(SUMPRODUCT($R6:$AU6,$R$2:$AU$2,--($R6:$AU6&lt;&gt;"Excused"),--($R$1:$AU$1=Q$5))/SUMPRODUCT($R$2:$AU$2,--($R6:$AU6&lt;&gt;"Excused"),--($R$1:$AU$1=Q$5)),"")</calculatedColumnFormula>
    </tableColumn>
    <tableColumn id="10" name="Homework 1" dataDxfId="495" dataCellStyle="Percent"/>
    <tableColumn id="11" name="Classwork 1" dataDxfId="494" dataCellStyle="Percent"/>
    <tableColumn id="244" name="Homework 2" dataDxfId="493"/>
    <tableColumn id="245" name="Assessment 0" dataDxfId="492"/>
    <tableColumn id="12" name="Assessment 1" dataDxfId="491" totalsRowDxfId="490" dataCellStyle="Percent"/>
    <tableColumn id="13" name="Assessment 2" dataDxfId="489" totalsRowDxfId="488" dataCellStyle="Percent"/>
    <tableColumn id="246" name="Assessment 3" dataDxfId="487" totalsRowDxfId="486"/>
    <tableColumn id="247" name="Assessment 4" dataDxfId="485" totalsRowDxfId="484"/>
    <tableColumn id="14" name="Assessment 5" dataDxfId="483" totalsRowDxfId="482" dataCellStyle="Percent"/>
    <tableColumn id="15" name="Assessment 6" dataDxfId="481" totalsRowDxfId="480" dataCellStyle="Percent"/>
    <tableColumn id="16" name="Assessment 7" dataDxfId="479" totalsRowDxfId="478" dataCellStyle="Percent"/>
    <tableColumn id="17" name="Assessment 8" dataDxfId="477" totalsRowDxfId="476" dataCellStyle="Percent"/>
    <tableColumn id="18" name="Assessment 9" dataDxfId="475" totalsRowDxfId="474" dataCellStyle="Percent"/>
    <tableColumn id="30" name="Assessment 10" dataDxfId="473" totalsRowDxfId="472" dataCellStyle="Percent"/>
    <tableColumn id="41" name="Assessment 11" dataDxfId="471" totalsRowDxfId="470" dataCellStyle="Percent"/>
    <tableColumn id="43" name="Assessment 12" dataDxfId="469" totalsRowDxfId="468" dataCellStyle="Percent"/>
    <tableColumn id="44" name="Assessment 13" dataDxfId="467" totalsRowDxfId="466" dataCellStyle="Percent"/>
    <tableColumn id="45" name="Assessment 14" dataDxfId="465" totalsRowDxfId="464" dataCellStyle="Percent"/>
    <tableColumn id="46" name="Assessment 15" dataDxfId="463" totalsRowDxfId="462" dataCellStyle="Percent"/>
    <tableColumn id="47" name="Assessment 16" dataDxfId="461" totalsRowDxfId="460" dataCellStyle="Percent"/>
    <tableColumn id="48" name="Assessment 17" dataDxfId="459" totalsRowDxfId="458" dataCellStyle="Percent"/>
    <tableColumn id="49" name="Assessment 18" dataDxfId="457" totalsRowDxfId="456" dataCellStyle="Percent"/>
    <tableColumn id="50" name="Assessment 19" dataDxfId="455" totalsRowDxfId="454" dataCellStyle="Percent"/>
    <tableColumn id="51" name="Assessment 20" dataDxfId="453" totalsRowDxfId="452" dataCellStyle="Percent"/>
    <tableColumn id="52" name="Assessment 21" dataDxfId="451" totalsRowDxfId="450" dataCellStyle="Percent"/>
    <tableColumn id="53" name="Assessment 22" dataDxfId="449" totalsRowDxfId="448" dataCellStyle="Percent"/>
    <tableColumn id="54" name="Assessment 23" dataDxfId="447" totalsRowDxfId="446" dataCellStyle="Percent"/>
    <tableColumn id="55" name="Assessment 24" dataDxfId="445" totalsRowDxfId="444" dataCellStyle="Percent"/>
    <tableColumn id="56" name="Assessment 25" dataDxfId="443" totalsRowDxfId="442" dataCellStyle="Percent"/>
    <tableColumn id="57" name="Assessment | Insert new columns before here" dataDxfId="441" totalsRowDxfId="440" dataCellStyle="Percent"/>
  </tableColumns>
  <tableStyleInfo name="Table Style Custom 2" showFirstColumn="0" showLastColumn="0" showRowStripes="1" showColumnStripes="0"/>
</table>
</file>

<file path=xl/tables/table2.xml><?xml version="1.0" encoding="utf-8"?>
<table xmlns="http://schemas.openxmlformats.org/spreadsheetml/2006/main" id="1" name="AbsentTardyTable" displayName="AbsentTardyTable" ref="A1:ND11" totalsRowShown="0" headerRowDxfId="428" dataDxfId="426" headerRowBorderDxfId="427" tableBorderDxfId="425" totalsRowBorderDxfId="424">
  <autoFilter ref="A1:ND11"/>
  <tableColumns count="368">
    <tableColumn id="1" name="Student" dataDxfId="423"/>
    <tableColumn id="2" name="Absences" dataDxfId="1">
      <calculatedColumnFormula>COUNTIF($D2:$ND2,"A")</calculatedColumnFormula>
    </tableColumn>
    <tableColumn id="3" name="Lates" dataDxfId="0">
      <calculatedColumnFormula>COUNTIF($D2:$ND2,"L")</calculatedColumnFormula>
    </tableColumn>
    <tableColumn id="4" name="25-Aug" dataDxfId="422"/>
    <tableColumn id="5" name="26-Aug" dataDxfId="421"/>
    <tableColumn id="6" name="27-Aug" dataDxfId="420"/>
    <tableColumn id="7" name="28-Aug" dataDxfId="419"/>
    <tableColumn id="8" name="29-Aug" dataDxfId="418"/>
    <tableColumn id="9" name="30-Aug" dataDxfId="417"/>
    <tableColumn id="10" name="31-Aug" dataDxfId="416"/>
    <tableColumn id="11" name="1-Sep" dataDxfId="415"/>
    <tableColumn id="12" name="2-Sep" dataDxfId="414"/>
    <tableColumn id="13" name="3-Sep" dataDxfId="413"/>
    <tableColumn id="14" name="4-Sep" dataDxfId="412"/>
    <tableColumn id="15" name="5-Sep" dataDxfId="411"/>
    <tableColumn id="16" name="6-Sep" dataDxfId="410"/>
    <tableColumn id="17" name="7-Sep" dataDxfId="409"/>
    <tableColumn id="18" name="8-Sep" dataDxfId="408"/>
    <tableColumn id="19" name="9-Sep" dataDxfId="407"/>
    <tableColumn id="20" name="10-Sep" dataDxfId="406"/>
    <tableColumn id="21" name="11-Sep" dataDxfId="405"/>
    <tableColumn id="22" name="12-Sep" dataDxfId="404"/>
    <tableColumn id="23" name="13-Sep" dataDxfId="403"/>
    <tableColumn id="24" name="14-Sep" dataDxfId="402"/>
    <tableColumn id="25" name="15-Sep" dataDxfId="401"/>
    <tableColumn id="26" name="16-Sep" dataDxfId="400"/>
    <tableColumn id="27" name="17-Sep" dataDxfId="399"/>
    <tableColumn id="28" name="18-Sep" dataDxfId="398"/>
    <tableColumn id="29" name="19-Sep" dataDxfId="397"/>
    <tableColumn id="30" name="20-Sep" dataDxfId="396"/>
    <tableColumn id="31" name="21-Sep" dataDxfId="395"/>
    <tableColumn id="32" name="22-Sep" dataDxfId="394"/>
    <tableColumn id="33" name="23-Sep" dataDxfId="393"/>
    <tableColumn id="34" name="24-Sep" dataDxfId="392"/>
    <tableColumn id="35" name="25-Sep" dataDxfId="391"/>
    <tableColumn id="36" name="26-Sep" dataDxfId="390"/>
    <tableColumn id="37" name="27-Sep" dataDxfId="389"/>
    <tableColumn id="38" name="28-Sep" dataDxfId="388"/>
    <tableColumn id="39" name="29-Sep" dataDxfId="387"/>
    <tableColumn id="40" name="30-Sep" dataDxfId="386"/>
    <tableColumn id="41" name="1-Oct" dataDxfId="385"/>
    <tableColumn id="42" name="2-Oct" dataDxfId="384"/>
    <tableColumn id="43" name="3-Oct" dataDxfId="383"/>
    <tableColumn id="44" name="4-Oct" dataDxfId="382"/>
    <tableColumn id="45" name="5-Oct" dataDxfId="381"/>
    <tableColumn id="46" name="6-Oct" dataDxfId="380"/>
    <tableColumn id="47" name="7-Oct" dataDxfId="379"/>
    <tableColumn id="48" name="8-Oct" dataDxfId="378"/>
    <tableColumn id="49" name="9-Oct" dataDxfId="377"/>
    <tableColumn id="50" name="10-Oct" dataDxfId="376"/>
    <tableColumn id="51" name="11-Oct" dataDxfId="375"/>
    <tableColumn id="52" name="12-Oct" dataDxfId="374"/>
    <tableColumn id="53" name="13-Oct" dataDxfId="373"/>
    <tableColumn id="54" name="14-Oct" dataDxfId="372"/>
    <tableColumn id="55" name="15-Oct" dataDxfId="371"/>
    <tableColumn id="56" name="16-Oct" dataDxfId="370"/>
    <tableColumn id="57" name="17-Oct" dataDxfId="369"/>
    <tableColumn id="58" name="18-Oct" dataDxfId="368"/>
    <tableColumn id="59" name="19-Oct" dataDxfId="367"/>
    <tableColumn id="60" name="20-Oct" dataDxfId="366"/>
    <tableColumn id="61" name="21-Oct" dataDxfId="365"/>
    <tableColumn id="62" name="22-Oct" dataDxfId="364"/>
    <tableColumn id="63" name="23-Oct" dataDxfId="363"/>
    <tableColumn id="64" name="24-Oct" dataDxfId="362"/>
    <tableColumn id="65" name="25-Oct" dataDxfId="361"/>
    <tableColumn id="66" name="26-Oct" dataDxfId="360"/>
    <tableColumn id="67" name="27-Oct" dataDxfId="359"/>
    <tableColumn id="68" name="28-Oct" dataDxfId="358"/>
    <tableColumn id="69" name="29-Oct" dataDxfId="357"/>
    <tableColumn id="70" name="30-Oct" dataDxfId="356"/>
    <tableColumn id="71" name="31-Oct" dataDxfId="355"/>
    <tableColumn id="72" name="1-Nov" dataDxfId="354"/>
    <tableColumn id="73" name="2-Nov" dataDxfId="353"/>
    <tableColumn id="74" name="3-Nov" dataDxfId="352"/>
    <tableColumn id="75" name="4-Nov" dataDxfId="351"/>
    <tableColumn id="76" name="5-Nov" dataDxfId="350"/>
    <tableColumn id="77" name="6-Nov" dataDxfId="349"/>
    <tableColumn id="78" name="7-Nov" dataDxfId="348"/>
    <tableColumn id="79" name="8-Nov" dataDxfId="347"/>
    <tableColumn id="80" name="9-Nov" dataDxfId="346"/>
    <tableColumn id="81" name="10-Nov" dataDxfId="345"/>
    <tableColumn id="82" name="11-Nov" dataDxfId="344"/>
    <tableColumn id="83" name="12-Nov" dataDxfId="343"/>
    <tableColumn id="84" name="13-Nov" dataDxfId="342"/>
    <tableColumn id="85" name="14-Nov" dataDxfId="341"/>
    <tableColumn id="86" name="15-Nov" dataDxfId="340"/>
    <tableColumn id="87" name="16-Nov" dataDxfId="339"/>
    <tableColumn id="88" name="17-Nov" dataDxfId="338"/>
    <tableColumn id="89" name="18-Nov" dataDxfId="337"/>
    <tableColumn id="90" name="19-Nov" dataDxfId="336"/>
    <tableColumn id="91" name="20-Nov" dataDxfId="335"/>
    <tableColumn id="92" name="21-Nov" dataDxfId="334"/>
    <tableColumn id="93" name="22-Nov" dataDxfId="333"/>
    <tableColumn id="94" name="23-Nov" dataDxfId="332"/>
    <tableColumn id="95" name="24-Nov" dataDxfId="331"/>
    <tableColumn id="96" name="25-Nov" dataDxfId="330"/>
    <tableColumn id="97" name="26-Nov" dataDxfId="329"/>
    <tableColumn id="98" name="27-Nov" dataDxfId="328"/>
    <tableColumn id="99" name="28-Nov" dataDxfId="327"/>
    <tableColumn id="100" name="29-Nov" dataDxfId="326"/>
    <tableColumn id="101" name="30-Nov" dataDxfId="325"/>
    <tableColumn id="102" name="1-Dec" dataDxfId="324"/>
    <tableColumn id="103" name="2-Dec" dataDxfId="323"/>
    <tableColumn id="104" name="3-Dec" dataDxfId="322"/>
    <tableColumn id="105" name="4-Dec" dataDxfId="321"/>
    <tableColumn id="106" name="5-Dec" dataDxfId="320"/>
    <tableColumn id="107" name="6-Dec" dataDxfId="319"/>
    <tableColumn id="108" name="7-Dec" dataDxfId="318"/>
    <tableColumn id="109" name="8-Dec" dataDxfId="317"/>
    <tableColumn id="110" name="9-Dec" dataDxfId="316"/>
    <tableColumn id="111" name="10-Dec" dataDxfId="315"/>
    <tableColumn id="112" name="11-Dec" dataDxfId="314"/>
    <tableColumn id="113" name="12-Dec" dataDxfId="313"/>
    <tableColumn id="114" name="13-Dec" dataDxfId="312"/>
    <tableColumn id="115" name="14-Dec" dataDxfId="311"/>
    <tableColumn id="116" name="15-Dec" dataDxfId="310"/>
    <tableColumn id="117" name="16-Dec" dataDxfId="309"/>
    <tableColumn id="118" name="17-Dec" dataDxfId="308"/>
    <tableColumn id="119" name="18-Dec" dataDxfId="307"/>
    <tableColumn id="120" name="19-Dec" dataDxfId="306"/>
    <tableColumn id="121" name="20-Dec" dataDxfId="305"/>
    <tableColumn id="122" name="21-Dec" dataDxfId="304"/>
    <tableColumn id="123" name="22-Dec" dataDxfId="303"/>
    <tableColumn id="124" name="23-Dec" dataDxfId="302"/>
    <tableColumn id="125" name="24-Dec" dataDxfId="301"/>
    <tableColumn id="126" name="25-Dec" dataDxfId="300"/>
    <tableColumn id="127" name="26-Dec" dataDxfId="299"/>
    <tableColumn id="128" name="27-Dec" dataDxfId="298"/>
    <tableColumn id="129" name="28-Dec" dataDxfId="297"/>
    <tableColumn id="130" name="29-Dec" dataDxfId="296"/>
    <tableColumn id="131" name="30-Dec" dataDxfId="295"/>
    <tableColumn id="132" name="31-Dec" dataDxfId="294"/>
    <tableColumn id="133" name="1-Jan" dataDxfId="293"/>
    <tableColumn id="134" name="2-Jan" dataDxfId="292"/>
    <tableColumn id="135" name="3-Jan" dataDxfId="291"/>
    <tableColumn id="136" name="4-Jan" dataDxfId="290"/>
    <tableColumn id="137" name="5-Jan" dataDxfId="289"/>
    <tableColumn id="138" name="6-Jan" dataDxfId="288"/>
    <tableColumn id="139" name="7-Jan" dataDxfId="287"/>
    <tableColumn id="140" name="8-Jan" dataDxfId="286"/>
    <tableColumn id="141" name="9-Jan" dataDxfId="285"/>
    <tableColumn id="142" name="10-Jan" dataDxfId="284"/>
    <tableColumn id="143" name="11-Jan" dataDxfId="283"/>
    <tableColumn id="144" name="12-Jan" dataDxfId="282"/>
    <tableColumn id="145" name="13-Jan" dataDxfId="281"/>
    <tableColumn id="146" name="14-Jan" dataDxfId="280"/>
    <tableColumn id="147" name="15-Jan" dataDxfId="279"/>
    <tableColumn id="148" name="16-Jan" dataDxfId="278"/>
    <tableColumn id="149" name="17-Jan" dataDxfId="277"/>
    <tableColumn id="150" name="18-Jan" dataDxfId="276"/>
    <tableColumn id="151" name="19-Jan" dataDxfId="275"/>
    <tableColumn id="152" name="20-Jan" dataDxfId="274"/>
    <tableColumn id="153" name="21-Jan" dataDxfId="273"/>
    <tableColumn id="154" name="22-Jan" dataDxfId="272"/>
    <tableColumn id="155" name="23-Jan" dataDxfId="271"/>
    <tableColumn id="156" name="24-Jan" dataDxfId="270"/>
    <tableColumn id="157" name="25-Jan" dataDxfId="269"/>
    <tableColumn id="158" name="26-Jan" dataDxfId="268"/>
    <tableColumn id="159" name="27-Jan" dataDxfId="267"/>
    <tableColumn id="160" name="28-Jan" dataDxfId="266"/>
    <tableColumn id="161" name="29-Jan" dataDxfId="265"/>
    <tableColumn id="162" name="30-Jan" dataDxfId="264"/>
    <tableColumn id="163" name="31-Jan" dataDxfId="263"/>
    <tableColumn id="164" name="1-Feb" dataDxfId="262"/>
    <tableColumn id="165" name="2-Feb" dataDxfId="261"/>
    <tableColumn id="166" name="3-Feb" dataDxfId="260"/>
    <tableColumn id="167" name="4-Feb" dataDxfId="259"/>
    <tableColumn id="168" name="5-Feb" dataDxfId="258"/>
    <tableColumn id="169" name="6-Feb" dataDxfId="257"/>
    <tableColumn id="170" name="7-Feb" dataDxfId="256"/>
    <tableColumn id="171" name="8-Feb" dataDxfId="255"/>
    <tableColumn id="172" name="9-Feb" dataDxfId="254"/>
    <tableColumn id="173" name="10-Feb" dataDxfId="253"/>
    <tableColumn id="174" name="11-Feb" dataDxfId="252"/>
    <tableColumn id="175" name="12-Feb" dataDxfId="251"/>
    <tableColumn id="176" name="13-Feb" dataDxfId="250"/>
    <tableColumn id="177" name="14-Feb" dataDxfId="249"/>
    <tableColumn id="178" name="15-Feb" dataDxfId="248"/>
    <tableColumn id="179" name="16-Feb" dataDxfId="247"/>
    <tableColumn id="180" name="17-Feb" dataDxfId="246"/>
    <tableColumn id="181" name="18-Feb" dataDxfId="245"/>
    <tableColumn id="182" name="19-Feb" dataDxfId="244"/>
    <tableColumn id="183" name="20-Feb" dataDxfId="243"/>
    <tableColumn id="184" name="21-Feb" dataDxfId="242"/>
    <tableColumn id="185" name="22-Feb" dataDxfId="241"/>
    <tableColumn id="186" name="23-Feb" dataDxfId="240"/>
    <tableColumn id="187" name="24-Feb" dataDxfId="239"/>
    <tableColumn id="188" name="25-Feb" dataDxfId="238"/>
    <tableColumn id="189" name="26-Feb" dataDxfId="237"/>
    <tableColumn id="190" name="27-Feb" dataDxfId="236"/>
    <tableColumn id="191" name="28-Feb" dataDxfId="235"/>
    <tableColumn id="192" name="1-Mar" dataDxfId="234"/>
    <tableColumn id="193" name="2-Mar" dataDxfId="233"/>
    <tableColumn id="194" name="3-Mar" dataDxfId="232"/>
    <tableColumn id="195" name="4-Mar" dataDxfId="231"/>
    <tableColumn id="196" name="5-Mar" dataDxfId="230"/>
    <tableColumn id="197" name="6-Mar" dataDxfId="229"/>
    <tableColumn id="198" name="7-Mar" dataDxfId="228"/>
    <tableColumn id="199" name="8-Mar" dataDxfId="227"/>
    <tableColumn id="200" name="9-Mar" dataDxfId="226"/>
    <tableColumn id="201" name="10-Mar" dataDxfId="225"/>
    <tableColumn id="202" name="11-Mar" dataDxfId="224"/>
    <tableColumn id="203" name="12-Mar" dataDxfId="223"/>
    <tableColumn id="204" name="13-Mar" dataDxfId="222"/>
    <tableColumn id="205" name="14-Mar" dataDxfId="221"/>
    <tableColumn id="206" name="15-Mar" dataDxfId="220"/>
    <tableColumn id="207" name="16-Mar" dataDxfId="219"/>
    <tableColumn id="208" name="17-Mar" dataDxfId="218"/>
    <tableColumn id="209" name="18-Mar" dataDxfId="217"/>
    <tableColumn id="210" name="19-Mar" dataDxfId="216"/>
    <tableColumn id="211" name="20-Mar" dataDxfId="215"/>
    <tableColumn id="212" name="21-Mar" dataDxfId="214"/>
    <tableColumn id="213" name="22-Mar" dataDxfId="213"/>
    <tableColumn id="214" name="23-Mar" dataDxfId="212"/>
    <tableColumn id="215" name="24-Mar" dataDxfId="211"/>
    <tableColumn id="216" name="25-Mar" dataDxfId="210"/>
    <tableColumn id="217" name="26-Mar" dataDxfId="209"/>
    <tableColumn id="218" name="27-Mar" dataDxfId="208"/>
    <tableColumn id="219" name="28-Mar" dataDxfId="207"/>
    <tableColumn id="220" name="29-Mar" dataDxfId="206"/>
    <tableColumn id="221" name="30-Mar" dataDxfId="205"/>
    <tableColumn id="222" name="31-Mar" dataDxfId="204"/>
    <tableColumn id="223" name="1-Apr" dataDxfId="203"/>
    <tableColumn id="224" name="2-Apr" dataDxfId="202"/>
    <tableColumn id="225" name="3-Apr" dataDxfId="201"/>
    <tableColumn id="226" name="4-Apr" dataDxfId="200"/>
    <tableColumn id="227" name="5-Apr" dataDxfId="199"/>
    <tableColumn id="228" name="6-Apr" dataDxfId="198"/>
    <tableColumn id="229" name="7-Apr" dataDxfId="197"/>
    <tableColumn id="230" name="8-Apr" dataDxfId="196"/>
    <tableColumn id="231" name="9-Apr" dataDxfId="195"/>
    <tableColumn id="232" name="10-Apr" dataDxfId="194"/>
    <tableColumn id="233" name="11-Apr" dataDxfId="193"/>
    <tableColumn id="234" name="12-Apr" dataDxfId="192"/>
    <tableColumn id="235" name="13-Apr" dataDxfId="191"/>
    <tableColumn id="236" name="14-Apr" dataDxfId="190"/>
    <tableColumn id="237" name="15-Apr" dataDxfId="189"/>
    <tableColumn id="238" name="16-Apr" dataDxfId="188"/>
    <tableColumn id="239" name="17-Apr" dataDxfId="187"/>
    <tableColumn id="240" name="18-Apr" dataDxfId="186"/>
    <tableColumn id="241" name="19-Apr" dataDxfId="185"/>
    <tableColumn id="242" name="20-Apr" dataDxfId="184"/>
    <tableColumn id="243" name="21-Apr" dataDxfId="183"/>
    <tableColumn id="244" name="22-Apr" dataDxfId="182"/>
    <tableColumn id="245" name="23-Apr" dataDxfId="181"/>
    <tableColumn id="246" name="24-Apr" dataDxfId="180"/>
    <tableColumn id="247" name="25-Apr" dataDxfId="179"/>
    <tableColumn id="248" name="26-Apr" dataDxfId="178"/>
    <tableColumn id="249" name="27-Apr" dataDxfId="177"/>
    <tableColumn id="250" name="28-Apr" dataDxfId="176"/>
    <tableColumn id="251" name="29-Apr" dataDxfId="175"/>
    <tableColumn id="252" name="30-Apr" dataDxfId="174"/>
    <tableColumn id="253" name="1-May" dataDxfId="173"/>
    <tableColumn id="254" name="2-May" dataDxfId="172"/>
    <tableColumn id="255" name="3-May" dataDxfId="171"/>
    <tableColumn id="256" name="4-May" dataDxfId="170"/>
    <tableColumn id="257" name="5-May" dataDxfId="169"/>
    <tableColumn id="258" name="6-May" dataDxfId="168"/>
    <tableColumn id="259" name="7-May" dataDxfId="167"/>
    <tableColumn id="260" name="8-May" dataDxfId="166"/>
    <tableColumn id="261" name="9-May" dataDxfId="165"/>
    <tableColumn id="262" name="10-May" dataDxfId="164"/>
    <tableColumn id="263" name="11-May" dataDxfId="163"/>
    <tableColumn id="264" name="12-May" dataDxfId="162"/>
    <tableColumn id="265" name="13-May" dataDxfId="161"/>
    <tableColumn id="266" name="14-May" dataDxfId="160"/>
    <tableColumn id="267" name="15-May" dataDxfId="159"/>
    <tableColumn id="268" name="16-May" dataDxfId="158"/>
    <tableColumn id="269" name="17-May" dataDxfId="157"/>
    <tableColumn id="270" name="18-May" dataDxfId="156"/>
    <tableColumn id="271" name="19-May" dataDxfId="155"/>
    <tableColumn id="272" name="20-May" dataDxfId="154"/>
    <tableColumn id="273" name="21-May" dataDxfId="153"/>
    <tableColumn id="274" name="22-May" dataDxfId="152"/>
    <tableColumn id="275" name="23-May" dataDxfId="151"/>
    <tableColumn id="276" name="24-May" dataDxfId="150"/>
    <tableColumn id="277" name="25-May" dataDxfId="149"/>
    <tableColumn id="278" name="26-May" dataDxfId="148"/>
    <tableColumn id="279" name="27-May" dataDxfId="147"/>
    <tableColumn id="280" name="28-May" dataDxfId="146"/>
    <tableColumn id="281" name="29-May" dataDxfId="145"/>
    <tableColumn id="282" name="30-May" dataDxfId="144"/>
    <tableColumn id="283" name="31-May" dataDxfId="143"/>
    <tableColumn id="284" name="1-Jun" dataDxfId="142"/>
    <tableColumn id="285" name="2-Jun" dataDxfId="141"/>
    <tableColumn id="286" name="3-Jun" dataDxfId="140"/>
    <tableColumn id="287" name="4-Jun" dataDxfId="139"/>
    <tableColumn id="288" name="5-Jun" dataDxfId="138"/>
    <tableColumn id="289" name="6-Jun" dataDxfId="137"/>
    <tableColumn id="290" name="7-Jun" dataDxfId="136"/>
    <tableColumn id="291" name="8-Jun" dataDxfId="135"/>
    <tableColumn id="292" name="9-Jun" dataDxfId="134"/>
    <tableColumn id="293" name="10-Jun" dataDxfId="133"/>
    <tableColumn id="294" name="11-Jun" dataDxfId="132"/>
    <tableColumn id="295" name="12-Jun" dataDxfId="131"/>
    <tableColumn id="296" name="13-Jun" dataDxfId="130"/>
    <tableColumn id="297" name="14-Jun" dataDxfId="129"/>
    <tableColumn id="298" name="15-Jun" dataDxfId="128"/>
    <tableColumn id="299" name="16-Jun" dataDxfId="127"/>
    <tableColumn id="300" name="17-Jun" dataDxfId="126"/>
    <tableColumn id="301" name="18-Jun" dataDxfId="125"/>
    <tableColumn id="302" name="19-Jun" dataDxfId="124"/>
    <tableColumn id="303" name="20-Jun" dataDxfId="123"/>
    <tableColumn id="304" name="21-Jun" dataDxfId="122"/>
    <tableColumn id="305" name="22-Jun" dataDxfId="121"/>
    <tableColumn id="306" name="23-Jun" dataDxfId="120"/>
    <tableColumn id="307" name="24-Jun" dataDxfId="119"/>
    <tableColumn id="308" name="25-Jun" dataDxfId="118"/>
    <tableColumn id="309" name="26-Jun" dataDxfId="117"/>
    <tableColumn id="310" name="27-Jun" dataDxfId="116"/>
    <tableColumn id="311" name="28-Jun" dataDxfId="115"/>
    <tableColumn id="312" name="29-Jun" dataDxfId="114"/>
    <tableColumn id="313" name="30-Jun" dataDxfId="113"/>
    <tableColumn id="314" name="1-Jul" dataDxfId="112"/>
    <tableColumn id="315" name="2-Jul" dataDxfId="111"/>
    <tableColumn id="316" name="3-Jul" dataDxfId="110"/>
    <tableColumn id="317" name="4-Jul" dataDxfId="109"/>
    <tableColumn id="318" name="5-Jul" dataDxfId="108"/>
    <tableColumn id="319" name="6-Jul" dataDxfId="107"/>
    <tableColumn id="320" name="7-Jul" dataDxfId="106"/>
    <tableColumn id="321" name="8-Jul" dataDxfId="105"/>
    <tableColumn id="322" name="9-Jul" dataDxfId="104"/>
    <tableColumn id="323" name="10-Jul" dataDxfId="103"/>
    <tableColumn id="324" name="11-Jul" dataDxfId="102"/>
    <tableColumn id="325" name="12-Jul" dataDxfId="101"/>
    <tableColumn id="326" name="13-Jul" dataDxfId="100"/>
    <tableColumn id="327" name="14-Jul" dataDxfId="99"/>
    <tableColumn id="328" name="15-Jul" dataDxfId="98"/>
    <tableColumn id="329" name="16-Jul" dataDxfId="97"/>
    <tableColumn id="330" name="17-Jul" dataDxfId="96"/>
    <tableColumn id="331" name="18-Jul" dataDxfId="95"/>
    <tableColumn id="332" name="19-Jul" dataDxfId="94"/>
    <tableColumn id="333" name="20-Jul" dataDxfId="93"/>
    <tableColumn id="334" name="21-Jul" dataDxfId="92"/>
    <tableColumn id="335" name="22-Jul" dataDxfId="91"/>
    <tableColumn id="336" name="23-Jul" dataDxfId="90"/>
    <tableColumn id="337" name="24-Jul" dataDxfId="89"/>
    <tableColumn id="338" name="25-Jul" dataDxfId="88"/>
    <tableColumn id="339" name="26-Jul" dataDxfId="87"/>
    <tableColumn id="340" name="27-Jul" dataDxfId="86"/>
    <tableColumn id="341" name="28-Jul" dataDxfId="85"/>
    <tableColumn id="342" name="29-Jul" dataDxfId="84"/>
    <tableColumn id="343" name="30-Jul" dataDxfId="83"/>
    <tableColumn id="344" name="31-Jul" dataDxfId="82"/>
    <tableColumn id="345" name="1-Aug" dataDxfId="81"/>
    <tableColumn id="346" name="2-Aug" dataDxfId="80"/>
    <tableColumn id="347" name="3-Aug" dataDxfId="79"/>
    <tableColumn id="348" name="4-Aug" dataDxfId="78"/>
    <tableColumn id="349" name="5-Aug" dataDxfId="77"/>
    <tableColumn id="350" name="6-Aug" dataDxfId="76"/>
    <tableColumn id="351" name="7-Aug" dataDxfId="75"/>
    <tableColumn id="352" name="8-Aug" dataDxfId="74"/>
    <tableColumn id="353" name="9-Aug" dataDxfId="73"/>
    <tableColumn id="354" name="10-Aug" dataDxfId="72"/>
    <tableColumn id="355" name="11-Aug" dataDxfId="71"/>
    <tableColumn id="356" name="12-Aug" dataDxfId="70"/>
    <tableColumn id="357" name="13-Aug" dataDxfId="69"/>
    <tableColumn id="358" name="14-Aug" dataDxfId="68"/>
    <tableColumn id="359" name="15-Aug" dataDxfId="67"/>
    <tableColumn id="360" name="16-Aug" dataDxfId="66"/>
    <tableColumn id="361" name="17-Aug" dataDxfId="65"/>
    <tableColumn id="362" name="18-Aug" dataDxfId="64"/>
    <tableColumn id="363" name="19-Aug" dataDxfId="63"/>
    <tableColumn id="364" name="20-Aug" dataDxfId="62"/>
    <tableColumn id="365" name="21-Aug" dataDxfId="61"/>
    <tableColumn id="366" name="22-Aug" dataDxfId="60"/>
    <tableColumn id="367" name="23-Aug" dataDxfId="59"/>
    <tableColumn id="368" name="24-Aug" dataDxfId="58"/>
  </tableColumns>
  <tableStyleInfo name="AbscencesTableStyle"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eb.mit.edu/jabbott/www/excelgradetracker.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V15"/>
  <sheetViews>
    <sheetView tabSelected="1" zoomScaleNormal="100" workbookViewId="0">
      <pane xSplit="11" ySplit="5" topLeftCell="L6" activePane="bottomRight" state="frozen"/>
      <selection pane="topRight" activeCell="N1" sqref="N1"/>
      <selection pane="bottomLeft" activeCell="A6" sqref="A6"/>
      <selection pane="bottomRight" activeCell="R6" sqref="R6"/>
    </sheetView>
  </sheetViews>
  <sheetFormatPr defaultColWidth="8.85546875" defaultRowHeight="14.25" outlineLevelCol="1" x14ac:dyDescent="0.2"/>
  <cols>
    <col min="1" max="1" width="7.5703125" style="45" customWidth="1"/>
    <col min="2" max="2" width="23.28515625" style="45" customWidth="1" collapsed="1"/>
    <col min="3" max="10" width="12.140625" style="45" hidden="1" customWidth="1" outlineLevel="1"/>
    <col min="11" max="11" width="12" style="45" customWidth="1" collapsed="1"/>
    <col min="12" max="17" width="11.28515625" style="45" hidden="1" customWidth="1" outlineLevel="1"/>
    <col min="18" max="18" width="11.42578125" style="45" customWidth="1" collapsed="1"/>
    <col min="19" max="47" width="11.42578125" style="45" customWidth="1"/>
    <col min="48" max="48" width="6.5703125" style="45" customWidth="1"/>
    <col min="49" max="16384" width="8.85546875" style="45"/>
  </cols>
  <sheetData>
    <row r="1" spans="1:48" s="7" customFormat="1" x14ac:dyDescent="0.2">
      <c r="A1" s="1"/>
      <c r="B1" s="2" t="s">
        <v>0</v>
      </c>
      <c r="C1" s="3"/>
      <c r="D1" s="3"/>
      <c r="E1" s="3"/>
      <c r="F1" s="3"/>
      <c r="G1" s="3"/>
      <c r="H1" s="3"/>
      <c r="I1" s="3"/>
      <c r="J1" s="3"/>
      <c r="K1" s="4"/>
      <c r="L1" s="4"/>
      <c r="M1" s="4"/>
      <c r="N1" s="4"/>
      <c r="O1" s="4"/>
      <c r="P1" s="4"/>
      <c r="Q1" s="5"/>
      <c r="R1" s="6" t="s">
        <v>1</v>
      </c>
      <c r="S1" s="6" t="s">
        <v>2</v>
      </c>
      <c r="T1" s="6" t="s">
        <v>1</v>
      </c>
      <c r="U1" s="6"/>
      <c r="V1" s="6"/>
      <c r="W1" s="6"/>
      <c r="X1" s="6"/>
      <c r="Y1" s="6"/>
      <c r="Z1" s="6"/>
      <c r="AA1" s="6"/>
      <c r="AB1" s="6"/>
      <c r="AC1" s="6"/>
      <c r="AD1" s="6"/>
      <c r="AE1" s="6"/>
      <c r="AF1" s="6"/>
      <c r="AG1" s="6"/>
      <c r="AH1" s="6"/>
      <c r="AI1" s="6"/>
      <c r="AJ1" s="6"/>
      <c r="AK1" s="4"/>
      <c r="AL1" s="4"/>
      <c r="AM1" s="4"/>
      <c r="AN1" s="4"/>
      <c r="AO1" s="4"/>
      <c r="AP1" s="4"/>
      <c r="AQ1" s="4"/>
      <c r="AR1" s="4"/>
      <c r="AS1" s="4"/>
      <c r="AT1" s="4"/>
      <c r="AU1" s="4"/>
      <c r="AV1" s="101"/>
    </row>
    <row r="2" spans="1:48" s="7" customFormat="1" x14ac:dyDescent="0.2">
      <c r="A2" s="10"/>
      <c r="B2" s="8" t="s">
        <v>3</v>
      </c>
      <c r="C2" s="9"/>
      <c r="D2" s="9"/>
      <c r="E2" s="9"/>
      <c r="F2" s="9"/>
      <c r="G2" s="9"/>
      <c r="H2" s="9"/>
      <c r="I2" s="9"/>
      <c r="J2" s="9"/>
      <c r="K2" s="9"/>
      <c r="L2" s="9"/>
      <c r="M2" s="9"/>
      <c r="N2" s="9"/>
      <c r="O2" s="9"/>
      <c r="P2" s="9"/>
      <c r="Q2" s="11"/>
      <c r="R2" s="12">
        <v>1</v>
      </c>
      <c r="S2" s="12">
        <v>1</v>
      </c>
      <c r="T2" s="12">
        <v>1</v>
      </c>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01"/>
    </row>
    <row r="3" spans="1:48" s="87" customFormat="1" x14ac:dyDescent="0.2">
      <c r="A3" s="84"/>
      <c r="B3" s="13" t="s">
        <v>468</v>
      </c>
      <c r="C3" s="85"/>
      <c r="D3" s="85"/>
      <c r="E3" s="85"/>
      <c r="F3" s="85"/>
      <c r="G3" s="85"/>
      <c r="H3" s="85"/>
      <c r="I3" s="85"/>
      <c r="J3" s="85"/>
      <c r="K3" s="85"/>
      <c r="L3" s="85"/>
      <c r="M3" s="85"/>
      <c r="N3" s="85"/>
      <c r="O3" s="85"/>
      <c r="P3" s="85"/>
      <c r="Q3" s="86"/>
      <c r="R3" s="88">
        <v>41294</v>
      </c>
      <c r="S3" s="88">
        <v>41299</v>
      </c>
      <c r="T3" s="88">
        <v>41301</v>
      </c>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102"/>
    </row>
    <row r="4" spans="1:48" customFormat="1" ht="15" hidden="1" x14ac:dyDescent="0.25">
      <c r="A4" s="104" t="s">
        <v>477</v>
      </c>
      <c r="R4">
        <f>SUM(Trackerdata[Homework 1])</f>
        <v>380</v>
      </c>
      <c r="S4">
        <f>SUM(Trackerdata[Classwork 1])</f>
        <v>270</v>
      </c>
      <c r="T4">
        <f>SUM(Trackerdata[Homework 2])</f>
        <v>337</v>
      </c>
      <c r="U4">
        <f>SUM(Trackerdata[Assessment 0])</f>
        <v>0</v>
      </c>
      <c r="V4">
        <f>SUM(Trackerdata[Assessment 1])</f>
        <v>0</v>
      </c>
      <c r="W4">
        <f>SUM(Trackerdata[Assessment 2])</f>
        <v>0</v>
      </c>
      <c r="X4">
        <f>SUM(Trackerdata[Assessment 3])</f>
        <v>0</v>
      </c>
      <c r="Y4">
        <f>SUM(Trackerdata[Assessment 4])</f>
        <v>0</v>
      </c>
      <c r="Z4">
        <f>SUM(Trackerdata[Assessment 5])</f>
        <v>0</v>
      </c>
      <c r="AA4">
        <f>SUM(Trackerdata[Assessment 6])</f>
        <v>0</v>
      </c>
      <c r="AB4">
        <f>SUM(Trackerdata[Assessment 7])</f>
        <v>0</v>
      </c>
      <c r="AC4">
        <f>SUM(Trackerdata[Assessment 8])</f>
        <v>0</v>
      </c>
      <c r="AD4">
        <f>SUM(Trackerdata[Assessment 9])</f>
        <v>0</v>
      </c>
      <c r="AE4">
        <f>SUM(Trackerdata[Assessment 10])</f>
        <v>0</v>
      </c>
      <c r="AF4">
        <f>SUM(Trackerdata[Assessment 11])</f>
        <v>0</v>
      </c>
      <c r="AG4">
        <f>SUM(Trackerdata[Assessment 12])</f>
        <v>0</v>
      </c>
      <c r="AH4">
        <f>SUM(Trackerdata[Assessment 13])</f>
        <v>0</v>
      </c>
      <c r="AI4">
        <f>SUM(Trackerdata[Assessment 14])</f>
        <v>0</v>
      </c>
      <c r="AJ4">
        <f>SUM(Trackerdata[Assessment 15])</f>
        <v>0</v>
      </c>
      <c r="AK4">
        <f>SUM(Trackerdata[Assessment 16])</f>
        <v>0</v>
      </c>
      <c r="AL4">
        <f>SUM(Trackerdata[Assessment 17])</f>
        <v>0</v>
      </c>
      <c r="AM4">
        <f>SUM(Trackerdata[Assessment 18])</f>
        <v>0</v>
      </c>
      <c r="AN4">
        <f>SUM(Trackerdata[Assessment 19])</f>
        <v>0</v>
      </c>
      <c r="AO4">
        <f>SUM(Trackerdata[Assessment 20])</f>
        <v>0</v>
      </c>
      <c r="AP4">
        <f>SUM(Trackerdata[Assessment 21])</f>
        <v>0</v>
      </c>
      <c r="AQ4">
        <f>SUM(Trackerdata[Assessment 22])</f>
        <v>0</v>
      </c>
      <c r="AR4">
        <f>SUM(Trackerdata[Assessment 23])</f>
        <v>0</v>
      </c>
      <c r="AS4">
        <f>SUM(Trackerdata[Assessment 24])</f>
        <v>0</v>
      </c>
      <c r="AT4">
        <f>SUM(Trackerdata[Assessment 25])</f>
        <v>0</v>
      </c>
      <c r="AU4">
        <f>SUM(Trackerdata[Assessment | Insert new columns before here])</f>
        <v>0</v>
      </c>
      <c r="AV4" s="102"/>
    </row>
    <row r="5" spans="1:48" s="7" customFormat="1" ht="135" customHeight="1" thickBot="1" x14ac:dyDescent="0.25">
      <c r="A5" s="14" t="s">
        <v>4</v>
      </c>
      <c r="B5" s="15" t="s">
        <v>5</v>
      </c>
      <c r="C5" s="16" t="s">
        <v>6</v>
      </c>
      <c r="D5" s="16" t="s">
        <v>7</v>
      </c>
      <c r="E5" s="16" t="s">
        <v>8</v>
      </c>
      <c r="F5" s="16" t="s">
        <v>9</v>
      </c>
      <c r="G5" s="16" t="s">
        <v>10</v>
      </c>
      <c r="H5" s="16" t="s">
        <v>11</v>
      </c>
      <c r="I5" s="16" t="s">
        <v>478</v>
      </c>
      <c r="J5" s="16" t="s">
        <v>12</v>
      </c>
      <c r="K5" s="17" t="s">
        <v>473</v>
      </c>
      <c r="L5" s="18" t="s">
        <v>1</v>
      </c>
      <c r="M5" s="18" t="s">
        <v>2</v>
      </c>
      <c r="N5" s="18" t="s">
        <v>13</v>
      </c>
      <c r="O5" s="18" t="s">
        <v>14</v>
      </c>
      <c r="P5" s="18" t="s">
        <v>15</v>
      </c>
      <c r="Q5" s="19" t="s">
        <v>16</v>
      </c>
      <c r="R5" s="20" t="s">
        <v>17</v>
      </c>
      <c r="S5" s="21" t="s">
        <v>18</v>
      </c>
      <c r="T5" s="21" t="s">
        <v>19</v>
      </c>
      <c r="U5" s="21" t="s">
        <v>20</v>
      </c>
      <c r="V5" s="21" t="s">
        <v>21</v>
      </c>
      <c r="W5" s="21" t="s">
        <v>22</v>
      </c>
      <c r="X5" s="21" t="s">
        <v>23</v>
      </c>
      <c r="Y5" s="21" t="s">
        <v>24</v>
      </c>
      <c r="Z5" s="21" t="s">
        <v>25</v>
      </c>
      <c r="AA5" s="21" t="s">
        <v>26</v>
      </c>
      <c r="AB5" s="21" t="s">
        <v>27</v>
      </c>
      <c r="AC5" s="21" t="s">
        <v>28</v>
      </c>
      <c r="AD5" s="21" t="s">
        <v>29</v>
      </c>
      <c r="AE5" s="21" t="s">
        <v>30</v>
      </c>
      <c r="AF5" s="21" t="s">
        <v>31</v>
      </c>
      <c r="AG5" s="21" t="s">
        <v>32</v>
      </c>
      <c r="AH5" s="21" t="s">
        <v>33</v>
      </c>
      <c r="AI5" s="21" t="s">
        <v>34</v>
      </c>
      <c r="AJ5" s="21" t="s">
        <v>35</v>
      </c>
      <c r="AK5" s="21" t="s">
        <v>36</v>
      </c>
      <c r="AL5" s="21" t="s">
        <v>37</v>
      </c>
      <c r="AM5" s="21" t="s">
        <v>38</v>
      </c>
      <c r="AN5" s="21" t="s">
        <v>39</v>
      </c>
      <c r="AO5" s="21" t="s">
        <v>40</v>
      </c>
      <c r="AP5" s="21" t="s">
        <v>41</v>
      </c>
      <c r="AQ5" s="21" t="s">
        <v>42</v>
      </c>
      <c r="AR5" s="21" t="s">
        <v>43</v>
      </c>
      <c r="AS5" s="21" t="s">
        <v>44</v>
      </c>
      <c r="AT5" s="21" t="s">
        <v>45</v>
      </c>
      <c r="AU5" s="21" t="s">
        <v>469</v>
      </c>
      <c r="AV5" s="101"/>
    </row>
    <row r="6" spans="1:48" s="7" customFormat="1" x14ac:dyDescent="0.2">
      <c r="A6" s="22">
        <v>1</v>
      </c>
      <c r="B6" s="23" t="s">
        <v>46</v>
      </c>
      <c r="C6" s="24"/>
      <c r="D6" s="24"/>
      <c r="E6" s="24"/>
      <c r="F6" s="24"/>
      <c r="G6" s="24"/>
      <c r="H6" s="24">
        <f>IFERROR(VLOOKUP(Trackerdata[[#This Row],[Name]],AbsentTardyTable[[Student]:[Lates]],2,FALSE),"No match")</f>
        <v>1</v>
      </c>
      <c r="I6" s="24">
        <f>IFERROR(VLOOKUP(Trackerdata[[#This Row],[Name]],AbsentTardyTable[[Student]:[Lates]],3,FALSE),"No match")</f>
        <v>0</v>
      </c>
      <c r="J6" s="24"/>
      <c r="K6" s="25">
        <f t="shared" ref="K6:K15" si="0">IFERROR(SUMPRODUCT($R6:$AU6,$R$2:$AU$2,--($R6:$AU6&lt;&gt;"Excused"))/SUMPRODUCT($R$2:$AU$2,--($R6:$AU6&lt;&gt;"Excused")),"")</f>
        <v>91.666666666666671</v>
      </c>
      <c r="L6" s="26">
        <f>IFERROR(SUMPRODUCT($R6:$AU6,$R$2:$AU$2,--($R6:$AU6&lt;&gt;"Excused"),--($R$1:$AU$1=L$5))/SUMPRODUCT($R$2:$AU$2,--($R6:$AU6&lt;&gt;"Excused"),--($R$1:$AU$1=L$5)),"")</f>
        <v>90</v>
      </c>
      <c r="M6" s="27">
        <f>IFERROR(SUMPRODUCT($R6:$AU6,$R$2:$AU$2,--($R6:$AU6&lt;&gt;"Excused"),--($R$1:$AU$1=M$5))/SUMPRODUCT($R$2:$AU$2,--($R6:$AU6&lt;&gt;"Excused"),--($R$1:$AU$1=M$5)),"")</f>
        <v>95</v>
      </c>
      <c r="N6" s="27" t="str">
        <f>IFERROR(SUMPRODUCT($R6:$AU6,$R$2:$AU$2,--($R6:$AU6&lt;&gt;"Excused"),--($R$1:$AU$1=N$5))/SUMPRODUCT($R$2:$AU$2,--($R6:$AU6&lt;&gt;"Excused"),--($R$1:$AU$1=N$5)),"")</f>
        <v/>
      </c>
      <c r="O6" s="27" t="str">
        <f>IFERROR(SUMPRODUCT($R6:$AU6,$R$2:$AU$2,--($R6:$AU6&lt;&gt;"Excused"),--($R$1:$AU$1=O$5))/SUMPRODUCT($R$2:$AU$2,--($R6:$AU6&lt;&gt;"Excused"),--($R$1:$AU$1=O$5)),"")</f>
        <v/>
      </c>
      <c r="P6" s="27" t="str">
        <f>IFERROR(SUMPRODUCT($R6:$AU6,$R$2:$AU$2,--($R6:$AU6&lt;&gt;"Excused"),--($R$1:$AU$1=P$5))/SUMPRODUCT($R$2:$AU$2,--($R6:$AU6&lt;&gt;"Excused"),--($R$1:$AU$1=P$5)),"")</f>
        <v/>
      </c>
      <c r="Q6" s="27" t="str">
        <f>IFERROR(SUMPRODUCT($R6:$AU6,$R$2:$AU$2,--($R6:$AU6&lt;&gt;"Excused"),--($R$1:$AU$1=Q$5))/SUMPRODUCT($R$2:$AU$2,--($R6:$AU6&lt;&gt;"Excused"),--($R$1:$AU$1=Q$5)),"")</f>
        <v/>
      </c>
      <c r="R6" s="28">
        <v>100</v>
      </c>
      <c r="S6" s="29">
        <v>95</v>
      </c>
      <c r="T6" s="29">
        <v>80</v>
      </c>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row>
    <row r="7" spans="1:48" s="7" customFormat="1" x14ac:dyDescent="0.2">
      <c r="A7" s="30">
        <v>1</v>
      </c>
      <c r="B7" s="31" t="s">
        <v>47</v>
      </c>
      <c r="C7" s="32"/>
      <c r="D7" s="32"/>
      <c r="E7" s="32"/>
      <c r="F7" s="32"/>
      <c r="G7" s="32"/>
      <c r="H7" s="32">
        <f>IFERROR(VLOOKUP(Trackerdata[[#This Row],[Name]],AbsentTardyTable[[Student]:[Lates]],2,FALSE),"No match")</f>
        <v>0</v>
      </c>
      <c r="I7" s="32">
        <f>IFERROR(VLOOKUP(Trackerdata[[#This Row],[Name]],AbsentTardyTable[[Student]:[Lates]],3,FALSE),"No match")</f>
        <v>1</v>
      </c>
      <c r="J7" s="32"/>
      <c r="K7" s="33">
        <f t="shared" si="0"/>
        <v>85</v>
      </c>
      <c r="L7" s="34">
        <f>IFERROR(SUMPRODUCT($R7:$AU7,$R$2:$AU$2,--($R7:$AU7&lt;&gt;"Excused"),--($R$1:$AU$1=L$5))/SUMPRODUCT($R$2:$AU$2,--($R7:$AU7&lt;&gt;"Excused"),--($R$1:$AU$1=L$5)),"")</f>
        <v>90</v>
      </c>
      <c r="M7" s="33">
        <f>IFERROR(SUMPRODUCT($R7:$AU7,$R$2:$AU$2,--($R7:$AU7&lt;&gt;"Excused"),--($R$1:$AU$1=M$5))/SUMPRODUCT($R$2:$AU$2,--($R7:$AU7&lt;&gt;"Excused"),--($R$1:$AU$1=M$5)),"")</f>
        <v>75</v>
      </c>
      <c r="N7" s="33" t="str">
        <f>IFERROR(SUMPRODUCT($R7:$AU7,$R$2:$AU$2,--($R7:$AU7&lt;&gt;"Excused"),--($R$1:$AU$1=N$5))/SUMPRODUCT($R$2:$AU$2,--($R7:$AU7&lt;&gt;"Excused"),--($R$1:$AU$1=N$5)),"")</f>
        <v/>
      </c>
      <c r="O7" s="33" t="str">
        <f>IFERROR(SUMPRODUCT($R7:$AU7,$R$2:$AU$2,--($R7:$AU7&lt;&gt;"Excused"),--($R$1:$AU$1=O$5))/SUMPRODUCT($R$2:$AU$2,--($R7:$AU7&lt;&gt;"Excused"),--($R$1:$AU$1=O$5)),"")</f>
        <v/>
      </c>
      <c r="P7" s="33" t="str">
        <f>IFERROR(SUMPRODUCT($R7:$AU7,$R$2:$AU$2,--($R7:$AU7&lt;&gt;"Excused"),--($R$1:$AU$1=P$5))/SUMPRODUCT($R$2:$AU$2,--($R7:$AU7&lt;&gt;"Excused"),--($R$1:$AU$1=P$5)),"")</f>
        <v/>
      </c>
      <c r="Q7" s="33" t="str">
        <f>IFERROR(SUMPRODUCT($R7:$AU7,$R$2:$AU$2,--($R7:$AU7&lt;&gt;"Excused"),--($R$1:$AU$1=Q$5))/SUMPRODUCT($R$2:$AU$2,--($R7:$AU7&lt;&gt;"Excused"),--($R$1:$AU$1=Q$5)),"")</f>
        <v/>
      </c>
      <c r="R7" s="35">
        <v>80</v>
      </c>
      <c r="S7" s="30">
        <v>75</v>
      </c>
      <c r="T7" s="30">
        <v>100</v>
      </c>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8" s="7" customFormat="1" x14ac:dyDescent="0.2">
      <c r="A8" s="30">
        <v>1</v>
      </c>
      <c r="B8" s="31" t="s">
        <v>48</v>
      </c>
      <c r="C8" s="32"/>
      <c r="D8" s="32"/>
      <c r="E8" s="32"/>
      <c r="F8" s="32"/>
      <c r="G8" s="32"/>
      <c r="H8" s="32">
        <f>IFERROR(VLOOKUP(Trackerdata[[#This Row],[Name]],AbsentTardyTable[[Student]:[Lates]],2,FALSE),"No match")</f>
        <v>2</v>
      </c>
      <c r="I8" s="32">
        <f>IFERROR(VLOOKUP(Trackerdata[[#This Row],[Name]],AbsentTardyTable[[Student]:[Lates]],3,FALSE),"No match")</f>
        <v>0</v>
      </c>
      <c r="J8" s="32"/>
      <c r="K8" s="33">
        <f t="shared" si="0"/>
        <v>92.5</v>
      </c>
      <c r="L8" s="34">
        <f>IFERROR(SUMPRODUCT($R8:$AU8,$R$2:$AU$2,--($R8:$AU8&lt;&gt;"Excused"),--($R$1:$AU$1=L$5))/SUMPRODUCT($R$2:$AU$2,--($R8:$AU8&lt;&gt;"Excused"),--($R$1:$AU$1=L$5)),"")</f>
        <v>92.5</v>
      </c>
      <c r="M8" s="33" t="str">
        <f>IFERROR(SUMPRODUCT($R8:$AU8,$R$2:$AU$2,--($R8:$AU8&lt;&gt;"Excused"),--($R$1:$AU$1=M$5))/SUMPRODUCT($R$2:$AU$2,--($R8:$AU8&lt;&gt;"Excused"),--($R$1:$AU$1=M$5)),"")</f>
        <v/>
      </c>
      <c r="N8" s="33" t="str">
        <f>IFERROR(SUMPRODUCT($R8:$AU8,$R$2:$AU$2,--($R8:$AU8&lt;&gt;"Excused"),--($R$1:$AU$1=N$5))/SUMPRODUCT($R$2:$AU$2,--($R8:$AU8&lt;&gt;"Excused"),--($R$1:$AU$1=N$5)),"")</f>
        <v/>
      </c>
      <c r="O8" s="33" t="str">
        <f>IFERROR(SUMPRODUCT($R8:$AU8,$R$2:$AU$2,--($R8:$AU8&lt;&gt;"Excused"),--($R$1:$AU$1=O$5))/SUMPRODUCT($R$2:$AU$2,--($R8:$AU8&lt;&gt;"Excused"),--($R$1:$AU$1=O$5)),"")</f>
        <v/>
      </c>
      <c r="P8" s="33" t="str">
        <f>IFERROR(SUMPRODUCT($R8:$AU8,$R$2:$AU$2,--($R8:$AU8&lt;&gt;"Excused"),--($R$1:$AU$1=P$5))/SUMPRODUCT($R$2:$AU$2,--($R8:$AU8&lt;&gt;"Excused"),--($R$1:$AU$1=P$5)),"")</f>
        <v/>
      </c>
      <c r="Q8" s="33" t="str">
        <f>IFERROR(SUMPRODUCT($R8:$AU8,$R$2:$AU$2,--($R8:$AU8&lt;&gt;"Excused"),--($R$1:$AU$1=Q$5))/SUMPRODUCT($R$2:$AU$2,--($R8:$AU8&lt;&gt;"Excused"),--($R$1:$AU$1=Q$5)),"")</f>
        <v/>
      </c>
      <c r="R8" s="35">
        <v>100</v>
      </c>
      <c r="S8" s="30" t="s">
        <v>49</v>
      </c>
      <c r="T8" s="30">
        <v>85</v>
      </c>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row>
    <row r="9" spans="1:48" s="7" customFormat="1" x14ac:dyDescent="0.2">
      <c r="A9" s="30">
        <v>1</v>
      </c>
      <c r="B9" s="31" t="s">
        <v>50</v>
      </c>
      <c r="C9" s="32"/>
      <c r="D9" s="32"/>
      <c r="E9" s="32"/>
      <c r="F9" s="32"/>
      <c r="G9" s="32"/>
      <c r="H9" s="32">
        <f>IFERROR(VLOOKUP(Trackerdata[[#This Row],[Name]],AbsentTardyTable[[Student]:[Lates]],2,FALSE),"No match")</f>
        <v>0</v>
      </c>
      <c r="I9" s="32">
        <f>IFERROR(VLOOKUP(Trackerdata[[#This Row],[Name]],AbsentTardyTable[[Student]:[Lates]],3,FALSE),"No match")</f>
        <v>0</v>
      </c>
      <c r="J9" s="32"/>
      <c r="K9" s="33">
        <f t="shared" si="0"/>
        <v>90.666666666666671</v>
      </c>
      <c r="L9" s="34">
        <f>IFERROR(SUMPRODUCT($R9:$AU9,$R$2:$AU$2,--($R9:$AU9&lt;&gt;"Excused"),--($R$1:$AU$1=L$5))/SUMPRODUCT($R$2:$AU$2,--($R9:$AU9&lt;&gt;"Excused"),--($R$1:$AU$1=L$5)),"")</f>
        <v>86</v>
      </c>
      <c r="M9" s="33">
        <f>IFERROR(SUMPRODUCT($R9:$AU9,$R$2:$AU$2,--($R9:$AU9&lt;&gt;"Excused"),--($R$1:$AU$1=M$5))/SUMPRODUCT($R$2:$AU$2,--($R9:$AU9&lt;&gt;"Excused"),--($R$1:$AU$1=M$5)),"")</f>
        <v>100</v>
      </c>
      <c r="N9" s="33" t="str">
        <f>IFERROR(SUMPRODUCT($R9:$AU9,$R$2:$AU$2,--($R9:$AU9&lt;&gt;"Excused"),--($R$1:$AU$1=N$5))/SUMPRODUCT($R$2:$AU$2,--($R9:$AU9&lt;&gt;"Excused"),--($R$1:$AU$1=N$5)),"")</f>
        <v/>
      </c>
      <c r="O9" s="33" t="str">
        <f>IFERROR(SUMPRODUCT($R9:$AU9,$R$2:$AU$2,--($R9:$AU9&lt;&gt;"Excused"),--($R$1:$AU$1=O$5))/SUMPRODUCT($R$2:$AU$2,--($R9:$AU9&lt;&gt;"Excused"),--($R$1:$AU$1=O$5)),"")</f>
        <v/>
      </c>
      <c r="P9" s="33" t="str">
        <f>IFERROR(SUMPRODUCT($R9:$AU9,$R$2:$AU$2,--($R9:$AU9&lt;&gt;"Excused"),--($R$1:$AU$1=P$5))/SUMPRODUCT($R$2:$AU$2,--($R9:$AU9&lt;&gt;"Excused"),--($R$1:$AU$1=P$5)),"")</f>
        <v/>
      </c>
      <c r="Q9" s="33" t="str">
        <f>IFERROR(SUMPRODUCT($R9:$AU9,$R$2:$AU$2,--($R9:$AU9&lt;&gt;"Excused"),--($R$1:$AU$1=Q$5))/SUMPRODUCT($R$2:$AU$2,--($R9:$AU9&lt;&gt;"Excused"),--($R$1:$AU$1=Q$5)),"")</f>
        <v/>
      </c>
      <c r="R9" s="35">
        <v>100</v>
      </c>
      <c r="S9" s="30">
        <v>100</v>
      </c>
      <c r="T9" s="30">
        <v>72</v>
      </c>
      <c r="U9" s="30"/>
      <c r="V9" s="30"/>
      <c r="W9" s="30"/>
      <c r="X9" s="30"/>
      <c r="Y9" s="30"/>
      <c r="Z9" s="30"/>
      <c r="AA9" s="30"/>
      <c r="AB9" s="30"/>
      <c r="AC9" s="30"/>
      <c r="AD9" s="30"/>
      <c r="AE9" s="30"/>
      <c r="AF9" s="30"/>
      <c r="AG9" s="30"/>
      <c r="AH9" s="30"/>
      <c r="AI9" s="30"/>
      <c r="AJ9" s="30"/>
      <c r="AK9" s="30"/>
      <c r="AL9" s="30"/>
      <c r="AM9" s="30"/>
      <c r="AN9" s="36"/>
      <c r="AO9" s="36"/>
      <c r="AP9" s="36"/>
      <c r="AQ9" s="36"/>
      <c r="AR9" s="36"/>
      <c r="AS9" s="36"/>
      <c r="AT9" s="36"/>
      <c r="AU9" s="36"/>
    </row>
    <row r="10" spans="1:48" s="7" customFormat="1" x14ac:dyDescent="0.2">
      <c r="A10" s="30">
        <v>1</v>
      </c>
      <c r="B10" s="31" t="s">
        <v>51</v>
      </c>
      <c r="C10" s="32"/>
      <c r="D10" s="32"/>
      <c r="E10" s="32"/>
      <c r="F10" s="32"/>
      <c r="G10" s="32"/>
      <c r="H10" s="32">
        <f>IFERROR(VLOOKUP(Trackerdata[[#This Row],[Name]],AbsentTardyTable[[Student]:[Lates]],2,FALSE),"No match")</f>
        <v>0</v>
      </c>
      <c r="I10" s="32">
        <f>IFERROR(VLOOKUP(Trackerdata[[#This Row],[Name]],AbsentTardyTable[[Student]:[Lates]],3,FALSE),"No match")</f>
        <v>0</v>
      </c>
      <c r="J10" s="32"/>
      <c r="K10" s="33">
        <f t="shared" si="0"/>
        <v>0</v>
      </c>
      <c r="L10" s="34">
        <f>IFERROR(SUMPRODUCT($R10:$AU10,$R$2:$AU$2,--($R10:$AU10&lt;&gt;"Excused"),--($R$1:$AU$1=L$5))/SUMPRODUCT($R$2:$AU$2,--($R10:$AU10&lt;&gt;"Excused"),--($R$1:$AU$1=L$5)),"")</f>
        <v>0</v>
      </c>
      <c r="M10" s="33">
        <f>IFERROR(SUMPRODUCT($R10:$AU10,$R$2:$AU$2,--($R10:$AU10&lt;&gt;"Excused"),--($R$1:$AU$1=M$5))/SUMPRODUCT($R$2:$AU$2,--($R10:$AU10&lt;&gt;"Excused"),--($R$1:$AU$1=M$5)),"")</f>
        <v>0</v>
      </c>
      <c r="N10" s="33" t="str">
        <f>IFERROR(SUMPRODUCT($R10:$AU10,$R$2:$AU$2,--($R10:$AU10&lt;&gt;"Excused"),--($R$1:$AU$1=N$5))/SUMPRODUCT($R$2:$AU$2,--($R10:$AU10&lt;&gt;"Excused"),--($R$1:$AU$1=N$5)),"")</f>
        <v/>
      </c>
      <c r="O10" s="33" t="str">
        <f>IFERROR(SUMPRODUCT($R10:$AU10,$R$2:$AU$2,--($R10:$AU10&lt;&gt;"Excused"),--($R$1:$AU$1=O$5))/SUMPRODUCT($R$2:$AU$2,--($R10:$AU10&lt;&gt;"Excused"),--($R$1:$AU$1=O$5)),"")</f>
        <v/>
      </c>
      <c r="P10" s="33" t="str">
        <f>IFERROR(SUMPRODUCT($R10:$AU10,$R$2:$AU$2,--($R10:$AU10&lt;&gt;"Excused"),--($R$1:$AU$1=P$5))/SUMPRODUCT($R$2:$AU$2,--($R10:$AU10&lt;&gt;"Excused"),--($R$1:$AU$1=P$5)),"")</f>
        <v/>
      </c>
      <c r="Q10" s="33" t="str">
        <f>IFERROR(SUMPRODUCT($R10:$AU10,$R$2:$AU$2,--($R10:$AU10&lt;&gt;"Excused"),--($R$1:$AU$1=Q$5))/SUMPRODUCT($R$2:$AU$2,--($R10:$AU10&lt;&gt;"Excused"),--($R$1:$AU$1=Q$5)),"")</f>
        <v/>
      </c>
      <c r="R10" s="35"/>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row>
    <row r="11" spans="1:48" s="7" customFormat="1" x14ac:dyDescent="0.2">
      <c r="A11" s="30">
        <v>1</v>
      </c>
      <c r="B11" s="31" t="s">
        <v>52</v>
      </c>
      <c r="C11" s="32"/>
      <c r="D11" s="32"/>
      <c r="E11" s="32"/>
      <c r="F11" s="32"/>
      <c r="G11" s="32"/>
      <c r="H11" s="32">
        <f>IFERROR(VLOOKUP(Trackerdata[[#This Row],[Name]],AbsentTardyTable[[Student]:[Lates]],2,FALSE),"No match")</f>
        <v>0</v>
      </c>
      <c r="I11" s="32">
        <f>IFERROR(VLOOKUP(Trackerdata[[#This Row],[Name]],AbsentTardyTable[[Student]:[Lates]],3,FALSE),"No match")</f>
        <v>0</v>
      </c>
      <c r="J11" s="32"/>
      <c r="K11" s="33">
        <f t="shared" si="0"/>
        <v>0</v>
      </c>
      <c r="L11" s="34">
        <f>IFERROR(SUMPRODUCT($R11:$AU11,$R$2:$AU$2,--($R11:$AU11&lt;&gt;"Excused"),--($R$1:$AU$1=L$5))/SUMPRODUCT($R$2:$AU$2,--($R11:$AU11&lt;&gt;"Excused"),--($R$1:$AU$1=L$5)),"")</f>
        <v>0</v>
      </c>
      <c r="M11" s="33">
        <f>IFERROR(SUMPRODUCT($R11:$AU11,$R$2:$AU$2,--($R11:$AU11&lt;&gt;"Excused"),--($R$1:$AU$1=M$5))/SUMPRODUCT($R$2:$AU$2,--($R11:$AU11&lt;&gt;"Excused"),--($R$1:$AU$1=M$5)),"")</f>
        <v>0</v>
      </c>
      <c r="N11" s="33" t="str">
        <f>IFERROR(SUMPRODUCT($R11:$AU11,$R$2:$AU$2,--($R11:$AU11&lt;&gt;"Excused"),--($R$1:$AU$1=N$5))/SUMPRODUCT($R$2:$AU$2,--($R11:$AU11&lt;&gt;"Excused"),--($R$1:$AU$1=N$5)),"")</f>
        <v/>
      </c>
      <c r="O11" s="33" t="str">
        <f>IFERROR(SUMPRODUCT($R11:$AU11,$R$2:$AU$2,--($R11:$AU11&lt;&gt;"Excused"),--($R$1:$AU$1=O$5))/SUMPRODUCT($R$2:$AU$2,--($R11:$AU11&lt;&gt;"Excused"),--($R$1:$AU$1=O$5)),"")</f>
        <v/>
      </c>
      <c r="P11" s="33" t="str">
        <f>IFERROR(SUMPRODUCT($R11:$AU11,$R$2:$AU$2,--($R11:$AU11&lt;&gt;"Excused"),--($R$1:$AU$1=P$5))/SUMPRODUCT($R$2:$AU$2,--($R11:$AU11&lt;&gt;"Excused"),--($R$1:$AU$1=P$5)),"")</f>
        <v/>
      </c>
      <c r="Q11" s="33" t="str">
        <f>IFERROR(SUMPRODUCT($R11:$AU11,$R$2:$AU$2,--($R11:$AU11&lt;&gt;"Excused"),--($R$1:$AU$1=Q$5))/SUMPRODUCT($R$2:$AU$2,--($R11:$AU11&lt;&gt;"Excused"),--($R$1:$AU$1=Q$5)),"")</f>
        <v/>
      </c>
      <c r="R11" s="35"/>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row>
    <row r="12" spans="1:48" s="7" customFormat="1" x14ac:dyDescent="0.2">
      <c r="A12" s="30">
        <v>1</v>
      </c>
      <c r="B12" s="31" t="s">
        <v>53</v>
      </c>
      <c r="C12" s="32"/>
      <c r="D12" s="32"/>
      <c r="E12" s="32"/>
      <c r="F12" s="32"/>
      <c r="G12" s="32"/>
      <c r="H12" s="32">
        <f>IFERROR(VLOOKUP(Trackerdata[[#This Row],[Name]],AbsentTardyTable[[Student]:[Lates]],2,FALSE),"No match")</f>
        <v>0</v>
      </c>
      <c r="I12" s="32">
        <f>IFERROR(VLOOKUP(Trackerdata[[#This Row],[Name]],AbsentTardyTable[[Student]:[Lates]],3,FALSE),"No match")</f>
        <v>0</v>
      </c>
      <c r="J12" s="32"/>
      <c r="K12" s="33">
        <f t="shared" si="0"/>
        <v>0</v>
      </c>
      <c r="L12" s="34">
        <f>IFERROR(SUMPRODUCT($R12:$AU12,$R$2:$AU$2,--($R12:$AU12&lt;&gt;"Excused"),--($R$1:$AU$1=L$5))/SUMPRODUCT($R$2:$AU$2,--($R12:$AU12&lt;&gt;"Excused"),--($R$1:$AU$1=L$5)),"")</f>
        <v>0</v>
      </c>
      <c r="M12" s="33">
        <f>IFERROR(SUMPRODUCT($R12:$AU12,$R$2:$AU$2,--($R12:$AU12&lt;&gt;"Excused"),--($R$1:$AU$1=M$5))/SUMPRODUCT($R$2:$AU$2,--($R12:$AU12&lt;&gt;"Excused"),--($R$1:$AU$1=M$5)),"")</f>
        <v>0</v>
      </c>
      <c r="N12" s="33" t="str">
        <f>IFERROR(SUMPRODUCT($R12:$AU12,$R$2:$AU$2,--($R12:$AU12&lt;&gt;"Excused"),--($R$1:$AU$1=N$5))/SUMPRODUCT($R$2:$AU$2,--($R12:$AU12&lt;&gt;"Excused"),--($R$1:$AU$1=N$5)),"")</f>
        <v/>
      </c>
      <c r="O12" s="33" t="str">
        <f>IFERROR(SUMPRODUCT($R12:$AU12,$R$2:$AU$2,--($R12:$AU12&lt;&gt;"Excused"),--($R$1:$AU$1=O$5))/SUMPRODUCT($R$2:$AU$2,--($R12:$AU12&lt;&gt;"Excused"),--($R$1:$AU$1=O$5)),"")</f>
        <v/>
      </c>
      <c r="P12" s="33" t="str">
        <f>IFERROR(SUMPRODUCT($R12:$AU12,$R$2:$AU$2,--($R12:$AU12&lt;&gt;"Excused"),--($R$1:$AU$1=P$5))/SUMPRODUCT($R$2:$AU$2,--($R12:$AU12&lt;&gt;"Excused"),--($R$1:$AU$1=P$5)),"")</f>
        <v/>
      </c>
      <c r="Q12" s="33" t="str">
        <f>IFERROR(SUMPRODUCT($R12:$AU12,$R$2:$AU$2,--($R12:$AU12&lt;&gt;"Excused"),--($R$1:$AU$1=Q$5))/SUMPRODUCT($R$2:$AU$2,--($R12:$AU12&lt;&gt;"Excused"),--($R$1:$AU$1=Q$5)),"")</f>
        <v/>
      </c>
      <c r="R12" s="35"/>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row>
    <row r="13" spans="1:48" s="7" customFormat="1" x14ac:dyDescent="0.2">
      <c r="A13" s="30">
        <v>1</v>
      </c>
      <c r="B13" s="31" t="s">
        <v>54</v>
      </c>
      <c r="C13" s="32"/>
      <c r="D13" s="32"/>
      <c r="E13" s="32"/>
      <c r="F13" s="32"/>
      <c r="G13" s="32"/>
      <c r="H13" s="32">
        <f>IFERROR(VLOOKUP(Trackerdata[[#This Row],[Name]],AbsentTardyTable[[Student]:[Lates]],2,FALSE),"No match")</f>
        <v>0</v>
      </c>
      <c r="I13" s="32">
        <f>IFERROR(VLOOKUP(Trackerdata[[#This Row],[Name]],AbsentTardyTable[[Student]:[Lates]],3,FALSE),"No match")</f>
        <v>0</v>
      </c>
      <c r="J13" s="32"/>
      <c r="K13" s="33">
        <f t="shared" si="0"/>
        <v>0</v>
      </c>
      <c r="L13" s="34">
        <f>IFERROR(SUMPRODUCT($R13:$AU13,$R$2:$AU$2,--($R13:$AU13&lt;&gt;"Excused"),--($R$1:$AU$1=L$5))/SUMPRODUCT($R$2:$AU$2,--($R13:$AU13&lt;&gt;"Excused"),--($R$1:$AU$1=L$5)),"")</f>
        <v>0</v>
      </c>
      <c r="M13" s="33">
        <f>IFERROR(SUMPRODUCT($R13:$AU13,$R$2:$AU$2,--($R13:$AU13&lt;&gt;"Excused"),--($R$1:$AU$1=M$5))/SUMPRODUCT($R$2:$AU$2,--($R13:$AU13&lt;&gt;"Excused"),--($R$1:$AU$1=M$5)),"")</f>
        <v>0</v>
      </c>
      <c r="N13" s="33" t="str">
        <f>IFERROR(SUMPRODUCT($R13:$AU13,$R$2:$AU$2,--($R13:$AU13&lt;&gt;"Excused"),--($R$1:$AU$1=N$5))/SUMPRODUCT($R$2:$AU$2,--($R13:$AU13&lt;&gt;"Excused"),--($R$1:$AU$1=N$5)),"")</f>
        <v/>
      </c>
      <c r="O13" s="33" t="str">
        <f>IFERROR(SUMPRODUCT($R13:$AU13,$R$2:$AU$2,--($R13:$AU13&lt;&gt;"Excused"),--($R$1:$AU$1=O$5))/SUMPRODUCT($R$2:$AU$2,--($R13:$AU13&lt;&gt;"Excused"),--($R$1:$AU$1=O$5)),"")</f>
        <v/>
      </c>
      <c r="P13" s="33" t="str">
        <f>IFERROR(SUMPRODUCT($R13:$AU13,$R$2:$AU$2,--($R13:$AU13&lt;&gt;"Excused"),--($R$1:$AU$1=P$5))/SUMPRODUCT($R$2:$AU$2,--($R13:$AU13&lt;&gt;"Excused"),--($R$1:$AU$1=P$5)),"")</f>
        <v/>
      </c>
      <c r="Q13" s="33" t="str">
        <f>IFERROR(SUMPRODUCT($R13:$AU13,$R$2:$AU$2,--($R13:$AU13&lt;&gt;"Excused"),--($R$1:$AU$1=Q$5))/SUMPRODUCT($R$2:$AU$2,--($R13:$AU13&lt;&gt;"Excused"),--($R$1:$AU$1=Q$5)),"")</f>
        <v/>
      </c>
      <c r="R13" s="35"/>
      <c r="S13" s="30"/>
      <c r="T13" s="32"/>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row>
    <row r="14" spans="1:48" x14ac:dyDescent="0.2">
      <c r="A14" s="37">
        <v>1</v>
      </c>
      <c r="B14" s="38" t="s">
        <v>55</v>
      </c>
      <c r="C14" s="39"/>
      <c r="D14" s="39"/>
      <c r="E14" s="39"/>
      <c r="F14" s="39"/>
      <c r="G14" s="39"/>
      <c r="H14" s="39">
        <f>IFERROR(VLOOKUP(Trackerdata[[#This Row],[Name]],AbsentTardyTable[[Student]:[Lates]],2,FALSE),"No match")</f>
        <v>0</v>
      </c>
      <c r="I14" s="39">
        <f>IFERROR(VLOOKUP(Trackerdata[[#This Row],[Name]],AbsentTardyTable[[Student]:[Lates]],3,FALSE),"No match")</f>
        <v>0</v>
      </c>
      <c r="J14" s="39"/>
      <c r="K14" s="40">
        <f t="shared" si="0"/>
        <v>0</v>
      </c>
      <c r="L14" s="41">
        <f>IFERROR(SUMPRODUCT($R14:$AU14,$R$2:$AU$2,--($R14:$AU14&lt;&gt;"Excused"),--($R$1:$AU$1=L$5))/SUMPRODUCT($R$2:$AU$2,--($R14:$AU14&lt;&gt;"Excused"),--($R$1:$AU$1=L$5)),"")</f>
        <v>0</v>
      </c>
      <c r="M14" s="42">
        <f>IFERROR(SUMPRODUCT($R14:$AU14,$R$2:$AU$2,--($R14:$AU14&lt;&gt;"Excused"),--($R$1:$AU$1=M$5))/SUMPRODUCT($R$2:$AU$2,--($R14:$AU14&lt;&gt;"Excused"),--($R$1:$AU$1=M$5)),"")</f>
        <v>0</v>
      </c>
      <c r="N14" s="42" t="str">
        <f>IFERROR(SUMPRODUCT($R14:$AU14,$R$2:$AU$2,--($R14:$AU14&lt;&gt;"Excused"),--($R$1:$AU$1=N$5))/SUMPRODUCT($R$2:$AU$2,--($R14:$AU14&lt;&gt;"Excused"),--($R$1:$AU$1=N$5)),"")</f>
        <v/>
      </c>
      <c r="O14" s="42" t="str">
        <f>IFERROR(SUMPRODUCT($R14:$AU14,$R$2:$AU$2,--($R14:$AU14&lt;&gt;"Excused"),--($R$1:$AU$1=O$5))/SUMPRODUCT($R$2:$AU$2,--($R14:$AU14&lt;&gt;"Excused"),--($R$1:$AU$1=O$5)),"")</f>
        <v/>
      </c>
      <c r="P14" s="42" t="str">
        <f>IFERROR(SUMPRODUCT($R14:$AU14,$R$2:$AU$2,--($R14:$AU14&lt;&gt;"Excused"),--($R$1:$AU$1=P$5))/SUMPRODUCT($R$2:$AU$2,--($R14:$AU14&lt;&gt;"Excused"),--($R$1:$AU$1=P$5)),"")</f>
        <v/>
      </c>
      <c r="Q14" s="42" t="str">
        <f>IFERROR(SUMPRODUCT($R14:$AU14,$R$2:$AU$2,--($R14:$AU14&lt;&gt;"Excused"),--($R$1:$AU$1=Q$5))/SUMPRODUCT($R$2:$AU$2,--($R14:$AU14&lt;&gt;"Excused"),--($R$1:$AU$1=Q$5)),"")</f>
        <v/>
      </c>
      <c r="R14" s="43"/>
      <c r="S14" s="44"/>
      <c r="T14" s="30"/>
      <c r="U14" s="37"/>
      <c r="V14" s="44"/>
      <c r="W14" s="44"/>
      <c r="X14" s="37"/>
      <c r="Y14" s="37"/>
      <c r="Z14" s="44"/>
      <c r="AA14" s="44"/>
      <c r="AB14" s="44"/>
      <c r="AC14" s="44"/>
      <c r="AD14" s="44"/>
      <c r="AE14" s="44"/>
      <c r="AF14" s="44"/>
      <c r="AG14" s="44"/>
      <c r="AH14" s="44"/>
      <c r="AI14" s="44"/>
      <c r="AJ14" s="44"/>
      <c r="AK14" s="44"/>
      <c r="AL14" s="44"/>
      <c r="AM14" s="44"/>
      <c r="AN14" s="44"/>
      <c r="AO14" s="44"/>
      <c r="AP14" s="44"/>
      <c r="AQ14" s="44"/>
      <c r="AR14" s="44"/>
      <c r="AS14" s="44"/>
      <c r="AT14" s="44"/>
      <c r="AU14" s="44"/>
    </row>
    <row r="15" spans="1:48" x14ac:dyDescent="0.2">
      <c r="A15" s="37">
        <v>1</v>
      </c>
      <c r="B15" s="38" t="s">
        <v>56</v>
      </c>
      <c r="C15" s="39"/>
      <c r="D15" s="39"/>
      <c r="E15" s="39"/>
      <c r="F15" s="39"/>
      <c r="G15" s="39"/>
      <c r="H15" s="39">
        <f>IFERROR(VLOOKUP(Trackerdata[[#This Row],[Name]],AbsentTardyTable[[Student]:[Lates]],2,FALSE),"No match")</f>
        <v>0</v>
      </c>
      <c r="I15" s="39">
        <f>IFERROR(VLOOKUP(Trackerdata[[#This Row],[Name]],AbsentTardyTable[[Student]:[Lates]],3,FALSE),"No match")</f>
        <v>0</v>
      </c>
      <c r="J15" s="39"/>
      <c r="K15" s="40">
        <f t="shared" si="0"/>
        <v>0</v>
      </c>
      <c r="L15" s="41">
        <f>IFERROR(SUMPRODUCT($R15:$AU15,$R$2:$AU$2,--($R15:$AU15&lt;&gt;"Excused"),--($R$1:$AU$1=L$5))/SUMPRODUCT($R$2:$AU$2,--($R15:$AU15&lt;&gt;"Excused"),--($R$1:$AU$1=L$5)),"")</f>
        <v>0</v>
      </c>
      <c r="M15" s="42">
        <f>IFERROR(SUMPRODUCT($R15:$AU15,$R$2:$AU$2,--($R15:$AU15&lt;&gt;"Excused"),--($R$1:$AU$1=M$5))/SUMPRODUCT($R$2:$AU$2,--($R15:$AU15&lt;&gt;"Excused"),--($R$1:$AU$1=M$5)),"")</f>
        <v>0</v>
      </c>
      <c r="N15" s="42" t="str">
        <f>IFERROR(SUMPRODUCT($R15:$AU15,$R$2:$AU$2,--($R15:$AU15&lt;&gt;"Excused"),--($R$1:$AU$1=N$5))/SUMPRODUCT($R$2:$AU$2,--($R15:$AU15&lt;&gt;"Excused"),--($R$1:$AU$1=N$5)),"")</f>
        <v/>
      </c>
      <c r="O15" s="42" t="str">
        <f>IFERROR(SUMPRODUCT($R15:$AU15,$R$2:$AU$2,--($R15:$AU15&lt;&gt;"Excused"),--($R$1:$AU$1=O$5))/SUMPRODUCT($R$2:$AU$2,--($R15:$AU15&lt;&gt;"Excused"),--($R$1:$AU$1=O$5)),"")</f>
        <v/>
      </c>
      <c r="P15" s="42" t="str">
        <f>IFERROR(SUMPRODUCT($R15:$AU15,$R$2:$AU$2,--($R15:$AU15&lt;&gt;"Excused"),--($R$1:$AU$1=P$5))/SUMPRODUCT($R$2:$AU$2,--($R15:$AU15&lt;&gt;"Excused"),--($R$1:$AU$1=P$5)),"")</f>
        <v/>
      </c>
      <c r="Q15" s="42" t="str">
        <f>IFERROR(SUMPRODUCT($R15:$AU15,$R$2:$AU$2,--($R15:$AU15&lt;&gt;"Excused"),--($R$1:$AU$1=Q$5))/SUMPRODUCT($R$2:$AU$2,--($R15:$AU15&lt;&gt;"Excused"),--($R$1:$AU$1=Q$5)),"")</f>
        <v/>
      </c>
      <c r="R15" s="43"/>
      <c r="S15" s="44"/>
      <c r="T15" s="37"/>
      <c r="U15" s="37"/>
      <c r="V15" s="44"/>
      <c r="W15" s="44"/>
      <c r="X15" s="37"/>
      <c r="Y15" s="37"/>
      <c r="Z15" s="44"/>
      <c r="AA15" s="44"/>
      <c r="AB15" s="44"/>
      <c r="AC15" s="44"/>
      <c r="AD15" s="44"/>
      <c r="AE15" s="44"/>
      <c r="AF15" s="44"/>
      <c r="AG15" s="44"/>
      <c r="AH15" s="44"/>
      <c r="AI15" s="44"/>
      <c r="AJ15" s="44"/>
      <c r="AK15" s="44"/>
      <c r="AL15" s="44"/>
      <c r="AM15" s="44"/>
      <c r="AN15" s="44"/>
      <c r="AO15" s="44"/>
      <c r="AP15" s="44"/>
      <c r="AQ15" s="44"/>
      <c r="AR15" s="44"/>
      <c r="AS15" s="44"/>
      <c r="AT15" s="44"/>
      <c r="AU15" s="44"/>
    </row>
  </sheetData>
  <conditionalFormatting sqref="R2:AU2">
    <cfRule type="expression" dxfId="16" priority="7">
      <formula>IF(OR(AND(R1&lt;&gt;"",R2=""),AND(R4&lt;&gt;0,R2="")),1,0)</formula>
    </cfRule>
  </conditionalFormatting>
  <conditionalFormatting sqref="K6:K15">
    <cfRule type="expression" dxfId="15" priority="4">
      <formula>IFERROR(AND(IF($K6&gt;=GradeGoal,1,""),(ColorTable="yes"),$K6&lt;&gt;""),"")</formula>
    </cfRule>
    <cfRule type="expression" dxfId="14" priority="5">
      <formula>IFERROR(AND(IF($K6&lt;GradeGoal,1,""),(ColorTable="yes"),$K6&lt;&gt;""),"")</formula>
    </cfRule>
  </conditionalFormatting>
  <conditionalFormatting sqref="L6:Q15">
    <cfRule type="expression" dxfId="13" priority="2">
      <formula>IFERROR(AND(IF(L6&gt;=GradeGoal,1,""),(ColorTable="yes"),L6&lt;&gt;""),"")</formula>
    </cfRule>
    <cfRule type="expression" dxfId="12" priority="3">
      <formula>IFERROR(AND(IF(L6&lt;GradeGoal,1,""),(ColorTable="yes"),L6&lt;&gt;""),"")</formula>
    </cfRule>
  </conditionalFormatting>
  <conditionalFormatting sqref="R6:AU15">
    <cfRule type="expression" dxfId="11" priority="8">
      <formula>IFERROR(AND(IF(R6*1&lt;GradeGoal,1,""),(ColorTable="yes"),R6&lt;&gt;""),"")</formula>
    </cfRule>
    <cfRule type="expression" dxfId="10" priority="9">
      <formula>IFERROR(AND(IF(R6*1&gt;=GradeGoal,1,""),(ColorTable="yes")),"")</formula>
    </cfRule>
  </conditionalFormatting>
  <conditionalFormatting sqref="R5:AU5">
    <cfRule type="expression" dxfId="9" priority="1">
      <formula>IF(OR(AND(R1&lt;&gt;"",R2=""),AND(R4&lt;&gt;0,R2="")),1,0)</formula>
    </cfRule>
  </conditionalFormatting>
  <dataValidations count="2">
    <dataValidation type="list" errorStyle="information" allowBlank="1" showInputMessage="1" showErrorMessage="1" errorTitle="Use Consistent Names Here" error="You want the assessment type names to be *perfectly* consistent._x000a__x000a_Did you want to customize the assessment types? _x000a_Then click the plus box to edit columns L-Q._x000a__x000a_Just click ok and either retype it or edit the assessment types." sqref="R1:AU1">
      <formula1>$L$5:$Q$5</formula1>
    </dataValidation>
    <dataValidation type="list" allowBlank="1" sqref="A6:A15">
      <formula1>"1,2,3,4,5,6,7,8,9,10"</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24"/>
  <sheetViews>
    <sheetView zoomScale="115" zoomScaleNormal="115" workbookViewId="0"/>
  </sheetViews>
  <sheetFormatPr defaultRowHeight="15" x14ac:dyDescent="0.25"/>
  <cols>
    <col min="1" max="1" width="20" bestFit="1" customWidth="1"/>
    <col min="2" max="2" width="9.5703125" customWidth="1"/>
    <col min="3" max="3" width="8.7109375" customWidth="1"/>
    <col min="4" max="4" width="64.5703125" bestFit="1" customWidth="1"/>
  </cols>
  <sheetData>
    <row r="1" spans="1:4" ht="23.25" x14ac:dyDescent="0.35">
      <c r="A1" s="46" t="s">
        <v>57</v>
      </c>
      <c r="B1" s="46"/>
      <c r="C1" s="46"/>
      <c r="D1" s="46"/>
    </row>
    <row r="3" spans="1:4" x14ac:dyDescent="0.25">
      <c r="A3" s="47" t="s">
        <v>58</v>
      </c>
      <c r="B3" s="48"/>
      <c r="C3" s="48"/>
      <c r="D3" s="48"/>
    </row>
    <row r="4" spans="1:4" x14ac:dyDescent="0.25">
      <c r="A4" s="48" t="s">
        <v>59</v>
      </c>
      <c r="B4" s="49" t="s">
        <v>60</v>
      </c>
      <c r="C4" s="50">
        <f t="shared" ref="C4" si="0">IF(B4="Yes",1,0)</f>
        <v>1</v>
      </c>
      <c r="D4" s="51" t="s">
        <v>80</v>
      </c>
    </row>
    <row r="5" spans="1:4" x14ac:dyDescent="0.25">
      <c r="A5" s="48" t="s">
        <v>61</v>
      </c>
      <c r="B5" s="49">
        <v>85</v>
      </c>
      <c r="C5" s="48">
        <f>GradeGoal</f>
        <v>85</v>
      </c>
      <c r="D5" s="51" t="s">
        <v>79</v>
      </c>
    </row>
    <row r="6" spans="1:4" x14ac:dyDescent="0.25">
      <c r="D6" s="52"/>
    </row>
    <row r="7" spans="1:4" x14ac:dyDescent="0.25">
      <c r="D7" s="52"/>
    </row>
    <row r="8" spans="1:4" x14ac:dyDescent="0.25">
      <c r="D8" s="52"/>
    </row>
    <row r="9" spans="1:4" x14ac:dyDescent="0.25">
      <c r="A9" s="47" t="s">
        <v>62</v>
      </c>
      <c r="B9" s="48"/>
      <c r="C9" s="48"/>
      <c r="D9" s="48"/>
    </row>
    <row r="10" spans="1:4" x14ac:dyDescent="0.25">
      <c r="A10" s="48" t="s">
        <v>63</v>
      </c>
      <c r="B10" s="53" t="s">
        <v>64</v>
      </c>
      <c r="C10" s="50">
        <f t="shared" ref="C10:C17" si="1">IF(B10="Yes",1,0)</f>
        <v>0</v>
      </c>
      <c r="D10" s="51" t="str">
        <f>IF(B10="No","Change Excel's main settings to autosave every 3-5 minutes","Perfect! Also remember to backup")</f>
        <v>Change Excel's main settings to autosave every 3-5 minutes</v>
      </c>
    </row>
    <row r="11" spans="1:4" x14ac:dyDescent="0.25">
      <c r="A11" s="48" t="s">
        <v>65</v>
      </c>
      <c r="B11" s="53" t="s">
        <v>64</v>
      </c>
      <c r="C11" s="50">
        <f t="shared" si="1"/>
        <v>0</v>
      </c>
      <c r="D11" s="51" t="str">
        <f>IF(B11="No","Click in the table, and under table options in the ribbon, click total row","Perfect! You can add additional 'total rows' using formulas.")</f>
        <v>Click in the table, and under table options in the ribbon, click total row</v>
      </c>
    </row>
    <row r="12" spans="1:4" x14ac:dyDescent="0.25">
      <c r="A12" s="48" t="s">
        <v>66</v>
      </c>
      <c r="B12" s="53" t="s">
        <v>64</v>
      </c>
      <c r="C12" s="50">
        <f t="shared" si="1"/>
        <v>0</v>
      </c>
      <c r="D12" s="51" t="str">
        <f>IF(B12="No","Click on the plus box above column K","Perfect! Now you can graph data based on subgroups of students")</f>
        <v>Click on the plus box above column K</v>
      </c>
    </row>
    <row r="13" spans="1:4" x14ac:dyDescent="0.25">
      <c r="A13" s="48" t="s">
        <v>67</v>
      </c>
      <c r="B13" s="53" t="s">
        <v>64</v>
      </c>
      <c r="C13" s="50">
        <f t="shared" si="1"/>
        <v>0</v>
      </c>
      <c r="D13" s="51" t="str">
        <f>IF(B13="No","Click on the dropdown boxes in the header row of the main table","Perfect! Consider sorting by score or filtering by class.")</f>
        <v>Click on the dropdown boxes in the header row of the main table</v>
      </c>
    </row>
    <row r="14" spans="1:4" x14ac:dyDescent="0.25">
      <c r="A14" s="48" t="s">
        <v>68</v>
      </c>
      <c r="B14" s="53" t="s">
        <v>64</v>
      </c>
      <c r="C14" s="50">
        <f t="shared" si="1"/>
        <v>0</v>
      </c>
      <c r="D14" s="51" t="str">
        <f>IF(B14="No","Helper columns are useful for retakes, notes, and curving grades","Perfect! Simply weight a column by 0%.")</f>
        <v>Helper columns are useful for retakes, notes, and curving grades</v>
      </c>
    </row>
    <row r="15" spans="1:4" x14ac:dyDescent="0.25">
      <c r="A15" s="48" t="s">
        <v>69</v>
      </c>
      <c r="B15" s="53" t="s">
        <v>64</v>
      </c>
      <c r="C15" s="50">
        <f t="shared" si="1"/>
        <v>0</v>
      </c>
      <c r="D15" s="51" t="str">
        <f>IF(B15="No","Just add more points to any assignment","Perfect! They'll appreciate it")</f>
        <v>Just add more points to any assignment</v>
      </c>
    </row>
    <row r="16" spans="1:4" x14ac:dyDescent="0.25">
      <c r="A16" s="48" t="s">
        <v>70</v>
      </c>
      <c r="B16" s="53" t="s">
        <v>64</v>
      </c>
      <c r="C16" s="50">
        <f t="shared" si="1"/>
        <v>0</v>
      </c>
      <c r="D16" s="51" t="str">
        <f>IF(B16="Yes","*Unhide* the Absences sheet by right clicking on the sheet tabs","This is completely optional, but a hidden sheet is built in")</f>
        <v>This is completely optional, but a hidden sheet is built in</v>
      </c>
    </row>
    <row r="17" spans="1:4" x14ac:dyDescent="0.25">
      <c r="A17" s="48" t="s">
        <v>71</v>
      </c>
      <c r="B17" s="53" t="s">
        <v>64</v>
      </c>
      <c r="C17" s="50">
        <f t="shared" si="1"/>
        <v>0</v>
      </c>
      <c r="D17" s="51" t="str">
        <f>IF(B17="No","Under Page Layout in the ribbon, change the color scheme","Cool! Hope you like the new colors")</f>
        <v>Under Page Layout in the ribbon, change the color scheme</v>
      </c>
    </row>
    <row r="20" spans="1:4" x14ac:dyDescent="0.25">
      <c r="A20" s="54" t="s">
        <v>72</v>
      </c>
      <c r="B20" s="48"/>
      <c r="C20" s="48"/>
      <c r="D20" s="48"/>
    </row>
    <row r="21" spans="1:4" x14ac:dyDescent="0.25">
      <c r="A21" s="48" t="s">
        <v>73</v>
      </c>
      <c r="B21" s="55" t="s">
        <v>470</v>
      </c>
      <c r="C21" s="48"/>
      <c r="D21" s="51" t="s">
        <v>100</v>
      </c>
    </row>
    <row r="22" spans="1:4" x14ac:dyDescent="0.25">
      <c r="A22" s="48" t="s">
        <v>471</v>
      </c>
      <c r="B22" s="48"/>
      <c r="C22" s="48"/>
      <c r="D22" s="56" t="s">
        <v>74</v>
      </c>
    </row>
    <row r="23" spans="1:4" x14ac:dyDescent="0.25">
      <c r="A23" s="48" t="s">
        <v>75</v>
      </c>
      <c r="B23" s="57" t="s">
        <v>76</v>
      </c>
      <c r="C23" s="58"/>
      <c r="D23" s="59" t="s">
        <v>472</v>
      </c>
    </row>
    <row r="24" spans="1:4" x14ac:dyDescent="0.25">
      <c r="A24" s="48" t="s">
        <v>77</v>
      </c>
      <c r="B24" s="48"/>
      <c r="C24" s="48"/>
      <c r="D24" s="51" t="s">
        <v>78</v>
      </c>
    </row>
  </sheetData>
  <conditionalFormatting sqref="C5">
    <cfRule type="dataBar" priority="5">
      <dataBar showValue="0">
        <cfvo type="num" val="0"/>
        <cfvo type="num" val="100"/>
        <color rgb="FF638EC6"/>
      </dataBar>
      <extLst>
        <ext xmlns:x14="http://schemas.microsoft.com/office/spreadsheetml/2009/9/main" uri="{B025F937-C7B1-47D3-B67F-A62EFF666E3E}">
          <x14:id>{5F566FC2-A700-4C27-9CB9-D35B9FD3C88E}</x14:id>
        </ext>
      </extLst>
    </cfRule>
  </conditionalFormatting>
  <conditionalFormatting sqref="C16:C17">
    <cfRule type="iconSet" priority="4">
      <iconSet iconSet="4TrafficLights" showValue="0">
        <cfvo type="percent" val="0"/>
        <cfvo type="num" val="0.2" gte="0"/>
        <cfvo type="num" val="0.3"/>
        <cfvo type="num" val="1"/>
      </iconSet>
    </cfRule>
  </conditionalFormatting>
  <conditionalFormatting sqref="C4">
    <cfRule type="iconSet" priority="6">
      <iconSet iconSet="4TrafficLights" showValue="0">
        <cfvo type="percent" val="0"/>
        <cfvo type="num" val="0.2" gte="0"/>
        <cfvo type="num" val="0.3"/>
        <cfvo type="num" val="1"/>
      </iconSet>
    </cfRule>
  </conditionalFormatting>
  <conditionalFormatting sqref="C10:C11">
    <cfRule type="iconSet" priority="3">
      <iconSet iconSet="4TrafficLights" showValue="0">
        <cfvo type="percent" val="0"/>
        <cfvo type="num" val="0.2" gte="0"/>
        <cfvo type="num" val="0.3"/>
        <cfvo type="num" val="1"/>
      </iconSet>
    </cfRule>
  </conditionalFormatting>
  <conditionalFormatting sqref="C12:C13">
    <cfRule type="iconSet" priority="2">
      <iconSet iconSet="4TrafficLights" showValue="0">
        <cfvo type="percent" val="0"/>
        <cfvo type="num" val="0.2" gte="0"/>
        <cfvo type="num" val="0.3"/>
        <cfvo type="num" val="1"/>
      </iconSet>
    </cfRule>
  </conditionalFormatting>
  <conditionalFormatting sqref="C10:C17">
    <cfRule type="iconSet" priority="1">
      <iconSet iconSet="3Symbols2" showValue="0">
        <cfvo type="percent" val="0"/>
        <cfvo type="num" val="0.3"/>
        <cfvo type="num" val="0.5"/>
      </iconSet>
    </cfRule>
  </conditionalFormatting>
  <dataValidations count="1">
    <dataValidation type="list" allowBlank="1" sqref="B10:B17 B4">
      <formula1>"Yes,No"</formula1>
    </dataValidation>
  </dataValidations>
  <hyperlinks>
    <hyperlink ref="D22" r:id="rId1"/>
  </hyperlink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dataBar" id="{5F566FC2-A700-4C27-9CB9-D35B9FD3C88E}">
            <x14:dataBar minLength="0" maxLength="100" gradient="0" negativeBarColorSameAsPositive="1">
              <x14:cfvo type="num">
                <xm:f>0</xm:f>
              </x14:cfvo>
              <x14:cfvo type="num">
                <xm:f>100</xm:f>
              </x14:cfvo>
              <x14:axisColor rgb="FF000000"/>
            </x14:dataBar>
          </x14:cfRule>
          <xm:sqref>C5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9"/>
  <sheetViews>
    <sheetView zoomScaleNormal="100" workbookViewId="0"/>
  </sheetViews>
  <sheetFormatPr defaultRowHeight="15" x14ac:dyDescent="0.25"/>
  <cols>
    <col min="1" max="1" width="13.140625" bestFit="1" customWidth="1"/>
    <col min="2" max="2" width="19.140625" customWidth="1"/>
  </cols>
  <sheetData>
    <row r="3" spans="1:2" x14ac:dyDescent="0.25">
      <c r="A3" s="60" t="s">
        <v>475</v>
      </c>
      <c r="B3" t="s">
        <v>474</v>
      </c>
    </row>
    <row r="4" spans="1:2" x14ac:dyDescent="0.25">
      <c r="A4" s="63" t="s">
        <v>87</v>
      </c>
      <c r="B4" s="64">
        <v>6</v>
      </c>
    </row>
    <row r="5" spans="1:2" x14ac:dyDescent="0.25">
      <c r="A5" s="63" t="s">
        <v>85</v>
      </c>
      <c r="B5" s="64"/>
    </row>
    <row r="6" spans="1:2" x14ac:dyDescent="0.25">
      <c r="A6" s="63" t="s">
        <v>83</v>
      </c>
      <c r="B6" s="64"/>
    </row>
    <row r="7" spans="1:2" x14ac:dyDescent="0.25">
      <c r="A7" s="63" t="s">
        <v>86</v>
      </c>
      <c r="B7" s="64">
        <v>1</v>
      </c>
    </row>
    <row r="8" spans="1:2" x14ac:dyDescent="0.25">
      <c r="A8" s="63" t="s">
        <v>84</v>
      </c>
      <c r="B8" s="64">
        <v>3</v>
      </c>
    </row>
    <row r="9" spans="1:2" x14ac:dyDescent="0.25">
      <c r="A9" s="63" t="s">
        <v>82</v>
      </c>
      <c r="B9" s="64">
        <v>10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5"/>
  <sheetViews>
    <sheetView workbookViewId="0"/>
  </sheetViews>
  <sheetFormatPr defaultRowHeight="15" x14ac:dyDescent="0.25"/>
  <cols>
    <col min="1" max="1" width="13.140625" bestFit="1" customWidth="1"/>
    <col min="2" max="2" width="13.28515625" bestFit="1" customWidth="1"/>
  </cols>
  <sheetData>
    <row r="3" spans="1:2" x14ac:dyDescent="0.25">
      <c r="A3" s="60" t="s">
        <v>81</v>
      </c>
      <c r="B3" t="s">
        <v>476</v>
      </c>
    </row>
    <row r="4" spans="1:2" x14ac:dyDescent="0.25">
      <c r="A4" s="61">
        <v>1</v>
      </c>
      <c r="B4" s="62">
        <v>35.983333333333334</v>
      </c>
    </row>
    <row r="5" spans="1:2" x14ac:dyDescent="0.25">
      <c r="A5" s="61" t="s">
        <v>82</v>
      </c>
      <c r="B5" s="62">
        <v>35.983333333333334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64"/>
  <sheetViews>
    <sheetView zoomScaleNormal="100" workbookViewId="0"/>
  </sheetViews>
  <sheetFormatPr defaultRowHeight="15" x14ac:dyDescent="0.25"/>
  <cols>
    <col min="1" max="1" width="20.42578125" style="66" customWidth="1"/>
    <col min="2" max="2" width="9.7109375" style="81" customWidth="1"/>
    <col min="3" max="3" width="20.42578125" style="79" hidden="1" customWidth="1"/>
    <col min="4" max="4" width="9.28515625" style="82" customWidth="1"/>
    <col min="5" max="5" width="9.140625" style="90"/>
  </cols>
  <sheetData>
    <row r="1" spans="1:5" ht="19.5" x14ac:dyDescent="0.25">
      <c r="A1" s="69" t="s">
        <v>91</v>
      </c>
      <c r="B1" s="76"/>
      <c r="C1" s="76"/>
      <c r="D1" s="83"/>
      <c r="E1" s="83"/>
    </row>
    <row r="2" spans="1:5" ht="19.5" x14ac:dyDescent="0.3">
      <c r="A2" s="70" t="s">
        <v>92</v>
      </c>
      <c r="B2" s="77"/>
      <c r="C2" s="77"/>
      <c r="D2" s="74"/>
      <c r="E2" s="74"/>
    </row>
    <row r="3" spans="1:5" ht="19.5" x14ac:dyDescent="0.3">
      <c r="A3" s="72" t="s">
        <v>93</v>
      </c>
      <c r="B3" s="77"/>
      <c r="C3" s="77"/>
      <c r="D3" s="74"/>
      <c r="E3" s="74"/>
    </row>
    <row r="4" spans="1:5" x14ac:dyDescent="0.25">
      <c r="A4" s="71" t="s">
        <v>94</v>
      </c>
      <c r="B4" s="78"/>
      <c r="C4" s="78"/>
      <c r="D4" s="74"/>
      <c r="E4" s="74"/>
    </row>
    <row r="5" spans="1:5" x14ac:dyDescent="0.25">
      <c r="A5" s="71" t="str">
        <f ca="1">CONCATENATE("Date: ",TEXT(TODAY(),"dd-mmm-yyyy"))</f>
        <v>Date: 21-Jun-2013</v>
      </c>
      <c r="B5" s="78"/>
      <c r="C5" s="78"/>
      <c r="D5" s="74"/>
      <c r="E5" s="74"/>
    </row>
    <row r="6" spans="1:5" x14ac:dyDescent="0.25">
      <c r="A6" s="71"/>
      <c r="B6" s="78"/>
      <c r="C6" s="78"/>
      <c r="D6" s="74"/>
      <c r="E6" s="74"/>
    </row>
    <row r="7" spans="1:5" x14ac:dyDescent="0.25">
      <c r="A7" s="73" t="s">
        <v>95</v>
      </c>
      <c r="B7" s="78"/>
      <c r="C7" s="78"/>
      <c r="D7" s="74"/>
      <c r="E7" s="74"/>
    </row>
    <row r="8" spans="1:5" ht="51.75" customHeight="1" x14ac:dyDescent="0.25">
      <c r="A8" s="103"/>
      <c r="B8" s="103"/>
      <c r="C8" s="103"/>
      <c r="D8" s="103"/>
      <c r="E8" s="74"/>
    </row>
    <row r="9" spans="1:5" x14ac:dyDescent="0.25">
      <c r="A9" s="73" t="s">
        <v>96</v>
      </c>
      <c r="B9" s="75"/>
      <c r="C9" s="74"/>
      <c r="D9" s="74"/>
      <c r="E9" s="74"/>
    </row>
    <row r="10" spans="1:5" x14ac:dyDescent="0.25">
      <c r="A10" s="73"/>
      <c r="B10" s="75"/>
      <c r="C10" s="74"/>
      <c r="D10" s="74"/>
      <c r="E10" s="74"/>
    </row>
    <row r="11" spans="1:5" x14ac:dyDescent="0.25">
      <c r="A11"/>
      <c r="B11" s="75"/>
      <c r="C11" s="74"/>
      <c r="D11" s="74"/>
      <c r="E11" s="74"/>
    </row>
    <row r="12" spans="1:5" x14ac:dyDescent="0.25">
      <c r="A12"/>
      <c r="B12" s="75"/>
      <c r="C12" s="74"/>
      <c r="D12" s="74" t="str">
        <f ca="1">IFERROR(IF(OFFSET('Data Entry'!$A$2,0,-1+MATCH(IF(LEFT($A12,1)=" ",RIGHT($A12,LEN($A12)-1),$A12),Trackerdata[#Headers],))&lt;&gt;0,OFFSET('Data Entry'!$A$2,0,-1+MATCH(IF(LEFT($A12,1)=" ",RIGHT($A12,LEN($A12)-1),$A12),Trackerdata[#Headers],)),""),"")</f>
        <v/>
      </c>
      <c r="E12" s="74" t="str">
        <f ca="1">IFERROR(IF(OFFSET('Data Entry'!$A$3,0,-1+MATCH(IF(LEFT($A12,1)=" ",RIGHT($A12,LEN($A12)-1),$A12),Trackerdata[#Headers],))&lt;&gt;0,OFFSET('Data Entry'!$A$3,0,-1+MATCH(IF(LEFT($A12,1)=" ",RIGHT($A12,LEN($A12)-1),$A12),Trackerdata[#Headers],)),""),"")</f>
        <v/>
      </c>
    </row>
    <row r="13" spans="1:5" x14ac:dyDescent="0.25">
      <c r="A13" s="79" t="s">
        <v>91</v>
      </c>
      <c r="B13" s="81" t="s">
        <v>97</v>
      </c>
      <c r="D13" s="79" t="s">
        <v>3</v>
      </c>
      <c r="E13" s="89" t="s">
        <v>468</v>
      </c>
    </row>
    <row r="14" spans="1:5" x14ac:dyDescent="0.25">
      <c r="A14" s="65" t="s">
        <v>98</v>
      </c>
      <c r="B14" s="66"/>
      <c r="C14" s="80"/>
      <c r="D14" s="80"/>
    </row>
    <row r="15" spans="1:5" x14ac:dyDescent="0.25">
      <c r="A15" s="67" t="s">
        <v>46</v>
      </c>
      <c r="D15" s="82" t="str">
        <f ca="1">IFERROR(IF(OFFSET('Data Entry'!$A$2,0,-1+MATCH(IF(LEFT($A15,1)=" ",RIGHT($A15,LEN($A15)-1),$A15),Trackerdata[#Headers],))&lt;&gt;0,OFFSET('Data Entry'!$A$2,0,-1+MATCH(IF(LEFT($A15,1)=" ",RIGHT($A15,LEN($A15)-1),$A15),Trackerdata[#Headers],)),""),"")</f>
        <v/>
      </c>
      <c r="E15" s="90" t="str">
        <f ca="1">IFERROR(IF(OFFSET('Data Entry'!$A$3,0,-1+MATCH(IF(LEFT($A15,1)=" ",RIGHT($A15,LEN($A15)-1),$A15),Trackerdata[#Headers],))&lt;&gt;0,OFFSET('Data Entry'!$A$3,0,-1+MATCH(IF(LEFT($A15,1)=" ",RIGHT($A15,LEN($A15)-1),$A15),Trackerdata[#Headers],)),""),"")</f>
        <v/>
      </c>
    </row>
    <row r="16" spans="1:5" x14ac:dyDescent="0.25">
      <c r="A16" s="68" t="s">
        <v>88</v>
      </c>
      <c r="B16" s="81">
        <v>100</v>
      </c>
      <c r="D16" s="82">
        <f ca="1">IFERROR(IF(OFFSET('Data Entry'!$A$2,0,-1+MATCH(IF(LEFT($A16,1)=" ",RIGHT($A16,LEN($A16)-1),$A16),Trackerdata[#Headers],))&lt;&gt;0,OFFSET('Data Entry'!$A$2,0,-1+MATCH(IF(LEFT($A16,1)=" ",RIGHT($A16,LEN($A16)-1),$A16),Trackerdata[#Headers],)),""),"")</f>
        <v>1</v>
      </c>
      <c r="E16" s="90">
        <f ca="1">IFERROR(IF(OFFSET('Data Entry'!$A$3,0,-1+MATCH(IF(LEFT($A16,1)=" ",RIGHT($A16,LEN($A16)-1),$A16),Trackerdata[#Headers],))&lt;&gt;0,OFFSET('Data Entry'!$A$3,0,-1+MATCH(IF(LEFT($A16,1)=" ",RIGHT($A16,LEN($A16)-1),$A16),Trackerdata[#Headers],)),""),"")</f>
        <v>41294</v>
      </c>
    </row>
    <row r="17" spans="1:5" x14ac:dyDescent="0.25">
      <c r="A17" s="68" t="s">
        <v>89</v>
      </c>
      <c r="B17" s="81">
        <v>95</v>
      </c>
      <c r="D17" s="82">
        <f ca="1">IFERROR(IF(OFFSET('Data Entry'!$A$2,0,-1+MATCH(IF(LEFT($A17,1)=" ",RIGHT($A17,LEN($A17)-1),$A17),Trackerdata[#Headers],))&lt;&gt;0,OFFSET('Data Entry'!$A$2,0,-1+MATCH(IF(LEFT($A17,1)=" ",RIGHT($A17,LEN($A17)-1),$A17),Trackerdata[#Headers],)),""),"")</f>
        <v>1</v>
      </c>
      <c r="E17" s="90">
        <f ca="1">IFERROR(IF(OFFSET('Data Entry'!$A$3,0,-1+MATCH(IF(LEFT($A17,1)=" ",RIGHT($A17,LEN($A17)-1),$A17),Trackerdata[#Headers],))&lt;&gt;0,OFFSET('Data Entry'!$A$3,0,-1+MATCH(IF(LEFT($A17,1)=" ",RIGHT($A17,LEN($A17)-1),$A17),Trackerdata[#Headers],)),""),"")</f>
        <v>41299</v>
      </c>
    </row>
    <row r="18" spans="1:5" x14ac:dyDescent="0.25">
      <c r="A18" s="68" t="s">
        <v>99</v>
      </c>
      <c r="B18" s="81">
        <v>80</v>
      </c>
      <c r="D18" s="82">
        <f ca="1">IFERROR(IF(OFFSET('Data Entry'!$A$2,0,-1+MATCH(IF(LEFT($A18,1)=" ",RIGHT($A18,LEN($A18)-1),$A18),Trackerdata[#Headers],))&lt;&gt;0,OFFSET('Data Entry'!$A$2,0,-1+MATCH(IF(LEFT($A18,1)=" ",RIGHT($A18,LEN($A18)-1),$A18),Trackerdata[#Headers],)),""),"")</f>
        <v>1</v>
      </c>
      <c r="E18" s="90">
        <f ca="1">IFERROR(IF(OFFSET('Data Entry'!$A$3,0,-1+MATCH(IF(LEFT($A18,1)=" ",RIGHT($A18,LEN($A18)-1),$A18),Trackerdata[#Headers],))&lt;&gt;0,OFFSET('Data Entry'!$A$3,0,-1+MATCH(IF(LEFT($A18,1)=" ",RIGHT($A18,LEN($A18)-1),$A18),Trackerdata[#Headers],)),""),"")</f>
        <v>41301</v>
      </c>
    </row>
    <row r="19" spans="1:5" x14ac:dyDescent="0.25">
      <c r="A19" s="68" t="s">
        <v>475</v>
      </c>
      <c r="B19" s="81">
        <v>91.666666666666671</v>
      </c>
      <c r="D19" s="82" t="str">
        <f ca="1">IFERROR(IF(OFFSET('Data Entry'!$A$2,0,-1+MATCH(IF(LEFT($A19,1)=" ",RIGHT($A19,LEN($A19)-1),$A19),Trackerdata[#Headers],))&lt;&gt;0,OFFSET('Data Entry'!$A$2,0,-1+MATCH(IF(LEFT($A19,1)=" ",RIGHT($A19,LEN($A19)-1),$A19),Trackerdata[#Headers],)),""),"")</f>
        <v/>
      </c>
      <c r="E19" s="90" t="str">
        <f ca="1">IFERROR(IF(OFFSET('Data Entry'!$A$3,0,-1+MATCH(IF(LEFT($A19,1)=" ",RIGHT($A19,LEN($A19)-1),$A19),Trackerdata[#Headers],))&lt;&gt;0,OFFSET('Data Entry'!$A$3,0,-1+MATCH(IF(LEFT($A19,1)=" ",RIGHT($A19,LEN($A19)-1),$A19),Trackerdata[#Headers],)),""),"")</f>
        <v/>
      </c>
    </row>
    <row r="20" spans="1:5" x14ac:dyDescent="0.25">
      <c r="A20" s="67" t="s">
        <v>56</v>
      </c>
      <c r="D20" s="82" t="str">
        <f ca="1">IFERROR(IF(OFFSET('Data Entry'!$A$2,0,-1+MATCH(IF(LEFT($A20,1)=" ",RIGHT($A20,LEN($A20)-1),$A20),Trackerdata[#Headers],))&lt;&gt;0,OFFSET('Data Entry'!$A$2,0,-1+MATCH(IF(LEFT($A20,1)=" ",RIGHT($A20,LEN($A20)-1),$A20),Trackerdata[#Headers],)),""),"")</f>
        <v/>
      </c>
      <c r="E20" s="90" t="str">
        <f ca="1">IFERROR(IF(OFFSET('Data Entry'!$A$3,0,-1+MATCH(IF(LEFT($A20,1)=" ",RIGHT($A20,LEN($A20)-1),$A20),Trackerdata[#Headers],))&lt;&gt;0,OFFSET('Data Entry'!$A$3,0,-1+MATCH(IF(LEFT($A20,1)=" ",RIGHT($A20,LEN($A20)-1),$A20),Trackerdata[#Headers],)),""),"")</f>
        <v/>
      </c>
    </row>
    <row r="21" spans="1:5" x14ac:dyDescent="0.25">
      <c r="A21" s="68" t="s">
        <v>88</v>
      </c>
      <c r="D21" s="82">
        <f ca="1">IFERROR(IF(OFFSET('Data Entry'!$A$2,0,-1+MATCH(IF(LEFT($A21,1)=" ",RIGHT($A21,LEN($A21)-1),$A21),Trackerdata[#Headers],))&lt;&gt;0,OFFSET('Data Entry'!$A$2,0,-1+MATCH(IF(LEFT($A21,1)=" ",RIGHT($A21,LEN($A21)-1),$A21),Trackerdata[#Headers],)),""),"")</f>
        <v>1</v>
      </c>
      <c r="E21" s="90">
        <f ca="1">IFERROR(IF(OFFSET('Data Entry'!$A$3,0,-1+MATCH(IF(LEFT($A21,1)=" ",RIGHT($A21,LEN($A21)-1),$A21),Trackerdata[#Headers],))&lt;&gt;0,OFFSET('Data Entry'!$A$3,0,-1+MATCH(IF(LEFT($A21,1)=" ",RIGHT($A21,LEN($A21)-1),$A21),Trackerdata[#Headers],)),""),"")</f>
        <v>41294</v>
      </c>
    </row>
    <row r="22" spans="1:5" x14ac:dyDescent="0.25">
      <c r="A22" s="68" t="s">
        <v>89</v>
      </c>
      <c r="D22" s="82">
        <f ca="1">IFERROR(IF(OFFSET('Data Entry'!$A$2,0,-1+MATCH(IF(LEFT($A22,1)=" ",RIGHT($A22,LEN($A22)-1),$A22),Trackerdata[#Headers],))&lt;&gt;0,OFFSET('Data Entry'!$A$2,0,-1+MATCH(IF(LEFT($A22,1)=" ",RIGHT($A22,LEN($A22)-1),$A22),Trackerdata[#Headers],)),""),"")</f>
        <v>1</v>
      </c>
      <c r="E22" s="90">
        <f ca="1">IFERROR(IF(OFFSET('Data Entry'!$A$3,0,-1+MATCH(IF(LEFT($A22,1)=" ",RIGHT($A22,LEN($A22)-1),$A22),Trackerdata[#Headers],))&lt;&gt;0,OFFSET('Data Entry'!$A$3,0,-1+MATCH(IF(LEFT($A22,1)=" ",RIGHT($A22,LEN($A22)-1),$A22),Trackerdata[#Headers],)),""),"")</f>
        <v>41299</v>
      </c>
    </row>
    <row r="23" spans="1:5" x14ac:dyDescent="0.25">
      <c r="A23" s="68" t="s">
        <v>99</v>
      </c>
      <c r="D23" s="82">
        <f ca="1">IFERROR(IF(OFFSET('Data Entry'!$A$2,0,-1+MATCH(IF(LEFT($A23,1)=" ",RIGHT($A23,LEN($A23)-1),$A23),Trackerdata[#Headers],))&lt;&gt;0,OFFSET('Data Entry'!$A$2,0,-1+MATCH(IF(LEFT($A23,1)=" ",RIGHT($A23,LEN($A23)-1),$A23),Trackerdata[#Headers],)),""),"")</f>
        <v>1</v>
      </c>
      <c r="E23" s="90">
        <f ca="1">IFERROR(IF(OFFSET('Data Entry'!$A$3,0,-1+MATCH(IF(LEFT($A23,1)=" ",RIGHT($A23,LEN($A23)-1),$A23),Trackerdata[#Headers],))&lt;&gt;0,OFFSET('Data Entry'!$A$3,0,-1+MATCH(IF(LEFT($A23,1)=" ",RIGHT($A23,LEN($A23)-1),$A23),Trackerdata[#Headers],)),""),"")</f>
        <v>41301</v>
      </c>
    </row>
    <row r="24" spans="1:5" x14ac:dyDescent="0.25">
      <c r="A24" s="68" t="s">
        <v>475</v>
      </c>
      <c r="B24" s="81">
        <v>0</v>
      </c>
      <c r="D24" s="82" t="str">
        <f ca="1">IFERROR(IF(OFFSET('Data Entry'!$A$2,0,-1+MATCH(IF(LEFT($A24,1)=" ",RIGHT($A24,LEN($A24)-1),$A24),Trackerdata[#Headers],))&lt;&gt;0,OFFSET('Data Entry'!$A$2,0,-1+MATCH(IF(LEFT($A24,1)=" ",RIGHT($A24,LEN($A24)-1),$A24),Trackerdata[#Headers],)),""),"")</f>
        <v/>
      </c>
      <c r="E24" s="90" t="str">
        <f ca="1">IFERROR(IF(OFFSET('Data Entry'!$A$3,0,-1+MATCH(IF(LEFT($A24,1)=" ",RIGHT($A24,LEN($A24)-1),$A24),Trackerdata[#Headers],))&lt;&gt;0,OFFSET('Data Entry'!$A$3,0,-1+MATCH(IF(LEFT($A24,1)=" ",RIGHT($A24,LEN($A24)-1),$A24),Trackerdata[#Headers],)),""),"")</f>
        <v/>
      </c>
    </row>
    <row r="25" spans="1:5" x14ac:dyDescent="0.25">
      <c r="A25" s="67" t="s">
        <v>47</v>
      </c>
      <c r="D25" s="82" t="str">
        <f ca="1">IFERROR(IF(OFFSET('Data Entry'!$A$2,0,-1+MATCH(IF(LEFT($A25,1)=" ",RIGHT($A25,LEN($A25)-1),$A25),Trackerdata[#Headers],))&lt;&gt;0,OFFSET('Data Entry'!$A$2,0,-1+MATCH(IF(LEFT($A25,1)=" ",RIGHT($A25,LEN($A25)-1),$A25),Trackerdata[#Headers],)),""),"")</f>
        <v/>
      </c>
      <c r="E25" s="90" t="str">
        <f ca="1">IFERROR(IF(OFFSET('Data Entry'!$A$3,0,-1+MATCH(IF(LEFT($A25,1)=" ",RIGHT($A25,LEN($A25)-1),$A25),Trackerdata[#Headers],))&lt;&gt;0,OFFSET('Data Entry'!$A$3,0,-1+MATCH(IF(LEFT($A25,1)=" ",RIGHT($A25,LEN($A25)-1),$A25),Trackerdata[#Headers],)),""),"")</f>
        <v/>
      </c>
    </row>
    <row r="26" spans="1:5" x14ac:dyDescent="0.25">
      <c r="A26" s="68" t="s">
        <v>88</v>
      </c>
      <c r="B26" s="81">
        <v>80</v>
      </c>
      <c r="D26" s="82">
        <f ca="1">IFERROR(IF(OFFSET('Data Entry'!$A$2,0,-1+MATCH(IF(LEFT($A26,1)=" ",RIGHT($A26,LEN($A26)-1),$A26),Trackerdata[#Headers],))&lt;&gt;0,OFFSET('Data Entry'!$A$2,0,-1+MATCH(IF(LEFT($A26,1)=" ",RIGHT($A26,LEN($A26)-1),$A26),Trackerdata[#Headers],)),""),"")</f>
        <v>1</v>
      </c>
      <c r="E26" s="90">
        <f ca="1">IFERROR(IF(OFFSET('Data Entry'!$A$3,0,-1+MATCH(IF(LEFT($A26,1)=" ",RIGHT($A26,LEN($A26)-1),$A26),Trackerdata[#Headers],))&lt;&gt;0,OFFSET('Data Entry'!$A$3,0,-1+MATCH(IF(LEFT($A26,1)=" ",RIGHT($A26,LEN($A26)-1),$A26),Trackerdata[#Headers],)),""),"")</f>
        <v>41294</v>
      </c>
    </row>
    <row r="27" spans="1:5" x14ac:dyDescent="0.25">
      <c r="A27" s="68" t="s">
        <v>89</v>
      </c>
      <c r="B27" s="81">
        <v>75</v>
      </c>
      <c r="D27" s="82">
        <f ca="1">IFERROR(IF(OFFSET('Data Entry'!$A$2,0,-1+MATCH(IF(LEFT($A27,1)=" ",RIGHT($A27,LEN($A27)-1),$A27),Trackerdata[#Headers],))&lt;&gt;0,OFFSET('Data Entry'!$A$2,0,-1+MATCH(IF(LEFT($A27,1)=" ",RIGHT($A27,LEN($A27)-1),$A27),Trackerdata[#Headers],)),""),"")</f>
        <v>1</v>
      </c>
      <c r="E27" s="90">
        <f ca="1">IFERROR(IF(OFFSET('Data Entry'!$A$3,0,-1+MATCH(IF(LEFT($A27,1)=" ",RIGHT($A27,LEN($A27)-1),$A27),Trackerdata[#Headers],))&lt;&gt;0,OFFSET('Data Entry'!$A$3,0,-1+MATCH(IF(LEFT($A27,1)=" ",RIGHT($A27,LEN($A27)-1),$A27),Trackerdata[#Headers],)),""),"")</f>
        <v>41299</v>
      </c>
    </row>
    <row r="28" spans="1:5" x14ac:dyDescent="0.25">
      <c r="A28" s="68" t="s">
        <v>99</v>
      </c>
      <c r="B28" s="81">
        <v>100</v>
      </c>
      <c r="D28" s="82">
        <f ca="1">IFERROR(IF(OFFSET('Data Entry'!$A$2,0,-1+MATCH(IF(LEFT($A28,1)=" ",RIGHT($A28,LEN($A28)-1),$A28),Trackerdata[#Headers],))&lt;&gt;0,OFFSET('Data Entry'!$A$2,0,-1+MATCH(IF(LEFT($A28,1)=" ",RIGHT($A28,LEN($A28)-1),$A28),Trackerdata[#Headers],)),""),"")</f>
        <v>1</v>
      </c>
      <c r="E28" s="90">
        <f ca="1">IFERROR(IF(OFFSET('Data Entry'!$A$3,0,-1+MATCH(IF(LEFT($A28,1)=" ",RIGHT($A28,LEN($A28)-1),$A28),Trackerdata[#Headers],))&lt;&gt;0,OFFSET('Data Entry'!$A$3,0,-1+MATCH(IF(LEFT($A28,1)=" ",RIGHT($A28,LEN($A28)-1),$A28),Trackerdata[#Headers],)),""),"")</f>
        <v>41301</v>
      </c>
    </row>
    <row r="29" spans="1:5" x14ac:dyDescent="0.25">
      <c r="A29" s="68" t="s">
        <v>475</v>
      </c>
      <c r="B29" s="81">
        <v>85</v>
      </c>
      <c r="D29" s="82" t="str">
        <f ca="1">IFERROR(IF(OFFSET('Data Entry'!$A$2,0,-1+MATCH(IF(LEFT($A29,1)=" ",RIGHT($A29,LEN($A29)-1),$A29),Trackerdata[#Headers],))&lt;&gt;0,OFFSET('Data Entry'!$A$2,0,-1+MATCH(IF(LEFT($A29,1)=" ",RIGHT($A29,LEN($A29)-1),$A29),Trackerdata[#Headers],)),""),"")</f>
        <v/>
      </c>
      <c r="E29" s="90" t="str">
        <f ca="1">IFERROR(IF(OFFSET('Data Entry'!$A$3,0,-1+MATCH(IF(LEFT($A29,1)=" ",RIGHT($A29,LEN($A29)-1),$A29),Trackerdata[#Headers],))&lt;&gt;0,OFFSET('Data Entry'!$A$3,0,-1+MATCH(IF(LEFT($A29,1)=" ",RIGHT($A29,LEN($A29)-1),$A29),Trackerdata[#Headers],)),""),"")</f>
        <v/>
      </c>
    </row>
    <row r="30" spans="1:5" x14ac:dyDescent="0.25">
      <c r="A30" s="67" t="s">
        <v>48</v>
      </c>
      <c r="D30" s="82" t="str">
        <f ca="1">IFERROR(IF(OFFSET('Data Entry'!$A$2,0,-1+MATCH(IF(LEFT($A30,1)=" ",RIGHT($A30,LEN($A30)-1),$A30),Trackerdata[#Headers],))&lt;&gt;0,OFFSET('Data Entry'!$A$2,0,-1+MATCH(IF(LEFT($A30,1)=" ",RIGHT($A30,LEN($A30)-1),$A30),Trackerdata[#Headers],)),""),"")</f>
        <v/>
      </c>
      <c r="E30" s="90" t="str">
        <f ca="1">IFERROR(IF(OFFSET('Data Entry'!$A$3,0,-1+MATCH(IF(LEFT($A30,1)=" ",RIGHT($A30,LEN($A30)-1),$A30),Trackerdata[#Headers],))&lt;&gt;0,OFFSET('Data Entry'!$A$3,0,-1+MATCH(IF(LEFT($A30,1)=" ",RIGHT($A30,LEN($A30)-1),$A30),Trackerdata[#Headers],)),""),"")</f>
        <v/>
      </c>
    </row>
    <row r="31" spans="1:5" x14ac:dyDescent="0.25">
      <c r="A31" s="68" t="s">
        <v>88</v>
      </c>
      <c r="B31" s="81">
        <v>100</v>
      </c>
      <c r="D31" s="82">
        <f ca="1">IFERROR(IF(OFFSET('Data Entry'!$A$2,0,-1+MATCH(IF(LEFT($A31,1)=" ",RIGHT($A31,LEN($A31)-1),$A31),Trackerdata[#Headers],))&lt;&gt;0,OFFSET('Data Entry'!$A$2,0,-1+MATCH(IF(LEFT($A31,1)=" ",RIGHT($A31,LEN($A31)-1),$A31),Trackerdata[#Headers],)),""),"")</f>
        <v>1</v>
      </c>
      <c r="E31" s="90">
        <f ca="1">IFERROR(IF(OFFSET('Data Entry'!$A$3,0,-1+MATCH(IF(LEFT($A31,1)=" ",RIGHT($A31,LEN($A31)-1),$A31),Trackerdata[#Headers],))&lt;&gt;0,OFFSET('Data Entry'!$A$3,0,-1+MATCH(IF(LEFT($A31,1)=" ",RIGHT($A31,LEN($A31)-1),$A31),Trackerdata[#Headers],)),""),"")</f>
        <v>41294</v>
      </c>
    </row>
    <row r="32" spans="1:5" x14ac:dyDescent="0.25">
      <c r="A32" s="68" t="s">
        <v>89</v>
      </c>
      <c r="B32" s="81" t="s">
        <v>90</v>
      </c>
      <c r="D32" s="82">
        <f ca="1">IFERROR(IF(OFFSET('Data Entry'!$A$2,0,-1+MATCH(IF(LEFT($A32,1)=" ",RIGHT($A32,LEN($A32)-1),$A32),Trackerdata[#Headers],))&lt;&gt;0,OFFSET('Data Entry'!$A$2,0,-1+MATCH(IF(LEFT($A32,1)=" ",RIGHT($A32,LEN($A32)-1),$A32),Trackerdata[#Headers],)),""),"")</f>
        <v>1</v>
      </c>
      <c r="E32" s="90">
        <f ca="1">IFERROR(IF(OFFSET('Data Entry'!$A$3,0,-1+MATCH(IF(LEFT($A32,1)=" ",RIGHT($A32,LEN($A32)-1),$A32),Trackerdata[#Headers],))&lt;&gt;0,OFFSET('Data Entry'!$A$3,0,-1+MATCH(IF(LEFT($A32,1)=" ",RIGHT($A32,LEN($A32)-1),$A32),Trackerdata[#Headers],)),""),"")</f>
        <v>41299</v>
      </c>
    </row>
    <row r="33" spans="1:5" x14ac:dyDescent="0.25">
      <c r="A33" s="68" t="s">
        <v>99</v>
      </c>
      <c r="B33" s="81">
        <v>85</v>
      </c>
      <c r="D33" s="82">
        <f ca="1">IFERROR(IF(OFFSET('Data Entry'!$A$2,0,-1+MATCH(IF(LEFT($A33,1)=" ",RIGHT($A33,LEN($A33)-1),$A33),Trackerdata[#Headers],))&lt;&gt;0,OFFSET('Data Entry'!$A$2,0,-1+MATCH(IF(LEFT($A33,1)=" ",RIGHT($A33,LEN($A33)-1),$A33),Trackerdata[#Headers],)),""),"")</f>
        <v>1</v>
      </c>
      <c r="E33" s="90">
        <f ca="1">IFERROR(IF(OFFSET('Data Entry'!$A$3,0,-1+MATCH(IF(LEFT($A33,1)=" ",RIGHT($A33,LEN($A33)-1),$A33),Trackerdata[#Headers],))&lt;&gt;0,OFFSET('Data Entry'!$A$3,0,-1+MATCH(IF(LEFT($A33,1)=" ",RIGHT($A33,LEN($A33)-1),$A33),Trackerdata[#Headers],)),""),"")</f>
        <v>41301</v>
      </c>
    </row>
    <row r="34" spans="1:5" x14ac:dyDescent="0.25">
      <c r="A34" s="68" t="s">
        <v>475</v>
      </c>
      <c r="B34" s="81">
        <v>92.5</v>
      </c>
      <c r="D34" s="82" t="str">
        <f ca="1">IFERROR(IF(OFFSET('Data Entry'!$A$2,0,-1+MATCH(IF(LEFT($A34,1)=" ",RIGHT($A34,LEN($A34)-1),$A34),Trackerdata[#Headers],))&lt;&gt;0,OFFSET('Data Entry'!$A$2,0,-1+MATCH(IF(LEFT($A34,1)=" ",RIGHT($A34,LEN($A34)-1),$A34),Trackerdata[#Headers],)),""),"")</f>
        <v/>
      </c>
      <c r="E34" s="90" t="str">
        <f ca="1">IFERROR(IF(OFFSET('Data Entry'!$A$3,0,-1+MATCH(IF(LEFT($A34,1)=" ",RIGHT($A34,LEN($A34)-1),$A34),Trackerdata[#Headers],))&lt;&gt;0,OFFSET('Data Entry'!$A$3,0,-1+MATCH(IF(LEFT($A34,1)=" ",RIGHT($A34,LEN($A34)-1),$A34),Trackerdata[#Headers],)),""),"")</f>
        <v/>
      </c>
    </row>
    <row r="35" spans="1:5" x14ac:dyDescent="0.25">
      <c r="A35" s="67" t="s">
        <v>50</v>
      </c>
      <c r="D35" s="82" t="str">
        <f ca="1">IFERROR(IF(OFFSET('Data Entry'!$A$2,0,-1+MATCH(IF(LEFT($A35,1)=" ",RIGHT($A35,LEN($A35)-1),$A35),Trackerdata[#Headers],))&lt;&gt;0,OFFSET('Data Entry'!$A$2,0,-1+MATCH(IF(LEFT($A35,1)=" ",RIGHT($A35,LEN($A35)-1),$A35),Trackerdata[#Headers],)),""),"")</f>
        <v/>
      </c>
      <c r="E35" s="90" t="str">
        <f ca="1">IFERROR(IF(OFFSET('Data Entry'!$A$3,0,-1+MATCH(IF(LEFT($A35,1)=" ",RIGHT($A35,LEN($A35)-1),$A35),Trackerdata[#Headers],))&lt;&gt;0,OFFSET('Data Entry'!$A$3,0,-1+MATCH(IF(LEFT($A35,1)=" ",RIGHT($A35,LEN($A35)-1),$A35),Trackerdata[#Headers],)),""),"")</f>
        <v/>
      </c>
    </row>
    <row r="36" spans="1:5" x14ac:dyDescent="0.25">
      <c r="A36" s="68" t="s">
        <v>88</v>
      </c>
      <c r="B36" s="81">
        <v>100</v>
      </c>
      <c r="D36" s="82">
        <f ca="1">IFERROR(IF(OFFSET('Data Entry'!$A$2,0,-1+MATCH(IF(LEFT($A36,1)=" ",RIGHT($A36,LEN($A36)-1),$A36),Trackerdata[#Headers],))&lt;&gt;0,OFFSET('Data Entry'!$A$2,0,-1+MATCH(IF(LEFT($A36,1)=" ",RIGHT($A36,LEN($A36)-1),$A36),Trackerdata[#Headers],)),""),"")</f>
        <v>1</v>
      </c>
      <c r="E36" s="90">
        <f ca="1">IFERROR(IF(OFFSET('Data Entry'!$A$3,0,-1+MATCH(IF(LEFT($A36,1)=" ",RIGHT($A36,LEN($A36)-1),$A36),Trackerdata[#Headers],))&lt;&gt;0,OFFSET('Data Entry'!$A$3,0,-1+MATCH(IF(LEFT($A36,1)=" ",RIGHT($A36,LEN($A36)-1),$A36),Trackerdata[#Headers],)),""),"")</f>
        <v>41294</v>
      </c>
    </row>
    <row r="37" spans="1:5" x14ac:dyDescent="0.25">
      <c r="A37" s="68" t="s">
        <v>89</v>
      </c>
      <c r="B37" s="81">
        <v>100</v>
      </c>
      <c r="D37" s="82">
        <f ca="1">IFERROR(IF(OFFSET('Data Entry'!$A$2,0,-1+MATCH(IF(LEFT($A37,1)=" ",RIGHT($A37,LEN($A37)-1),$A37),Trackerdata[#Headers],))&lt;&gt;0,OFFSET('Data Entry'!$A$2,0,-1+MATCH(IF(LEFT($A37,1)=" ",RIGHT($A37,LEN($A37)-1),$A37),Trackerdata[#Headers],)),""),"")</f>
        <v>1</v>
      </c>
      <c r="E37" s="90">
        <f ca="1">IFERROR(IF(OFFSET('Data Entry'!$A$3,0,-1+MATCH(IF(LEFT($A37,1)=" ",RIGHT($A37,LEN($A37)-1),$A37),Trackerdata[#Headers],))&lt;&gt;0,OFFSET('Data Entry'!$A$3,0,-1+MATCH(IF(LEFT($A37,1)=" ",RIGHT($A37,LEN($A37)-1),$A37),Trackerdata[#Headers],)),""),"")</f>
        <v>41299</v>
      </c>
    </row>
    <row r="38" spans="1:5" x14ac:dyDescent="0.25">
      <c r="A38" s="68" t="s">
        <v>99</v>
      </c>
      <c r="B38" s="81">
        <v>72</v>
      </c>
      <c r="D38" s="82">
        <f ca="1">IFERROR(IF(OFFSET('Data Entry'!$A$2,0,-1+MATCH(IF(LEFT($A38,1)=" ",RIGHT($A38,LEN($A38)-1),$A38),Trackerdata[#Headers],))&lt;&gt;0,OFFSET('Data Entry'!$A$2,0,-1+MATCH(IF(LEFT($A38,1)=" ",RIGHT($A38,LEN($A38)-1),$A38),Trackerdata[#Headers],)),""),"")</f>
        <v>1</v>
      </c>
      <c r="E38" s="90">
        <f ca="1">IFERROR(IF(OFFSET('Data Entry'!$A$3,0,-1+MATCH(IF(LEFT($A38,1)=" ",RIGHT($A38,LEN($A38)-1),$A38),Trackerdata[#Headers],))&lt;&gt;0,OFFSET('Data Entry'!$A$3,0,-1+MATCH(IF(LEFT($A38,1)=" ",RIGHT($A38,LEN($A38)-1),$A38),Trackerdata[#Headers],)),""),"")</f>
        <v>41301</v>
      </c>
    </row>
    <row r="39" spans="1:5" x14ac:dyDescent="0.25">
      <c r="A39" s="68" t="s">
        <v>475</v>
      </c>
      <c r="B39" s="81">
        <v>90.666666666666671</v>
      </c>
      <c r="D39" s="82" t="str">
        <f ca="1">IFERROR(IF(OFFSET('Data Entry'!$A$2,0,-1+MATCH(IF(LEFT($A39,1)=" ",RIGHT($A39,LEN($A39)-1),$A39),Trackerdata[#Headers],))&lt;&gt;0,OFFSET('Data Entry'!$A$2,0,-1+MATCH(IF(LEFT($A39,1)=" ",RIGHT($A39,LEN($A39)-1),$A39),Trackerdata[#Headers],)),""),"")</f>
        <v/>
      </c>
      <c r="E39" s="90" t="str">
        <f ca="1">IFERROR(IF(OFFSET('Data Entry'!$A$3,0,-1+MATCH(IF(LEFT($A39,1)=" ",RIGHT($A39,LEN($A39)-1),$A39),Trackerdata[#Headers],))&lt;&gt;0,OFFSET('Data Entry'!$A$3,0,-1+MATCH(IF(LEFT($A39,1)=" ",RIGHT($A39,LEN($A39)-1),$A39),Trackerdata[#Headers],)),""),"")</f>
        <v/>
      </c>
    </row>
    <row r="40" spans="1:5" x14ac:dyDescent="0.25">
      <c r="A40" s="67" t="s">
        <v>51</v>
      </c>
      <c r="D40" s="82" t="str">
        <f ca="1">IFERROR(IF(OFFSET('Data Entry'!$A$2,0,-1+MATCH(IF(LEFT($A40,1)=" ",RIGHT($A40,LEN($A40)-1),$A40),Trackerdata[#Headers],))&lt;&gt;0,OFFSET('Data Entry'!$A$2,0,-1+MATCH(IF(LEFT($A40,1)=" ",RIGHT($A40,LEN($A40)-1),$A40),Trackerdata[#Headers],)),""),"")</f>
        <v/>
      </c>
      <c r="E40" s="90" t="str">
        <f ca="1">IFERROR(IF(OFFSET('Data Entry'!$A$3,0,-1+MATCH(IF(LEFT($A40,1)=" ",RIGHT($A40,LEN($A40)-1),$A40),Trackerdata[#Headers],))&lt;&gt;0,OFFSET('Data Entry'!$A$3,0,-1+MATCH(IF(LEFT($A40,1)=" ",RIGHT($A40,LEN($A40)-1),$A40),Trackerdata[#Headers],)),""),"")</f>
        <v/>
      </c>
    </row>
    <row r="41" spans="1:5" x14ac:dyDescent="0.25">
      <c r="A41" s="68" t="s">
        <v>88</v>
      </c>
      <c r="D41" s="82">
        <f ca="1">IFERROR(IF(OFFSET('Data Entry'!$A$2,0,-1+MATCH(IF(LEFT($A41,1)=" ",RIGHT($A41,LEN($A41)-1),$A41),Trackerdata[#Headers],))&lt;&gt;0,OFFSET('Data Entry'!$A$2,0,-1+MATCH(IF(LEFT($A41,1)=" ",RIGHT($A41,LEN($A41)-1),$A41),Trackerdata[#Headers],)),""),"")</f>
        <v>1</v>
      </c>
      <c r="E41" s="90">
        <f ca="1">IFERROR(IF(OFFSET('Data Entry'!$A$3,0,-1+MATCH(IF(LEFT($A41,1)=" ",RIGHT($A41,LEN($A41)-1),$A41),Trackerdata[#Headers],))&lt;&gt;0,OFFSET('Data Entry'!$A$3,0,-1+MATCH(IF(LEFT($A41,1)=" ",RIGHT($A41,LEN($A41)-1),$A41),Trackerdata[#Headers],)),""),"")</f>
        <v>41294</v>
      </c>
    </row>
    <row r="42" spans="1:5" x14ac:dyDescent="0.25">
      <c r="A42" s="68" t="s">
        <v>89</v>
      </c>
      <c r="D42" s="82">
        <f ca="1">IFERROR(IF(OFFSET('Data Entry'!$A$2,0,-1+MATCH(IF(LEFT($A42,1)=" ",RIGHT($A42,LEN($A42)-1),$A42),Trackerdata[#Headers],))&lt;&gt;0,OFFSET('Data Entry'!$A$2,0,-1+MATCH(IF(LEFT($A42,1)=" ",RIGHT($A42,LEN($A42)-1),$A42),Trackerdata[#Headers],)),""),"")</f>
        <v>1</v>
      </c>
      <c r="E42" s="90">
        <f ca="1">IFERROR(IF(OFFSET('Data Entry'!$A$3,0,-1+MATCH(IF(LEFT($A42,1)=" ",RIGHT($A42,LEN($A42)-1),$A42),Trackerdata[#Headers],))&lt;&gt;0,OFFSET('Data Entry'!$A$3,0,-1+MATCH(IF(LEFT($A42,1)=" ",RIGHT($A42,LEN($A42)-1),$A42),Trackerdata[#Headers],)),""),"")</f>
        <v>41299</v>
      </c>
    </row>
    <row r="43" spans="1:5" x14ac:dyDescent="0.25">
      <c r="A43" s="68" t="s">
        <v>99</v>
      </c>
      <c r="D43" s="82">
        <f ca="1">IFERROR(IF(OFFSET('Data Entry'!$A$2,0,-1+MATCH(IF(LEFT($A43,1)=" ",RIGHT($A43,LEN($A43)-1),$A43),Trackerdata[#Headers],))&lt;&gt;0,OFFSET('Data Entry'!$A$2,0,-1+MATCH(IF(LEFT($A43,1)=" ",RIGHT($A43,LEN($A43)-1),$A43),Trackerdata[#Headers],)),""),"")</f>
        <v>1</v>
      </c>
      <c r="E43" s="90">
        <f ca="1">IFERROR(IF(OFFSET('Data Entry'!$A$3,0,-1+MATCH(IF(LEFT($A43,1)=" ",RIGHT($A43,LEN($A43)-1),$A43),Trackerdata[#Headers],))&lt;&gt;0,OFFSET('Data Entry'!$A$3,0,-1+MATCH(IF(LEFT($A43,1)=" ",RIGHT($A43,LEN($A43)-1),$A43),Trackerdata[#Headers],)),""),"")</f>
        <v>41301</v>
      </c>
    </row>
    <row r="44" spans="1:5" x14ac:dyDescent="0.25">
      <c r="A44" s="68" t="s">
        <v>475</v>
      </c>
      <c r="B44" s="81">
        <v>0</v>
      </c>
      <c r="D44" s="82" t="str">
        <f ca="1">IFERROR(IF(OFFSET('Data Entry'!$A$2,0,-1+MATCH(IF(LEFT($A44,1)=" ",RIGHT($A44,LEN($A44)-1),$A44),Trackerdata[#Headers],))&lt;&gt;0,OFFSET('Data Entry'!$A$2,0,-1+MATCH(IF(LEFT($A44,1)=" ",RIGHT($A44,LEN($A44)-1),$A44),Trackerdata[#Headers],)),""),"")</f>
        <v/>
      </c>
      <c r="E44" s="90" t="str">
        <f ca="1">IFERROR(IF(OFFSET('Data Entry'!$A$3,0,-1+MATCH(IF(LEFT($A44,1)=" ",RIGHT($A44,LEN($A44)-1),$A44),Trackerdata[#Headers],))&lt;&gt;0,OFFSET('Data Entry'!$A$3,0,-1+MATCH(IF(LEFT($A44,1)=" ",RIGHT($A44,LEN($A44)-1),$A44),Trackerdata[#Headers],)),""),"")</f>
        <v/>
      </c>
    </row>
    <row r="45" spans="1:5" x14ac:dyDescent="0.25">
      <c r="A45" s="67" t="s">
        <v>52</v>
      </c>
      <c r="D45" s="82" t="str">
        <f ca="1">IFERROR(IF(OFFSET('Data Entry'!$A$2,0,-1+MATCH(IF(LEFT($A45,1)=" ",RIGHT($A45,LEN($A45)-1),$A45),Trackerdata[#Headers],))&lt;&gt;0,OFFSET('Data Entry'!$A$2,0,-1+MATCH(IF(LEFT($A45,1)=" ",RIGHT($A45,LEN($A45)-1),$A45),Trackerdata[#Headers],)),""),"")</f>
        <v/>
      </c>
      <c r="E45" s="90" t="str">
        <f ca="1">IFERROR(IF(OFFSET('Data Entry'!$A$3,0,-1+MATCH(IF(LEFT($A45,1)=" ",RIGHT($A45,LEN($A45)-1),$A45),Trackerdata[#Headers],))&lt;&gt;0,OFFSET('Data Entry'!$A$3,0,-1+MATCH(IF(LEFT($A45,1)=" ",RIGHT($A45,LEN($A45)-1),$A45),Trackerdata[#Headers],)),""),"")</f>
        <v/>
      </c>
    </row>
    <row r="46" spans="1:5" x14ac:dyDescent="0.25">
      <c r="A46" s="68" t="s">
        <v>88</v>
      </c>
      <c r="D46" s="82">
        <f ca="1">IFERROR(IF(OFFSET('Data Entry'!$A$2,0,-1+MATCH(IF(LEFT($A46,1)=" ",RIGHT($A46,LEN($A46)-1),$A46),Trackerdata[#Headers],))&lt;&gt;0,OFFSET('Data Entry'!$A$2,0,-1+MATCH(IF(LEFT($A46,1)=" ",RIGHT($A46,LEN($A46)-1),$A46),Trackerdata[#Headers],)),""),"")</f>
        <v>1</v>
      </c>
      <c r="E46" s="90">
        <f ca="1">IFERROR(IF(OFFSET('Data Entry'!$A$3,0,-1+MATCH(IF(LEFT($A46,1)=" ",RIGHT($A46,LEN($A46)-1),$A46),Trackerdata[#Headers],))&lt;&gt;0,OFFSET('Data Entry'!$A$3,0,-1+MATCH(IF(LEFT($A46,1)=" ",RIGHT($A46,LEN($A46)-1),$A46),Trackerdata[#Headers],)),""),"")</f>
        <v>41294</v>
      </c>
    </row>
    <row r="47" spans="1:5" x14ac:dyDescent="0.25">
      <c r="A47" s="68" t="s">
        <v>89</v>
      </c>
      <c r="D47" s="82">
        <f ca="1">IFERROR(IF(OFFSET('Data Entry'!$A$2,0,-1+MATCH(IF(LEFT($A47,1)=" ",RIGHT($A47,LEN($A47)-1),$A47),Trackerdata[#Headers],))&lt;&gt;0,OFFSET('Data Entry'!$A$2,0,-1+MATCH(IF(LEFT($A47,1)=" ",RIGHT($A47,LEN($A47)-1),$A47),Trackerdata[#Headers],)),""),"")</f>
        <v>1</v>
      </c>
      <c r="E47" s="90">
        <f ca="1">IFERROR(IF(OFFSET('Data Entry'!$A$3,0,-1+MATCH(IF(LEFT($A47,1)=" ",RIGHT($A47,LEN($A47)-1),$A47),Trackerdata[#Headers],))&lt;&gt;0,OFFSET('Data Entry'!$A$3,0,-1+MATCH(IF(LEFT($A47,1)=" ",RIGHT($A47,LEN($A47)-1),$A47),Trackerdata[#Headers],)),""),"")</f>
        <v>41299</v>
      </c>
    </row>
    <row r="48" spans="1:5" x14ac:dyDescent="0.25">
      <c r="A48" s="68" t="s">
        <v>99</v>
      </c>
      <c r="D48" s="82">
        <f ca="1">IFERROR(IF(OFFSET('Data Entry'!$A$2,0,-1+MATCH(IF(LEFT($A48,1)=" ",RIGHT($A48,LEN($A48)-1),$A48),Trackerdata[#Headers],))&lt;&gt;0,OFFSET('Data Entry'!$A$2,0,-1+MATCH(IF(LEFT($A48,1)=" ",RIGHT($A48,LEN($A48)-1),$A48),Trackerdata[#Headers],)),""),"")</f>
        <v>1</v>
      </c>
      <c r="E48" s="90">
        <f ca="1">IFERROR(IF(OFFSET('Data Entry'!$A$3,0,-1+MATCH(IF(LEFT($A48,1)=" ",RIGHT($A48,LEN($A48)-1),$A48),Trackerdata[#Headers],))&lt;&gt;0,OFFSET('Data Entry'!$A$3,0,-1+MATCH(IF(LEFT($A48,1)=" ",RIGHT($A48,LEN($A48)-1),$A48),Trackerdata[#Headers],)),""),"")</f>
        <v>41301</v>
      </c>
    </row>
    <row r="49" spans="1:5" x14ac:dyDescent="0.25">
      <c r="A49" s="68" t="s">
        <v>475</v>
      </c>
      <c r="B49" s="81">
        <v>0</v>
      </c>
      <c r="D49" s="82" t="str">
        <f ca="1">IFERROR(IF(OFFSET('Data Entry'!$A$2,0,-1+MATCH(IF(LEFT($A49,1)=" ",RIGHT($A49,LEN($A49)-1),$A49),Trackerdata[#Headers],))&lt;&gt;0,OFFSET('Data Entry'!$A$2,0,-1+MATCH(IF(LEFT($A49,1)=" ",RIGHT($A49,LEN($A49)-1),$A49),Trackerdata[#Headers],)),""),"")</f>
        <v/>
      </c>
      <c r="E49" s="90" t="str">
        <f ca="1">IFERROR(IF(OFFSET('Data Entry'!$A$3,0,-1+MATCH(IF(LEFT($A49,1)=" ",RIGHT($A49,LEN($A49)-1),$A49),Trackerdata[#Headers],))&lt;&gt;0,OFFSET('Data Entry'!$A$3,0,-1+MATCH(IF(LEFT($A49,1)=" ",RIGHT($A49,LEN($A49)-1),$A49),Trackerdata[#Headers],)),""),"")</f>
        <v/>
      </c>
    </row>
    <row r="50" spans="1:5" x14ac:dyDescent="0.25">
      <c r="A50" s="67" t="s">
        <v>53</v>
      </c>
      <c r="D50" s="82" t="str">
        <f ca="1">IFERROR(IF(OFFSET('Data Entry'!$A$2,0,-1+MATCH(IF(LEFT($A50,1)=" ",RIGHT($A50,LEN($A50)-1),$A50),Trackerdata[#Headers],))&lt;&gt;0,OFFSET('Data Entry'!$A$2,0,-1+MATCH(IF(LEFT($A50,1)=" ",RIGHT($A50,LEN($A50)-1),$A50),Trackerdata[#Headers],)),""),"")</f>
        <v/>
      </c>
      <c r="E50" s="90" t="str">
        <f ca="1">IFERROR(IF(OFFSET('Data Entry'!$A$3,0,-1+MATCH(IF(LEFT($A50,1)=" ",RIGHT($A50,LEN($A50)-1),$A50),Trackerdata[#Headers],))&lt;&gt;0,OFFSET('Data Entry'!$A$3,0,-1+MATCH(IF(LEFT($A50,1)=" ",RIGHT($A50,LEN($A50)-1),$A50),Trackerdata[#Headers],)),""),"")</f>
        <v/>
      </c>
    </row>
    <row r="51" spans="1:5" x14ac:dyDescent="0.25">
      <c r="A51" s="68" t="s">
        <v>88</v>
      </c>
      <c r="D51" s="82">
        <f ca="1">IFERROR(IF(OFFSET('Data Entry'!$A$2,0,-1+MATCH(IF(LEFT($A51,1)=" ",RIGHT($A51,LEN($A51)-1),$A51),Trackerdata[#Headers],))&lt;&gt;0,OFFSET('Data Entry'!$A$2,0,-1+MATCH(IF(LEFT($A51,1)=" ",RIGHT($A51,LEN($A51)-1),$A51),Trackerdata[#Headers],)),""),"")</f>
        <v>1</v>
      </c>
      <c r="E51" s="90">
        <f ca="1">IFERROR(IF(OFFSET('Data Entry'!$A$3,0,-1+MATCH(IF(LEFT($A51,1)=" ",RIGHT($A51,LEN($A51)-1),$A51),Trackerdata[#Headers],))&lt;&gt;0,OFFSET('Data Entry'!$A$3,0,-1+MATCH(IF(LEFT($A51,1)=" ",RIGHT($A51,LEN($A51)-1),$A51),Trackerdata[#Headers],)),""),"")</f>
        <v>41294</v>
      </c>
    </row>
    <row r="52" spans="1:5" x14ac:dyDescent="0.25">
      <c r="A52" s="68" t="s">
        <v>89</v>
      </c>
      <c r="D52" s="82">
        <f ca="1">IFERROR(IF(OFFSET('Data Entry'!$A$2,0,-1+MATCH(IF(LEFT($A52,1)=" ",RIGHT($A52,LEN($A52)-1),$A52),Trackerdata[#Headers],))&lt;&gt;0,OFFSET('Data Entry'!$A$2,0,-1+MATCH(IF(LEFT($A52,1)=" ",RIGHT($A52,LEN($A52)-1),$A52),Trackerdata[#Headers],)),""),"")</f>
        <v>1</v>
      </c>
      <c r="E52" s="90">
        <f ca="1">IFERROR(IF(OFFSET('Data Entry'!$A$3,0,-1+MATCH(IF(LEFT($A52,1)=" ",RIGHT($A52,LEN($A52)-1),$A52),Trackerdata[#Headers],))&lt;&gt;0,OFFSET('Data Entry'!$A$3,0,-1+MATCH(IF(LEFT($A52,1)=" ",RIGHT($A52,LEN($A52)-1),$A52),Trackerdata[#Headers],)),""),"")</f>
        <v>41299</v>
      </c>
    </row>
    <row r="53" spans="1:5" x14ac:dyDescent="0.25">
      <c r="A53" s="68" t="s">
        <v>99</v>
      </c>
      <c r="D53" s="82">
        <f ca="1">IFERROR(IF(OFFSET('Data Entry'!$A$2,0,-1+MATCH(IF(LEFT($A53,1)=" ",RIGHT($A53,LEN($A53)-1),$A53),Trackerdata[#Headers],))&lt;&gt;0,OFFSET('Data Entry'!$A$2,0,-1+MATCH(IF(LEFT($A53,1)=" ",RIGHT($A53,LEN($A53)-1),$A53),Trackerdata[#Headers],)),""),"")</f>
        <v>1</v>
      </c>
      <c r="E53" s="90">
        <f ca="1">IFERROR(IF(OFFSET('Data Entry'!$A$3,0,-1+MATCH(IF(LEFT($A53,1)=" ",RIGHT($A53,LEN($A53)-1),$A53),Trackerdata[#Headers],))&lt;&gt;0,OFFSET('Data Entry'!$A$3,0,-1+MATCH(IF(LEFT($A53,1)=" ",RIGHT($A53,LEN($A53)-1),$A53),Trackerdata[#Headers],)),""),"")</f>
        <v>41301</v>
      </c>
    </row>
    <row r="54" spans="1:5" x14ac:dyDescent="0.25">
      <c r="A54" s="68" t="s">
        <v>475</v>
      </c>
      <c r="B54" s="81">
        <v>0</v>
      </c>
      <c r="D54" s="82" t="str">
        <f ca="1">IFERROR(IF(OFFSET('Data Entry'!$A$2,0,-1+MATCH(IF(LEFT($A54,1)=" ",RIGHT($A54,LEN($A54)-1),$A54),Trackerdata[#Headers],))&lt;&gt;0,OFFSET('Data Entry'!$A$2,0,-1+MATCH(IF(LEFT($A54,1)=" ",RIGHT($A54,LEN($A54)-1),$A54),Trackerdata[#Headers],)),""),"")</f>
        <v/>
      </c>
      <c r="E54" s="90" t="str">
        <f ca="1">IFERROR(IF(OFFSET('Data Entry'!$A$3,0,-1+MATCH(IF(LEFT($A54,1)=" ",RIGHT($A54,LEN($A54)-1),$A54),Trackerdata[#Headers],))&lt;&gt;0,OFFSET('Data Entry'!$A$3,0,-1+MATCH(IF(LEFT($A54,1)=" ",RIGHT($A54,LEN($A54)-1),$A54),Trackerdata[#Headers],)),""),"")</f>
        <v/>
      </c>
    </row>
    <row r="55" spans="1:5" x14ac:dyDescent="0.25">
      <c r="A55" s="67" t="s">
        <v>54</v>
      </c>
      <c r="D55" s="82" t="str">
        <f ca="1">IFERROR(IF(OFFSET('Data Entry'!$A$2,0,-1+MATCH(IF(LEFT($A55,1)=" ",RIGHT($A55,LEN($A55)-1),$A55),Trackerdata[#Headers],))&lt;&gt;0,OFFSET('Data Entry'!$A$2,0,-1+MATCH(IF(LEFT($A55,1)=" ",RIGHT($A55,LEN($A55)-1),$A55),Trackerdata[#Headers],)),""),"")</f>
        <v/>
      </c>
      <c r="E55" s="90" t="str">
        <f ca="1">IFERROR(IF(OFFSET('Data Entry'!$A$3,0,-1+MATCH(IF(LEFT($A55,1)=" ",RIGHT($A55,LEN($A55)-1),$A55),Trackerdata[#Headers],))&lt;&gt;0,OFFSET('Data Entry'!$A$3,0,-1+MATCH(IF(LEFT($A55,1)=" ",RIGHT($A55,LEN($A55)-1),$A55),Trackerdata[#Headers],)),""),"")</f>
        <v/>
      </c>
    </row>
    <row r="56" spans="1:5" x14ac:dyDescent="0.25">
      <c r="A56" s="68" t="s">
        <v>88</v>
      </c>
      <c r="D56" s="82">
        <f ca="1">IFERROR(IF(OFFSET('Data Entry'!$A$2,0,-1+MATCH(IF(LEFT($A56,1)=" ",RIGHT($A56,LEN($A56)-1),$A56),Trackerdata[#Headers],))&lt;&gt;0,OFFSET('Data Entry'!$A$2,0,-1+MATCH(IF(LEFT($A56,1)=" ",RIGHT($A56,LEN($A56)-1),$A56),Trackerdata[#Headers],)),""),"")</f>
        <v>1</v>
      </c>
      <c r="E56" s="90">
        <f ca="1">IFERROR(IF(OFFSET('Data Entry'!$A$3,0,-1+MATCH(IF(LEFT($A56,1)=" ",RIGHT($A56,LEN($A56)-1),$A56),Trackerdata[#Headers],))&lt;&gt;0,OFFSET('Data Entry'!$A$3,0,-1+MATCH(IF(LEFT($A56,1)=" ",RIGHT($A56,LEN($A56)-1),$A56),Trackerdata[#Headers],)),""),"")</f>
        <v>41294</v>
      </c>
    </row>
    <row r="57" spans="1:5" x14ac:dyDescent="0.25">
      <c r="A57" s="68" t="s">
        <v>89</v>
      </c>
      <c r="D57" s="82">
        <f ca="1">IFERROR(IF(OFFSET('Data Entry'!$A$2,0,-1+MATCH(IF(LEFT($A57,1)=" ",RIGHT($A57,LEN($A57)-1),$A57),Trackerdata[#Headers],))&lt;&gt;0,OFFSET('Data Entry'!$A$2,0,-1+MATCH(IF(LEFT($A57,1)=" ",RIGHT($A57,LEN($A57)-1),$A57),Trackerdata[#Headers],)),""),"")</f>
        <v>1</v>
      </c>
      <c r="E57" s="90">
        <f ca="1">IFERROR(IF(OFFSET('Data Entry'!$A$3,0,-1+MATCH(IF(LEFT($A57,1)=" ",RIGHT($A57,LEN($A57)-1),$A57),Trackerdata[#Headers],))&lt;&gt;0,OFFSET('Data Entry'!$A$3,0,-1+MATCH(IF(LEFT($A57,1)=" ",RIGHT($A57,LEN($A57)-1),$A57),Trackerdata[#Headers],)),""),"")</f>
        <v>41299</v>
      </c>
    </row>
    <row r="58" spans="1:5" x14ac:dyDescent="0.25">
      <c r="A58" s="68" t="s">
        <v>99</v>
      </c>
      <c r="D58" s="82">
        <f ca="1">IFERROR(IF(OFFSET('Data Entry'!$A$2,0,-1+MATCH(IF(LEFT($A58,1)=" ",RIGHT($A58,LEN($A58)-1),$A58),Trackerdata[#Headers],))&lt;&gt;0,OFFSET('Data Entry'!$A$2,0,-1+MATCH(IF(LEFT($A58,1)=" ",RIGHT($A58,LEN($A58)-1),$A58),Trackerdata[#Headers],)),""),"")</f>
        <v>1</v>
      </c>
      <c r="E58" s="90">
        <f ca="1">IFERROR(IF(OFFSET('Data Entry'!$A$3,0,-1+MATCH(IF(LEFT($A58,1)=" ",RIGHT($A58,LEN($A58)-1),$A58),Trackerdata[#Headers],))&lt;&gt;0,OFFSET('Data Entry'!$A$3,0,-1+MATCH(IF(LEFT($A58,1)=" ",RIGHT($A58,LEN($A58)-1),$A58),Trackerdata[#Headers],)),""),"")</f>
        <v>41301</v>
      </c>
    </row>
    <row r="59" spans="1:5" x14ac:dyDescent="0.25">
      <c r="A59" s="68" t="s">
        <v>475</v>
      </c>
      <c r="B59" s="81">
        <v>0</v>
      </c>
      <c r="D59" s="82" t="str">
        <f ca="1">IFERROR(IF(OFFSET('Data Entry'!$A$2,0,-1+MATCH(IF(LEFT($A59,1)=" ",RIGHT($A59,LEN($A59)-1),$A59),Trackerdata[#Headers],))&lt;&gt;0,OFFSET('Data Entry'!$A$2,0,-1+MATCH(IF(LEFT($A59,1)=" ",RIGHT($A59,LEN($A59)-1),$A59),Trackerdata[#Headers],)),""),"")</f>
        <v/>
      </c>
      <c r="E59" s="90" t="str">
        <f ca="1">IFERROR(IF(OFFSET('Data Entry'!$A$3,0,-1+MATCH(IF(LEFT($A59,1)=" ",RIGHT($A59,LEN($A59)-1),$A59),Trackerdata[#Headers],))&lt;&gt;0,OFFSET('Data Entry'!$A$3,0,-1+MATCH(IF(LEFT($A59,1)=" ",RIGHT($A59,LEN($A59)-1),$A59),Trackerdata[#Headers],)),""),"")</f>
        <v/>
      </c>
    </row>
    <row r="60" spans="1:5" x14ac:dyDescent="0.25">
      <c r="A60" s="67" t="s">
        <v>55</v>
      </c>
      <c r="D60" s="82" t="str">
        <f ca="1">IFERROR(IF(OFFSET('Data Entry'!$A$2,0,-1+MATCH(IF(LEFT($A60,1)=" ",RIGHT($A60,LEN($A60)-1),$A60),Trackerdata[#Headers],))&lt;&gt;0,OFFSET('Data Entry'!$A$2,0,-1+MATCH(IF(LEFT($A60,1)=" ",RIGHT($A60,LEN($A60)-1),$A60),Trackerdata[#Headers],)),""),"")</f>
        <v/>
      </c>
      <c r="E60" s="90" t="str">
        <f ca="1">IFERROR(IF(OFFSET('Data Entry'!$A$3,0,-1+MATCH(IF(LEFT($A60,1)=" ",RIGHT($A60,LEN($A60)-1),$A60),Trackerdata[#Headers],))&lt;&gt;0,OFFSET('Data Entry'!$A$3,0,-1+MATCH(IF(LEFT($A60,1)=" ",RIGHT($A60,LEN($A60)-1),$A60),Trackerdata[#Headers],)),""),"")</f>
        <v/>
      </c>
    </row>
    <row r="61" spans="1:5" x14ac:dyDescent="0.25">
      <c r="A61" s="68" t="s">
        <v>88</v>
      </c>
      <c r="D61" s="82">
        <f ca="1">IFERROR(IF(OFFSET('Data Entry'!$A$2,0,-1+MATCH(IF(LEFT($A61,1)=" ",RIGHT($A61,LEN($A61)-1),$A61),Trackerdata[#Headers],))&lt;&gt;0,OFFSET('Data Entry'!$A$2,0,-1+MATCH(IF(LEFT($A61,1)=" ",RIGHT($A61,LEN($A61)-1),$A61),Trackerdata[#Headers],)),""),"")</f>
        <v>1</v>
      </c>
      <c r="E61" s="90">
        <f ca="1">IFERROR(IF(OFFSET('Data Entry'!$A$3,0,-1+MATCH(IF(LEFT($A61,1)=" ",RIGHT($A61,LEN($A61)-1),$A61),Trackerdata[#Headers],))&lt;&gt;0,OFFSET('Data Entry'!$A$3,0,-1+MATCH(IF(LEFT($A61,1)=" ",RIGHT($A61,LEN($A61)-1),$A61),Trackerdata[#Headers],)),""),"")</f>
        <v>41294</v>
      </c>
    </row>
    <row r="62" spans="1:5" x14ac:dyDescent="0.25">
      <c r="A62" s="68" t="s">
        <v>89</v>
      </c>
      <c r="D62" s="82">
        <f ca="1">IFERROR(IF(OFFSET('Data Entry'!$A$2,0,-1+MATCH(IF(LEFT($A62,1)=" ",RIGHT($A62,LEN($A62)-1),$A62),Trackerdata[#Headers],))&lt;&gt;0,OFFSET('Data Entry'!$A$2,0,-1+MATCH(IF(LEFT($A62,1)=" ",RIGHT($A62,LEN($A62)-1),$A62),Trackerdata[#Headers],)),""),"")</f>
        <v>1</v>
      </c>
      <c r="E62" s="90">
        <f ca="1">IFERROR(IF(OFFSET('Data Entry'!$A$3,0,-1+MATCH(IF(LEFT($A62,1)=" ",RIGHT($A62,LEN($A62)-1),$A62),Trackerdata[#Headers],))&lt;&gt;0,OFFSET('Data Entry'!$A$3,0,-1+MATCH(IF(LEFT($A62,1)=" ",RIGHT($A62,LEN($A62)-1),$A62),Trackerdata[#Headers],)),""),"")</f>
        <v>41299</v>
      </c>
    </row>
    <row r="63" spans="1:5" x14ac:dyDescent="0.25">
      <c r="A63" s="68" t="s">
        <v>99</v>
      </c>
      <c r="D63" s="82">
        <f ca="1">IFERROR(IF(OFFSET('Data Entry'!$A$2,0,-1+MATCH(IF(LEFT($A63,1)=" ",RIGHT($A63,LEN($A63)-1),$A63),Trackerdata[#Headers],))&lt;&gt;0,OFFSET('Data Entry'!$A$2,0,-1+MATCH(IF(LEFT($A63,1)=" ",RIGHT($A63,LEN($A63)-1),$A63),Trackerdata[#Headers],)),""),"")</f>
        <v>1</v>
      </c>
      <c r="E63" s="90">
        <f ca="1">IFERROR(IF(OFFSET('Data Entry'!$A$3,0,-1+MATCH(IF(LEFT($A63,1)=" ",RIGHT($A63,LEN($A63)-1),$A63),Trackerdata[#Headers],))&lt;&gt;0,OFFSET('Data Entry'!$A$3,0,-1+MATCH(IF(LEFT($A63,1)=" ",RIGHT($A63,LEN($A63)-1),$A63),Trackerdata[#Headers],)),""),"")</f>
        <v>41301</v>
      </c>
    </row>
    <row r="64" spans="1:5" x14ac:dyDescent="0.25">
      <c r="A64" s="68" t="s">
        <v>475</v>
      </c>
      <c r="B64" s="81">
        <v>0</v>
      </c>
      <c r="D64" s="82" t="str">
        <f ca="1">IFERROR(IF(OFFSET('Data Entry'!$A$2,0,-1+MATCH(IF(LEFT($A64,1)=" ",RIGHT($A64,LEN($A64)-1),$A64),Trackerdata[#Headers],))&lt;&gt;0,OFFSET('Data Entry'!$A$2,0,-1+MATCH(IF(LEFT($A64,1)=" ",RIGHT($A64,LEN($A64)-1),$A64),Trackerdata[#Headers],)),""),"")</f>
        <v/>
      </c>
      <c r="E64" s="90" t="str">
        <f ca="1">IFERROR(IF(OFFSET('Data Entry'!$A$3,0,-1+MATCH(IF(LEFT($A64,1)=" ",RIGHT($A64,LEN($A64)-1),$A64),Trackerdata[#Headers],))&lt;&gt;0,OFFSET('Data Entry'!$A$3,0,-1+MATCH(IF(LEFT($A64,1)=" ",RIGHT($A64,LEN($A64)-1),$A64),Trackerdata[#Headers],)),""),"")</f>
        <v/>
      </c>
    </row>
  </sheetData>
  <mergeCells count="1">
    <mergeCell ref="A8:D8"/>
  </mergeCell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80000"/>
  </sheetPr>
  <dimension ref="A1:ND11"/>
  <sheetViews>
    <sheetView zoomScale="115" zoomScaleNormal="115" workbookViewId="0">
      <pane xSplit="3" ySplit="1" topLeftCell="D2" activePane="bottomRight" state="frozen"/>
      <selection activeCell="I22" sqref="I22"/>
      <selection pane="topRight" activeCell="I22" sqref="I22"/>
      <selection pane="bottomLeft" activeCell="I22" sqref="I22"/>
      <selection pane="bottomRight" activeCell="D2" sqref="D2"/>
    </sheetView>
  </sheetViews>
  <sheetFormatPr defaultColWidth="4.140625" defaultRowHeight="14.25" x14ac:dyDescent="0.2"/>
  <cols>
    <col min="1" max="1" width="20.28515625" style="45" customWidth="1"/>
    <col min="2" max="3" width="5.7109375" style="45" customWidth="1"/>
    <col min="4" max="303" width="4.140625" style="45"/>
    <col min="304" max="304" width="4.140625" style="45" customWidth="1"/>
    <col min="305" max="16384" width="4.140625" style="45"/>
  </cols>
  <sheetData>
    <row r="1" spans="1:368" s="94" customFormat="1" ht="60" customHeight="1" x14ac:dyDescent="0.2">
      <c r="A1" s="100" t="s">
        <v>101</v>
      </c>
      <c r="B1" s="91" t="s">
        <v>11</v>
      </c>
      <c r="C1" s="91" t="s">
        <v>478</v>
      </c>
      <c r="D1" s="92" t="s">
        <v>102</v>
      </c>
      <c r="E1" s="93" t="s">
        <v>103</v>
      </c>
      <c r="F1" s="93" t="s">
        <v>104</v>
      </c>
      <c r="G1" s="93" t="s">
        <v>105</v>
      </c>
      <c r="H1" s="93" t="s">
        <v>106</v>
      </c>
      <c r="I1" s="93" t="s">
        <v>107</v>
      </c>
      <c r="J1" s="93" t="s">
        <v>108</v>
      </c>
      <c r="K1" s="93" t="s">
        <v>109</v>
      </c>
      <c r="L1" s="93" t="s">
        <v>110</v>
      </c>
      <c r="M1" s="93" t="s">
        <v>111</v>
      </c>
      <c r="N1" s="93" t="s">
        <v>112</v>
      </c>
      <c r="O1" s="93" t="s">
        <v>113</v>
      </c>
      <c r="P1" s="93" t="s">
        <v>114</v>
      </c>
      <c r="Q1" s="93" t="s">
        <v>115</v>
      </c>
      <c r="R1" s="93" t="s">
        <v>116</v>
      </c>
      <c r="S1" s="93" t="s">
        <v>117</v>
      </c>
      <c r="T1" s="93" t="s">
        <v>118</v>
      </c>
      <c r="U1" s="93" t="s">
        <v>119</v>
      </c>
      <c r="V1" s="93" t="s">
        <v>120</v>
      </c>
      <c r="W1" s="93" t="s">
        <v>121</v>
      </c>
      <c r="X1" s="93" t="s">
        <v>122</v>
      </c>
      <c r="Y1" s="93" t="s">
        <v>123</v>
      </c>
      <c r="Z1" s="93" t="s">
        <v>124</v>
      </c>
      <c r="AA1" s="93" t="s">
        <v>125</v>
      </c>
      <c r="AB1" s="93" t="s">
        <v>126</v>
      </c>
      <c r="AC1" s="93" t="s">
        <v>127</v>
      </c>
      <c r="AD1" s="93" t="s">
        <v>128</v>
      </c>
      <c r="AE1" s="93" t="s">
        <v>129</v>
      </c>
      <c r="AF1" s="93" t="s">
        <v>130</v>
      </c>
      <c r="AG1" s="93" t="s">
        <v>131</v>
      </c>
      <c r="AH1" s="93" t="s">
        <v>132</v>
      </c>
      <c r="AI1" s="93" t="s">
        <v>133</v>
      </c>
      <c r="AJ1" s="93" t="s">
        <v>134</v>
      </c>
      <c r="AK1" s="93" t="s">
        <v>135</v>
      </c>
      <c r="AL1" s="93" t="s">
        <v>136</v>
      </c>
      <c r="AM1" s="93" t="s">
        <v>137</v>
      </c>
      <c r="AN1" s="93" t="s">
        <v>138</v>
      </c>
      <c r="AO1" s="93" t="s">
        <v>139</v>
      </c>
      <c r="AP1" s="93" t="s">
        <v>140</v>
      </c>
      <c r="AQ1" s="93" t="s">
        <v>141</v>
      </c>
      <c r="AR1" s="93" t="s">
        <v>142</v>
      </c>
      <c r="AS1" s="93" t="s">
        <v>143</v>
      </c>
      <c r="AT1" s="93" t="s">
        <v>144</v>
      </c>
      <c r="AU1" s="93" t="s">
        <v>145</v>
      </c>
      <c r="AV1" s="93" t="s">
        <v>146</v>
      </c>
      <c r="AW1" s="93" t="s">
        <v>147</v>
      </c>
      <c r="AX1" s="93" t="s">
        <v>148</v>
      </c>
      <c r="AY1" s="93" t="s">
        <v>149</v>
      </c>
      <c r="AZ1" s="93" t="s">
        <v>150</v>
      </c>
      <c r="BA1" s="93" t="s">
        <v>151</v>
      </c>
      <c r="BB1" s="93" t="s">
        <v>152</v>
      </c>
      <c r="BC1" s="93" t="s">
        <v>153</v>
      </c>
      <c r="BD1" s="93" t="s">
        <v>154</v>
      </c>
      <c r="BE1" s="93" t="s">
        <v>155</v>
      </c>
      <c r="BF1" s="93" t="s">
        <v>156</v>
      </c>
      <c r="BG1" s="93" t="s">
        <v>157</v>
      </c>
      <c r="BH1" s="93" t="s">
        <v>158</v>
      </c>
      <c r="BI1" s="93" t="s">
        <v>159</v>
      </c>
      <c r="BJ1" s="93" t="s">
        <v>160</v>
      </c>
      <c r="BK1" s="93" t="s">
        <v>161</v>
      </c>
      <c r="BL1" s="93" t="s">
        <v>162</v>
      </c>
      <c r="BM1" s="93" t="s">
        <v>163</v>
      </c>
      <c r="BN1" s="93" t="s">
        <v>164</v>
      </c>
      <c r="BO1" s="93" t="s">
        <v>165</v>
      </c>
      <c r="BP1" s="93" t="s">
        <v>166</v>
      </c>
      <c r="BQ1" s="93" t="s">
        <v>167</v>
      </c>
      <c r="BR1" s="93" t="s">
        <v>168</v>
      </c>
      <c r="BS1" s="93" t="s">
        <v>169</v>
      </c>
      <c r="BT1" s="93" t="s">
        <v>170</v>
      </c>
      <c r="BU1" s="93" t="s">
        <v>171</v>
      </c>
      <c r="BV1" s="93" t="s">
        <v>172</v>
      </c>
      <c r="BW1" s="93" t="s">
        <v>173</v>
      </c>
      <c r="BX1" s="93" t="s">
        <v>174</v>
      </c>
      <c r="BY1" s="93" t="s">
        <v>175</v>
      </c>
      <c r="BZ1" s="93" t="s">
        <v>176</v>
      </c>
      <c r="CA1" s="93" t="s">
        <v>177</v>
      </c>
      <c r="CB1" s="93" t="s">
        <v>178</v>
      </c>
      <c r="CC1" s="93" t="s">
        <v>179</v>
      </c>
      <c r="CD1" s="93" t="s">
        <v>180</v>
      </c>
      <c r="CE1" s="93" t="s">
        <v>181</v>
      </c>
      <c r="CF1" s="93" t="s">
        <v>182</v>
      </c>
      <c r="CG1" s="93" t="s">
        <v>183</v>
      </c>
      <c r="CH1" s="93" t="s">
        <v>184</v>
      </c>
      <c r="CI1" s="93" t="s">
        <v>185</v>
      </c>
      <c r="CJ1" s="93" t="s">
        <v>186</v>
      </c>
      <c r="CK1" s="93" t="s">
        <v>187</v>
      </c>
      <c r="CL1" s="93" t="s">
        <v>188</v>
      </c>
      <c r="CM1" s="93" t="s">
        <v>189</v>
      </c>
      <c r="CN1" s="93" t="s">
        <v>190</v>
      </c>
      <c r="CO1" s="93" t="s">
        <v>191</v>
      </c>
      <c r="CP1" s="93" t="s">
        <v>192</v>
      </c>
      <c r="CQ1" s="93" t="s">
        <v>193</v>
      </c>
      <c r="CR1" s="93" t="s">
        <v>194</v>
      </c>
      <c r="CS1" s="93" t="s">
        <v>195</v>
      </c>
      <c r="CT1" s="93" t="s">
        <v>196</v>
      </c>
      <c r="CU1" s="93" t="s">
        <v>197</v>
      </c>
      <c r="CV1" s="93" t="s">
        <v>198</v>
      </c>
      <c r="CW1" s="93" t="s">
        <v>199</v>
      </c>
      <c r="CX1" s="93" t="s">
        <v>200</v>
      </c>
      <c r="CY1" s="93" t="s">
        <v>201</v>
      </c>
      <c r="CZ1" s="93" t="s">
        <v>202</v>
      </c>
      <c r="DA1" s="93" t="s">
        <v>203</v>
      </c>
      <c r="DB1" s="93" t="s">
        <v>204</v>
      </c>
      <c r="DC1" s="93" t="s">
        <v>205</v>
      </c>
      <c r="DD1" s="93" t="s">
        <v>206</v>
      </c>
      <c r="DE1" s="93" t="s">
        <v>207</v>
      </c>
      <c r="DF1" s="93" t="s">
        <v>208</v>
      </c>
      <c r="DG1" s="93" t="s">
        <v>209</v>
      </c>
      <c r="DH1" s="93" t="s">
        <v>210</v>
      </c>
      <c r="DI1" s="93" t="s">
        <v>211</v>
      </c>
      <c r="DJ1" s="93" t="s">
        <v>212</v>
      </c>
      <c r="DK1" s="93" t="s">
        <v>213</v>
      </c>
      <c r="DL1" s="93" t="s">
        <v>214</v>
      </c>
      <c r="DM1" s="93" t="s">
        <v>215</v>
      </c>
      <c r="DN1" s="93" t="s">
        <v>216</v>
      </c>
      <c r="DO1" s="93" t="s">
        <v>217</v>
      </c>
      <c r="DP1" s="93" t="s">
        <v>218</v>
      </c>
      <c r="DQ1" s="93" t="s">
        <v>219</v>
      </c>
      <c r="DR1" s="93" t="s">
        <v>220</v>
      </c>
      <c r="DS1" s="93" t="s">
        <v>221</v>
      </c>
      <c r="DT1" s="93" t="s">
        <v>222</v>
      </c>
      <c r="DU1" s="93" t="s">
        <v>223</v>
      </c>
      <c r="DV1" s="93" t="s">
        <v>224</v>
      </c>
      <c r="DW1" s="93" t="s">
        <v>225</v>
      </c>
      <c r="DX1" s="93" t="s">
        <v>226</v>
      </c>
      <c r="DY1" s="93" t="s">
        <v>227</v>
      </c>
      <c r="DZ1" s="93" t="s">
        <v>228</v>
      </c>
      <c r="EA1" s="93" t="s">
        <v>229</v>
      </c>
      <c r="EB1" s="93" t="s">
        <v>230</v>
      </c>
      <c r="EC1" s="93" t="s">
        <v>231</v>
      </c>
      <c r="ED1" s="93" t="s">
        <v>232</v>
      </c>
      <c r="EE1" s="93" t="s">
        <v>233</v>
      </c>
      <c r="EF1" s="93" t="s">
        <v>234</v>
      </c>
      <c r="EG1" s="93" t="s">
        <v>235</v>
      </c>
      <c r="EH1" s="93" t="s">
        <v>236</v>
      </c>
      <c r="EI1" s="93" t="s">
        <v>237</v>
      </c>
      <c r="EJ1" s="93" t="s">
        <v>238</v>
      </c>
      <c r="EK1" s="93" t="s">
        <v>239</v>
      </c>
      <c r="EL1" s="93" t="s">
        <v>240</v>
      </c>
      <c r="EM1" s="93" t="s">
        <v>241</v>
      </c>
      <c r="EN1" s="93" t="s">
        <v>242</v>
      </c>
      <c r="EO1" s="93" t="s">
        <v>243</v>
      </c>
      <c r="EP1" s="93" t="s">
        <v>244</v>
      </c>
      <c r="EQ1" s="93" t="s">
        <v>245</v>
      </c>
      <c r="ER1" s="93" t="s">
        <v>246</v>
      </c>
      <c r="ES1" s="93" t="s">
        <v>247</v>
      </c>
      <c r="ET1" s="93" t="s">
        <v>248</v>
      </c>
      <c r="EU1" s="93" t="s">
        <v>249</v>
      </c>
      <c r="EV1" s="93" t="s">
        <v>250</v>
      </c>
      <c r="EW1" s="93" t="s">
        <v>251</v>
      </c>
      <c r="EX1" s="93" t="s">
        <v>252</v>
      </c>
      <c r="EY1" s="93" t="s">
        <v>253</v>
      </c>
      <c r="EZ1" s="93" t="s">
        <v>254</v>
      </c>
      <c r="FA1" s="93" t="s">
        <v>255</v>
      </c>
      <c r="FB1" s="93" t="s">
        <v>256</v>
      </c>
      <c r="FC1" s="93" t="s">
        <v>257</v>
      </c>
      <c r="FD1" s="93" t="s">
        <v>258</v>
      </c>
      <c r="FE1" s="93" t="s">
        <v>259</v>
      </c>
      <c r="FF1" s="93" t="s">
        <v>260</v>
      </c>
      <c r="FG1" s="93" t="s">
        <v>261</v>
      </c>
      <c r="FH1" s="93" t="s">
        <v>262</v>
      </c>
      <c r="FI1" s="93" t="s">
        <v>263</v>
      </c>
      <c r="FJ1" s="93" t="s">
        <v>264</v>
      </c>
      <c r="FK1" s="93" t="s">
        <v>265</v>
      </c>
      <c r="FL1" s="93" t="s">
        <v>266</v>
      </c>
      <c r="FM1" s="93" t="s">
        <v>267</v>
      </c>
      <c r="FN1" s="93" t="s">
        <v>268</v>
      </c>
      <c r="FO1" s="93" t="s">
        <v>269</v>
      </c>
      <c r="FP1" s="93" t="s">
        <v>270</v>
      </c>
      <c r="FQ1" s="93" t="s">
        <v>271</v>
      </c>
      <c r="FR1" s="93" t="s">
        <v>272</v>
      </c>
      <c r="FS1" s="93" t="s">
        <v>273</v>
      </c>
      <c r="FT1" s="93" t="s">
        <v>274</v>
      </c>
      <c r="FU1" s="93" t="s">
        <v>275</v>
      </c>
      <c r="FV1" s="93" t="s">
        <v>276</v>
      </c>
      <c r="FW1" s="93" t="s">
        <v>277</v>
      </c>
      <c r="FX1" s="93" t="s">
        <v>278</v>
      </c>
      <c r="FY1" s="93" t="s">
        <v>279</v>
      </c>
      <c r="FZ1" s="93" t="s">
        <v>280</v>
      </c>
      <c r="GA1" s="93" t="s">
        <v>281</v>
      </c>
      <c r="GB1" s="93" t="s">
        <v>282</v>
      </c>
      <c r="GC1" s="93" t="s">
        <v>283</v>
      </c>
      <c r="GD1" s="93" t="s">
        <v>284</v>
      </c>
      <c r="GE1" s="93" t="s">
        <v>285</v>
      </c>
      <c r="GF1" s="93" t="s">
        <v>286</v>
      </c>
      <c r="GG1" s="93" t="s">
        <v>287</v>
      </c>
      <c r="GH1" s="93" t="s">
        <v>288</v>
      </c>
      <c r="GI1" s="93" t="s">
        <v>289</v>
      </c>
      <c r="GJ1" s="93" t="s">
        <v>290</v>
      </c>
      <c r="GK1" s="93" t="s">
        <v>291</v>
      </c>
      <c r="GL1" s="93" t="s">
        <v>292</v>
      </c>
      <c r="GM1" s="93" t="s">
        <v>293</v>
      </c>
      <c r="GN1" s="93" t="s">
        <v>294</v>
      </c>
      <c r="GO1" s="93" t="s">
        <v>295</v>
      </c>
      <c r="GP1" s="93" t="s">
        <v>296</v>
      </c>
      <c r="GQ1" s="93" t="s">
        <v>297</v>
      </c>
      <c r="GR1" s="93" t="s">
        <v>298</v>
      </c>
      <c r="GS1" s="93" t="s">
        <v>299</v>
      </c>
      <c r="GT1" s="93" t="s">
        <v>300</v>
      </c>
      <c r="GU1" s="93" t="s">
        <v>301</v>
      </c>
      <c r="GV1" s="93" t="s">
        <v>302</v>
      </c>
      <c r="GW1" s="93" t="s">
        <v>303</v>
      </c>
      <c r="GX1" s="93" t="s">
        <v>304</v>
      </c>
      <c r="GY1" s="93" t="s">
        <v>305</v>
      </c>
      <c r="GZ1" s="93" t="s">
        <v>306</v>
      </c>
      <c r="HA1" s="93" t="s">
        <v>307</v>
      </c>
      <c r="HB1" s="93" t="s">
        <v>308</v>
      </c>
      <c r="HC1" s="93" t="s">
        <v>309</v>
      </c>
      <c r="HD1" s="93" t="s">
        <v>310</v>
      </c>
      <c r="HE1" s="93" t="s">
        <v>311</v>
      </c>
      <c r="HF1" s="93" t="s">
        <v>312</v>
      </c>
      <c r="HG1" s="93" t="s">
        <v>313</v>
      </c>
      <c r="HH1" s="93" t="s">
        <v>314</v>
      </c>
      <c r="HI1" s="93" t="s">
        <v>315</v>
      </c>
      <c r="HJ1" s="93" t="s">
        <v>316</v>
      </c>
      <c r="HK1" s="93" t="s">
        <v>317</v>
      </c>
      <c r="HL1" s="93" t="s">
        <v>318</v>
      </c>
      <c r="HM1" s="93" t="s">
        <v>319</v>
      </c>
      <c r="HN1" s="93" t="s">
        <v>320</v>
      </c>
      <c r="HO1" s="93" t="s">
        <v>321</v>
      </c>
      <c r="HP1" s="93" t="s">
        <v>322</v>
      </c>
      <c r="HQ1" s="93" t="s">
        <v>323</v>
      </c>
      <c r="HR1" s="93" t="s">
        <v>324</v>
      </c>
      <c r="HS1" s="93" t="s">
        <v>325</v>
      </c>
      <c r="HT1" s="93" t="s">
        <v>326</v>
      </c>
      <c r="HU1" s="93" t="s">
        <v>327</v>
      </c>
      <c r="HV1" s="93" t="s">
        <v>328</v>
      </c>
      <c r="HW1" s="93" t="s">
        <v>329</v>
      </c>
      <c r="HX1" s="93" t="s">
        <v>330</v>
      </c>
      <c r="HY1" s="93" t="s">
        <v>331</v>
      </c>
      <c r="HZ1" s="93" t="s">
        <v>332</v>
      </c>
      <c r="IA1" s="93" t="s">
        <v>333</v>
      </c>
      <c r="IB1" s="93" t="s">
        <v>334</v>
      </c>
      <c r="IC1" s="93" t="s">
        <v>335</v>
      </c>
      <c r="ID1" s="93" t="s">
        <v>336</v>
      </c>
      <c r="IE1" s="93" t="s">
        <v>337</v>
      </c>
      <c r="IF1" s="93" t="s">
        <v>338</v>
      </c>
      <c r="IG1" s="93" t="s">
        <v>339</v>
      </c>
      <c r="IH1" s="93" t="s">
        <v>340</v>
      </c>
      <c r="II1" s="93" t="s">
        <v>341</v>
      </c>
      <c r="IJ1" s="93" t="s">
        <v>342</v>
      </c>
      <c r="IK1" s="93" t="s">
        <v>343</v>
      </c>
      <c r="IL1" s="93" t="s">
        <v>344</v>
      </c>
      <c r="IM1" s="93" t="s">
        <v>345</v>
      </c>
      <c r="IN1" s="93" t="s">
        <v>346</v>
      </c>
      <c r="IO1" s="93" t="s">
        <v>347</v>
      </c>
      <c r="IP1" s="93" t="s">
        <v>348</v>
      </c>
      <c r="IQ1" s="93" t="s">
        <v>349</v>
      </c>
      <c r="IR1" s="93" t="s">
        <v>350</v>
      </c>
      <c r="IS1" s="93" t="s">
        <v>351</v>
      </c>
      <c r="IT1" s="93" t="s">
        <v>352</v>
      </c>
      <c r="IU1" s="93" t="s">
        <v>353</v>
      </c>
      <c r="IV1" s="93" t="s">
        <v>354</v>
      </c>
      <c r="IW1" s="93" t="s">
        <v>355</v>
      </c>
      <c r="IX1" s="93" t="s">
        <v>356</v>
      </c>
      <c r="IY1" s="93" t="s">
        <v>357</v>
      </c>
      <c r="IZ1" s="93" t="s">
        <v>358</v>
      </c>
      <c r="JA1" s="93" t="s">
        <v>359</v>
      </c>
      <c r="JB1" s="93" t="s">
        <v>360</v>
      </c>
      <c r="JC1" s="93" t="s">
        <v>361</v>
      </c>
      <c r="JD1" s="93" t="s">
        <v>362</v>
      </c>
      <c r="JE1" s="93" t="s">
        <v>363</v>
      </c>
      <c r="JF1" s="93" t="s">
        <v>364</v>
      </c>
      <c r="JG1" s="93" t="s">
        <v>365</v>
      </c>
      <c r="JH1" s="93" t="s">
        <v>366</v>
      </c>
      <c r="JI1" s="93" t="s">
        <v>367</v>
      </c>
      <c r="JJ1" s="93" t="s">
        <v>368</v>
      </c>
      <c r="JK1" s="93" t="s">
        <v>369</v>
      </c>
      <c r="JL1" s="93" t="s">
        <v>370</v>
      </c>
      <c r="JM1" s="93" t="s">
        <v>371</v>
      </c>
      <c r="JN1" s="93" t="s">
        <v>372</v>
      </c>
      <c r="JO1" s="93" t="s">
        <v>373</v>
      </c>
      <c r="JP1" s="93" t="s">
        <v>374</v>
      </c>
      <c r="JQ1" s="93" t="s">
        <v>375</v>
      </c>
      <c r="JR1" s="93" t="s">
        <v>376</v>
      </c>
      <c r="JS1" s="93" t="s">
        <v>377</v>
      </c>
      <c r="JT1" s="93" t="s">
        <v>378</v>
      </c>
      <c r="JU1" s="93" t="s">
        <v>379</v>
      </c>
      <c r="JV1" s="93" t="s">
        <v>380</v>
      </c>
      <c r="JW1" s="93" t="s">
        <v>381</v>
      </c>
      <c r="JX1" s="93" t="s">
        <v>382</v>
      </c>
      <c r="JY1" s="93" t="s">
        <v>383</v>
      </c>
      <c r="JZ1" s="93" t="s">
        <v>384</v>
      </c>
      <c r="KA1" s="93" t="s">
        <v>385</v>
      </c>
      <c r="KB1" s="93" t="s">
        <v>386</v>
      </c>
      <c r="KC1" s="93" t="s">
        <v>387</v>
      </c>
      <c r="KD1" s="93" t="s">
        <v>388</v>
      </c>
      <c r="KE1" s="93" t="s">
        <v>389</v>
      </c>
      <c r="KF1" s="93" t="s">
        <v>390</v>
      </c>
      <c r="KG1" s="93" t="s">
        <v>391</v>
      </c>
      <c r="KH1" s="93" t="s">
        <v>392</v>
      </c>
      <c r="KI1" s="93" t="s">
        <v>393</v>
      </c>
      <c r="KJ1" s="93" t="s">
        <v>394</v>
      </c>
      <c r="KK1" s="93" t="s">
        <v>395</v>
      </c>
      <c r="KL1" s="93" t="s">
        <v>396</v>
      </c>
      <c r="KM1" s="93" t="s">
        <v>397</v>
      </c>
      <c r="KN1" s="93" t="s">
        <v>398</v>
      </c>
      <c r="KO1" s="93" t="s">
        <v>399</v>
      </c>
      <c r="KP1" s="93" t="s">
        <v>400</v>
      </c>
      <c r="KQ1" s="93" t="s">
        <v>401</v>
      </c>
      <c r="KR1" s="93" t="s">
        <v>402</v>
      </c>
      <c r="KS1" s="93" t="s">
        <v>403</v>
      </c>
      <c r="KT1" s="93" t="s">
        <v>404</v>
      </c>
      <c r="KU1" s="93" t="s">
        <v>405</v>
      </c>
      <c r="KV1" s="93" t="s">
        <v>406</v>
      </c>
      <c r="KW1" s="93" t="s">
        <v>407</v>
      </c>
      <c r="KX1" s="93" t="s">
        <v>408</v>
      </c>
      <c r="KY1" s="93" t="s">
        <v>409</v>
      </c>
      <c r="KZ1" s="93" t="s">
        <v>410</v>
      </c>
      <c r="LA1" s="93" t="s">
        <v>411</v>
      </c>
      <c r="LB1" s="93" t="s">
        <v>412</v>
      </c>
      <c r="LC1" s="93" t="s">
        <v>413</v>
      </c>
      <c r="LD1" s="93" t="s">
        <v>414</v>
      </c>
      <c r="LE1" s="93" t="s">
        <v>415</v>
      </c>
      <c r="LF1" s="93" t="s">
        <v>416</v>
      </c>
      <c r="LG1" s="93" t="s">
        <v>417</v>
      </c>
      <c r="LH1" s="93" t="s">
        <v>418</v>
      </c>
      <c r="LI1" s="93" t="s">
        <v>419</v>
      </c>
      <c r="LJ1" s="93" t="s">
        <v>420</v>
      </c>
      <c r="LK1" s="93" t="s">
        <v>421</v>
      </c>
      <c r="LL1" s="93" t="s">
        <v>422</v>
      </c>
      <c r="LM1" s="93" t="s">
        <v>423</v>
      </c>
      <c r="LN1" s="93" t="s">
        <v>424</v>
      </c>
      <c r="LO1" s="93" t="s">
        <v>425</v>
      </c>
      <c r="LP1" s="93" t="s">
        <v>426</v>
      </c>
      <c r="LQ1" s="93" t="s">
        <v>427</v>
      </c>
      <c r="LR1" s="93" t="s">
        <v>428</v>
      </c>
      <c r="LS1" s="93" t="s">
        <v>429</v>
      </c>
      <c r="LT1" s="93" t="s">
        <v>430</v>
      </c>
      <c r="LU1" s="93" t="s">
        <v>431</v>
      </c>
      <c r="LV1" s="93" t="s">
        <v>432</v>
      </c>
      <c r="LW1" s="93" t="s">
        <v>433</v>
      </c>
      <c r="LX1" s="93" t="s">
        <v>434</v>
      </c>
      <c r="LY1" s="93" t="s">
        <v>435</v>
      </c>
      <c r="LZ1" s="93" t="s">
        <v>436</v>
      </c>
      <c r="MA1" s="93" t="s">
        <v>437</v>
      </c>
      <c r="MB1" s="93" t="s">
        <v>438</v>
      </c>
      <c r="MC1" s="93" t="s">
        <v>439</v>
      </c>
      <c r="MD1" s="93" t="s">
        <v>440</v>
      </c>
      <c r="ME1" s="93" t="s">
        <v>441</v>
      </c>
      <c r="MF1" s="93" t="s">
        <v>442</v>
      </c>
      <c r="MG1" s="93" t="s">
        <v>443</v>
      </c>
      <c r="MH1" s="93" t="s">
        <v>444</v>
      </c>
      <c r="MI1" s="93" t="s">
        <v>445</v>
      </c>
      <c r="MJ1" s="93" t="s">
        <v>446</v>
      </c>
      <c r="MK1" s="93" t="s">
        <v>447</v>
      </c>
      <c r="ML1" s="93" t="s">
        <v>448</v>
      </c>
      <c r="MM1" s="93" t="s">
        <v>449</v>
      </c>
      <c r="MN1" s="93" t="s">
        <v>450</v>
      </c>
      <c r="MO1" s="93" t="s">
        <v>451</v>
      </c>
      <c r="MP1" s="93" t="s">
        <v>452</v>
      </c>
      <c r="MQ1" s="93" t="s">
        <v>453</v>
      </c>
      <c r="MR1" s="93" t="s">
        <v>454</v>
      </c>
      <c r="MS1" s="93" t="s">
        <v>455</v>
      </c>
      <c r="MT1" s="93" t="s">
        <v>456</v>
      </c>
      <c r="MU1" s="93" t="s">
        <v>457</v>
      </c>
      <c r="MV1" s="93" t="s">
        <v>458</v>
      </c>
      <c r="MW1" s="93" t="s">
        <v>459</v>
      </c>
      <c r="MX1" s="93" t="s">
        <v>460</v>
      </c>
      <c r="MY1" s="93" t="s">
        <v>461</v>
      </c>
      <c r="MZ1" s="93" t="s">
        <v>462</v>
      </c>
      <c r="NA1" s="93" t="s">
        <v>463</v>
      </c>
      <c r="NB1" s="93" t="s">
        <v>464</v>
      </c>
      <c r="NC1" s="93" t="s">
        <v>465</v>
      </c>
      <c r="ND1" s="93" t="s">
        <v>466</v>
      </c>
    </row>
    <row r="2" spans="1:368" s="94" customFormat="1" x14ac:dyDescent="0.2">
      <c r="A2" s="95" t="s">
        <v>46</v>
      </c>
      <c r="B2" s="96">
        <f t="shared" ref="B2:B11" si="0">COUNTIF($D2:$ND2,"A")</f>
        <v>1</v>
      </c>
      <c r="C2" s="96">
        <f t="shared" ref="C2:C11" si="1">COUNTIF($D2:$ND2,"L")</f>
        <v>0</v>
      </c>
      <c r="D2" s="97"/>
      <c r="E2" s="98" t="s">
        <v>467</v>
      </c>
      <c r="F2" s="98"/>
      <c r="G2" s="98"/>
      <c r="H2" s="98"/>
      <c r="I2" s="98"/>
      <c r="J2" s="98"/>
      <c r="K2" s="98"/>
      <c r="L2" s="98"/>
      <c r="M2" s="98"/>
      <c r="N2" s="98"/>
      <c r="O2" s="98"/>
      <c r="P2" s="98"/>
      <c r="Q2" s="98"/>
      <c r="R2" s="98"/>
      <c r="S2" s="98"/>
      <c r="T2" s="98"/>
      <c r="U2" s="98"/>
      <c r="V2" s="98"/>
      <c r="KS2" s="99"/>
      <c r="KT2" s="99"/>
      <c r="KU2" s="99"/>
      <c r="KV2" s="99"/>
      <c r="KW2" s="99"/>
      <c r="KX2" s="99"/>
      <c r="KY2" s="99"/>
      <c r="KZ2" s="99"/>
      <c r="LA2" s="99"/>
      <c r="LB2" s="99"/>
      <c r="LC2" s="99"/>
      <c r="LD2" s="99"/>
      <c r="LE2" s="99"/>
      <c r="LF2" s="99"/>
      <c r="LG2" s="99"/>
      <c r="LH2" s="99"/>
      <c r="LI2" s="99"/>
      <c r="LJ2" s="99"/>
      <c r="LK2" s="99"/>
      <c r="LL2" s="99"/>
      <c r="LM2" s="99"/>
      <c r="LN2" s="99"/>
      <c r="LO2" s="99"/>
      <c r="LP2" s="99"/>
      <c r="LQ2" s="99"/>
      <c r="LR2" s="99"/>
      <c r="LS2" s="99"/>
      <c r="LT2" s="99"/>
      <c r="LU2" s="99"/>
      <c r="LV2" s="99"/>
      <c r="LW2" s="99"/>
      <c r="LX2" s="99"/>
      <c r="LY2" s="99"/>
      <c r="LZ2" s="99"/>
      <c r="MA2" s="99"/>
      <c r="MB2" s="99"/>
      <c r="MC2" s="99"/>
      <c r="MD2" s="99"/>
      <c r="ME2" s="99"/>
      <c r="MF2" s="99"/>
      <c r="MG2" s="99"/>
      <c r="MH2" s="99"/>
      <c r="MI2" s="99"/>
      <c r="MJ2" s="99"/>
      <c r="MK2" s="99"/>
      <c r="ML2" s="99"/>
      <c r="MM2" s="99"/>
      <c r="MN2" s="99"/>
      <c r="MO2" s="99"/>
      <c r="MP2" s="99"/>
      <c r="MQ2" s="99"/>
      <c r="MR2" s="99"/>
      <c r="MS2" s="99"/>
      <c r="MT2" s="99"/>
      <c r="MU2" s="99"/>
      <c r="MV2" s="99"/>
      <c r="MW2" s="99"/>
      <c r="MX2" s="99"/>
      <c r="MY2" s="99"/>
      <c r="MZ2" s="99"/>
      <c r="NA2" s="99"/>
      <c r="NB2" s="99"/>
      <c r="NC2" s="99"/>
      <c r="ND2" s="99"/>
    </row>
    <row r="3" spans="1:368" s="94" customFormat="1" x14ac:dyDescent="0.2">
      <c r="A3" s="95" t="s">
        <v>47</v>
      </c>
      <c r="B3" s="96">
        <f t="shared" si="0"/>
        <v>0</v>
      </c>
      <c r="C3" s="96">
        <f t="shared" si="1"/>
        <v>1</v>
      </c>
      <c r="D3" s="97"/>
      <c r="E3" s="98"/>
      <c r="F3" s="98" t="s">
        <v>479</v>
      </c>
      <c r="G3" s="98"/>
      <c r="H3" s="98"/>
      <c r="I3" s="98"/>
      <c r="J3" s="98"/>
      <c r="K3" s="98"/>
      <c r="L3" s="98"/>
      <c r="M3" s="98"/>
      <c r="N3" s="98"/>
      <c r="O3" s="98"/>
      <c r="P3" s="98"/>
      <c r="Q3" s="98"/>
      <c r="R3" s="98"/>
      <c r="S3" s="98"/>
      <c r="T3" s="98"/>
      <c r="U3" s="98"/>
      <c r="V3" s="98"/>
      <c r="KS3" s="99"/>
      <c r="KT3" s="99"/>
      <c r="KU3" s="99"/>
      <c r="KV3" s="99"/>
      <c r="KW3" s="99"/>
      <c r="KX3" s="99"/>
      <c r="KY3" s="99"/>
      <c r="KZ3" s="99"/>
      <c r="LA3" s="99"/>
      <c r="LB3" s="99"/>
      <c r="LC3" s="99"/>
      <c r="LD3" s="99"/>
      <c r="LE3" s="99"/>
      <c r="LF3" s="99"/>
      <c r="LG3" s="99"/>
      <c r="LH3" s="99"/>
      <c r="LI3" s="99"/>
      <c r="LJ3" s="99"/>
      <c r="LK3" s="99"/>
      <c r="LL3" s="99"/>
      <c r="LM3" s="99"/>
      <c r="LN3" s="99"/>
      <c r="LO3" s="99"/>
      <c r="LP3" s="99"/>
      <c r="LQ3" s="99"/>
      <c r="LR3" s="99"/>
      <c r="LS3" s="99"/>
      <c r="LT3" s="99"/>
      <c r="LU3" s="99"/>
      <c r="LV3" s="99"/>
      <c r="LW3" s="99"/>
      <c r="LX3" s="99"/>
      <c r="LY3" s="99"/>
      <c r="LZ3" s="99"/>
      <c r="MA3" s="99"/>
      <c r="MB3" s="99"/>
      <c r="MC3" s="99"/>
      <c r="MD3" s="99"/>
      <c r="ME3" s="99"/>
      <c r="MF3" s="99"/>
      <c r="MG3" s="99"/>
      <c r="MH3" s="99"/>
      <c r="MI3" s="99"/>
      <c r="MJ3" s="99"/>
      <c r="MK3" s="99"/>
      <c r="ML3" s="99"/>
      <c r="MM3" s="99"/>
      <c r="MN3" s="99"/>
      <c r="MO3" s="99"/>
      <c r="MP3" s="99"/>
      <c r="MQ3" s="99"/>
      <c r="MR3" s="99"/>
      <c r="MS3" s="99"/>
      <c r="MT3" s="99"/>
      <c r="MU3" s="99"/>
      <c r="MV3" s="99"/>
      <c r="MW3" s="99"/>
      <c r="MX3" s="99"/>
      <c r="MY3" s="99"/>
      <c r="MZ3" s="99"/>
      <c r="NA3" s="99"/>
      <c r="NB3" s="99"/>
      <c r="NC3" s="99"/>
      <c r="ND3" s="99"/>
    </row>
    <row r="4" spans="1:368" s="94" customFormat="1" x14ac:dyDescent="0.2">
      <c r="A4" s="95" t="s">
        <v>48</v>
      </c>
      <c r="B4" s="96">
        <f t="shared" si="0"/>
        <v>2</v>
      </c>
      <c r="C4" s="96">
        <f t="shared" si="1"/>
        <v>0</v>
      </c>
      <c r="D4" s="97" t="s">
        <v>467</v>
      </c>
      <c r="E4" s="98" t="s">
        <v>467</v>
      </c>
      <c r="F4" s="98"/>
      <c r="G4" s="98"/>
      <c r="H4" s="98"/>
      <c r="I4" s="98"/>
      <c r="J4" s="98"/>
      <c r="K4" s="98"/>
      <c r="L4" s="98"/>
      <c r="M4" s="98"/>
      <c r="N4" s="98"/>
      <c r="O4" s="98"/>
      <c r="P4" s="98"/>
      <c r="Q4" s="98"/>
      <c r="R4" s="98"/>
      <c r="S4" s="98"/>
      <c r="T4" s="98"/>
      <c r="U4" s="98"/>
      <c r="V4" s="98"/>
      <c r="KS4" s="99"/>
      <c r="KT4" s="99"/>
      <c r="KU4" s="99"/>
      <c r="KV4" s="99"/>
      <c r="KW4" s="99"/>
      <c r="KX4" s="99"/>
      <c r="KY4" s="99"/>
      <c r="KZ4" s="99"/>
      <c r="LA4" s="99"/>
      <c r="LB4" s="99"/>
      <c r="LC4" s="99"/>
      <c r="LD4" s="99"/>
      <c r="LE4" s="99"/>
      <c r="LF4" s="99"/>
      <c r="LG4" s="99"/>
      <c r="LH4" s="99"/>
      <c r="LI4" s="99"/>
      <c r="LJ4" s="99"/>
      <c r="LK4" s="99"/>
      <c r="LL4" s="99"/>
      <c r="LM4" s="99"/>
      <c r="LN4" s="99"/>
      <c r="LO4" s="99"/>
      <c r="LP4" s="99"/>
      <c r="LQ4" s="99"/>
      <c r="LR4" s="99"/>
      <c r="LS4" s="99"/>
      <c r="LT4" s="99"/>
      <c r="LU4" s="99"/>
      <c r="LV4" s="99"/>
      <c r="LW4" s="99"/>
      <c r="LX4" s="99"/>
      <c r="LY4" s="99"/>
      <c r="LZ4" s="99"/>
      <c r="MA4" s="99"/>
      <c r="MB4" s="99"/>
      <c r="MC4" s="99"/>
      <c r="MD4" s="99"/>
      <c r="ME4" s="99"/>
      <c r="MF4" s="99"/>
      <c r="MG4" s="99"/>
      <c r="MH4" s="99"/>
      <c r="MI4" s="99"/>
      <c r="MJ4" s="99"/>
      <c r="MK4" s="99"/>
      <c r="ML4" s="99"/>
      <c r="MM4" s="99"/>
      <c r="MN4" s="99"/>
      <c r="MO4" s="99"/>
      <c r="MP4" s="99"/>
      <c r="MQ4" s="99"/>
      <c r="MR4" s="99"/>
      <c r="MS4" s="99"/>
      <c r="MT4" s="99"/>
      <c r="MU4" s="99"/>
      <c r="MV4" s="99"/>
      <c r="MW4" s="99"/>
      <c r="MX4" s="99"/>
      <c r="MY4" s="99"/>
      <c r="MZ4" s="99"/>
      <c r="NA4" s="99"/>
      <c r="NB4" s="99"/>
      <c r="NC4" s="99"/>
      <c r="ND4" s="99"/>
    </row>
    <row r="5" spans="1:368" s="94" customFormat="1" x14ac:dyDescent="0.2">
      <c r="A5" s="95" t="s">
        <v>50</v>
      </c>
      <c r="B5" s="96">
        <f t="shared" si="0"/>
        <v>0</v>
      </c>
      <c r="C5" s="96">
        <f t="shared" si="1"/>
        <v>0</v>
      </c>
      <c r="D5" s="97"/>
      <c r="E5" s="98"/>
      <c r="F5" s="98"/>
      <c r="G5" s="98"/>
      <c r="H5" s="98"/>
      <c r="I5" s="98"/>
      <c r="J5" s="98"/>
      <c r="K5" s="98"/>
      <c r="L5" s="98"/>
      <c r="M5" s="98"/>
      <c r="N5" s="98"/>
      <c r="O5" s="98"/>
      <c r="P5" s="98"/>
      <c r="Q5" s="98"/>
      <c r="R5" s="98"/>
      <c r="S5" s="98"/>
      <c r="T5" s="98"/>
      <c r="U5" s="98"/>
      <c r="V5" s="98"/>
      <c r="KS5" s="99"/>
      <c r="KT5" s="99"/>
      <c r="KU5" s="99"/>
      <c r="KV5" s="99"/>
      <c r="KW5" s="99"/>
      <c r="KX5" s="99"/>
      <c r="KY5" s="99"/>
      <c r="KZ5" s="99"/>
      <c r="LA5" s="99"/>
      <c r="LB5" s="99"/>
      <c r="LC5" s="99"/>
      <c r="LD5" s="99"/>
      <c r="LE5" s="99"/>
      <c r="LF5" s="99"/>
      <c r="LG5" s="99"/>
      <c r="LH5" s="99"/>
      <c r="LI5" s="99"/>
      <c r="LJ5" s="99"/>
      <c r="LK5" s="99"/>
      <c r="LL5" s="99"/>
      <c r="LM5" s="99"/>
      <c r="LN5" s="99"/>
      <c r="LO5" s="99"/>
      <c r="LP5" s="99"/>
      <c r="LQ5" s="99"/>
      <c r="LR5" s="99"/>
      <c r="LS5" s="99"/>
      <c r="LT5" s="99"/>
      <c r="LU5" s="99"/>
      <c r="LV5" s="99"/>
      <c r="LW5" s="99"/>
      <c r="LX5" s="99"/>
      <c r="LY5" s="99"/>
      <c r="LZ5" s="99"/>
      <c r="MA5" s="99"/>
      <c r="MB5" s="99"/>
      <c r="MC5" s="99"/>
      <c r="MD5" s="99"/>
      <c r="ME5" s="99"/>
      <c r="MF5" s="99"/>
      <c r="MG5" s="99"/>
      <c r="MH5" s="99"/>
      <c r="MI5" s="99"/>
      <c r="MJ5" s="99"/>
      <c r="MK5" s="99"/>
      <c r="ML5" s="99"/>
      <c r="MM5" s="99"/>
      <c r="MN5" s="99"/>
      <c r="MO5" s="99"/>
      <c r="MP5" s="99"/>
      <c r="MQ5" s="99"/>
      <c r="MR5" s="99"/>
      <c r="MS5" s="99"/>
      <c r="MT5" s="99"/>
      <c r="MU5" s="99"/>
      <c r="MV5" s="99"/>
      <c r="MW5" s="99"/>
      <c r="MX5" s="99"/>
      <c r="MY5" s="99"/>
      <c r="MZ5" s="99"/>
      <c r="NA5" s="99"/>
      <c r="NB5" s="99"/>
      <c r="NC5" s="99"/>
      <c r="ND5" s="99"/>
    </row>
    <row r="6" spans="1:368" s="94" customFormat="1" x14ac:dyDescent="0.2">
      <c r="A6" s="95" t="s">
        <v>51</v>
      </c>
      <c r="B6" s="96">
        <f t="shared" si="0"/>
        <v>0</v>
      </c>
      <c r="C6" s="96">
        <f t="shared" si="1"/>
        <v>0</v>
      </c>
      <c r="D6" s="97"/>
      <c r="E6" s="98"/>
      <c r="F6" s="98"/>
      <c r="G6" s="98"/>
      <c r="H6" s="98"/>
      <c r="I6" s="98"/>
      <c r="J6" s="98"/>
      <c r="K6" s="98"/>
      <c r="L6" s="98"/>
      <c r="M6" s="98"/>
      <c r="N6" s="98"/>
      <c r="O6" s="98"/>
      <c r="P6" s="98"/>
      <c r="Q6" s="98"/>
      <c r="R6" s="98"/>
      <c r="S6" s="98"/>
      <c r="T6" s="98"/>
      <c r="U6" s="98"/>
      <c r="V6" s="98"/>
      <c r="KS6" s="99"/>
      <c r="KT6" s="99"/>
      <c r="KU6" s="99"/>
      <c r="KV6" s="99"/>
      <c r="KW6" s="99"/>
      <c r="KX6" s="99"/>
      <c r="KY6" s="99"/>
      <c r="KZ6" s="99"/>
      <c r="LA6" s="99"/>
      <c r="LB6" s="99"/>
      <c r="LC6" s="99"/>
      <c r="LD6" s="99"/>
      <c r="LE6" s="99"/>
      <c r="LF6" s="99"/>
      <c r="LG6" s="99"/>
      <c r="LH6" s="99"/>
      <c r="LI6" s="99"/>
      <c r="LJ6" s="99"/>
      <c r="LK6" s="99"/>
      <c r="LL6" s="99"/>
      <c r="LM6" s="99"/>
      <c r="LN6" s="99"/>
      <c r="LO6" s="99"/>
      <c r="LP6" s="99"/>
      <c r="LQ6" s="99"/>
      <c r="LR6" s="99"/>
      <c r="LS6" s="99"/>
      <c r="LT6" s="99"/>
      <c r="LU6" s="99"/>
      <c r="LV6" s="99"/>
      <c r="LW6" s="99"/>
      <c r="LX6" s="99"/>
      <c r="LY6" s="99"/>
      <c r="LZ6" s="99"/>
      <c r="MA6" s="99"/>
      <c r="MB6" s="99"/>
      <c r="MC6" s="99"/>
      <c r="MD6" s="99"/>
      <c r="ME6" s="99"/>
      <c r="MF6" s="99"/>
      <c r="MG6" s="99"/>
      <c r="MH6" s="99"/>
      <c r="MI6" s="99"/>
      <c r="MJ6" s="99"/>
      <c r="MK6" s="99"/>
      <c r="ML6" s="99"/>
      <c r="MM6" s="99"/>
      <c r="MN6" s="99"/>
      <c r="MO6" s="99"/>
      <c r="MP6" s="99"/>
      <c r="MQ6" s="99"/>
      <c r="MR6" s="99"/>
      <c r="MS6" s="99"/>
      <c r="MT6" s="99"/>
      <c r="MU6" s="99"/>
      <c r="MV6" s="99"/>
      <c r="MW6" s="99"/>
      <c r="MX6" s="99"/>
      <c r="MY6" s="99"/>
      <c r="MZ6" s="99"/>
      <c r="NA6" s="99"/>
      <c r="NB6" s="99"/>
      <c r="NC6" s="99"/>
      <c r="ND6" s="99"/>
    </row>
    <row r="7" spans="1:368" s="94" customFormat="1" x14ac:dyDescent="0.2">
      <c r="A7" s="95" t="s">
        <v>52</v>
      </c>
      <c r="B7" s="96">
        <f t="shared" si="0"/>
        <v>0</v>
      </c>
      <c r="C7" s="96">
        <f t="shared" si="1"/>
        <v>0</v>
      </c>
      <c r="D7" s="97"/>
      <c r="E7" s="98"/>
      <c r="F7" s="98"/>
      <c r="G7" s="98"/>
      <c r="H7" s="98"/>
      <c r="I7" s="98"/>
      <c r="J7" s="98"/>
      <c r="K7" s="98"/>
      <c r="L7" s="98"/>
      <c r="M7" s="98"/>
      <c r="N7" s="98"/>
      <c r="O7" s="98"/>
      <c r="P7" s="98"/>
      <c r="Q7" s="98"/>
      <c r="R7" s="98"/>
      <c r="S7" s="98"/>
      <c r="T7" s="98"/>
      <c r="U7" s="98"/>
      <c r="V7" s="98"/>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c r="LT7" s="99"/>
      <c r="LU7" s="99"/>
      <c r="LV7" s="99"/>
      <c r="LW7" s="99"/>
      <c r="LX7" s="99"/>
      <c r="LY7" s="99"/>
      <c r="LZ7" s="99"/>
      <c r="MA7" s="99"/>
      <c r="MB7" s="99"/>
      <c r="MC7" s="99"/>
      <c r="MD7" s="99"/>
      <c r="ME7" s="99"/>
      <c r="MF7" s="99"/>
      <c r="MG7" s="99"/>
      <c r="MH7" s="99"/>
      <c r="MI7" s="99"/>
      <c r="MJ7" s="99"/>
      <c r="MK7" s="99"/>
      <c r="ML7" s="99"/>
      <c r="MM7" s="99"/>
      <c r="MN7" s="99"/>
      <c r="MO7" s="99"/>
      <c r="MP7" s="99"/>
      <c r="MQ7" s="99"/>
      <c r="MR7" s="99"/>
      <c r="MS7" s="99"/>
      <c r="MT7" s="99"/>
      <c r="MU7" s="99"/>
      <c r="MV7" s="99"/>
      <c r="MW7" s="99"/>
      <c r="MX7" s="99"/>
      <c r="MY7" s="99"/>
      <c r="MZ7" s="99"/>
      <c r="NA7" s="99"/>
      <c r="NB7" s="99"/>
      <c r="NC7" s="99"/>
      <c r="ND7" s="99"/>
    </row>
    <row r="8" spans="1:368" s="94" customFormat="1" x14ac:dyDescent="0.2">
      <c r="A8" s="95" t="s">
        <v>53</v>
      </c>
      <c r="B8" s="96">
        <f t="shared" si="0"/>
        <v>0</v>
      </c>
      <c r="C8" s="96">
        <f t="shared" si="1"/>
        <v>0</v>
      </c>
      <c r="D8" s="97"/>
      <c r="E8" s="98"/>
      <c r="F8" s="98"/>
      <c r="G8" s="98"/>
      <c r="H8" s="98"/>
      <c r="I8" s="98"/>
      <c r="J8" s="98"/>
      <c r="K8" s="98"/>
      <c r="L8" s="98"/>
      <c r="M8" s="98"/>
      <c r="N8" s="98"/>
      <c r="O8" s="98"/>
      <c r="P8" s="98"/>
      <c r="Q8" s="98"/>
      <c r="R8" s="98"/>
      <c r="S8" s="98"/>
      <c r="T8" s="98"/>
      <c r="U8" s="98"/>
      <c r="V8" s="98"/>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c r="LT8" s="99"/>
      <c r="LU8" s="99"/>
      <c r="LV8" s="99"/>
      <c r="LW8" s="99"/>
      <c r="LX8" s="99"/>
      <c r="LY8" s="99"/>
      <c r="LZ8" s="99"/>
      <c r="MA8" s="99"/>
      <c r="MB8" s="99"/>
      <c r="MC8" s="99"/>
      <c r="MD8" s="99"/>
      <c r="ME8" s="99"/>
      <c r="MF8" s="99"/>
      <c r="MG8" s="99"/>
      <c r="MH8" s="99"/>
      <c r="MI8" s="99"/>
      <c r="MJ8" s="99"/>
      <c r="MK8" s="99"/>
      <c r="ML8" s="99"/>
      <c r="MM8" s="99"/>
      <c r="MN8" s="99"/>
      <c r="MO8" s="99"/>
      <c r="MP8" s="99"/>
      <c r="MQ8" s="99"/>
      <c r="MR8" s="99"/>
      <c r="MS8" s="99"/>
      <c r="MT8" s="99"/>
      <c r="MU8" s="99"/>
      <c r="MV8" s="99"/>
      <c r="MW8" s="99"/>
      <c r="MX8" s="99"/>
      <c r="MY8" s="99"/>
      <c r="MZ8" s="99"/>
      <c r="NA8" s="99"/>
      <c r="NB8" s="99"/>
      <c r="NC8" s="99"/>
      <c r="ND8" s="99"/>
    </row>
    <row r="9" spans="1:368" s="94" customFormat="1" x14ac:dyDescent="0.2">
      <c r="A9" s="95" t="s">
        <v>54</v>
      </c>
      <c r="B9" s="96">
        <f t="shared" si="0"/>
        <v>0</v>
      </c>
      <c r="C9" s="96">
        <f t="shared" si="1"/>
        <v>0</v>
      </c>
      <c r="D9" s="97"/>
      <c r="E9" s="98"/>
      <c r="F9" s="98"/>
      <c r="G9" s="98"/>
      <c r="H9" s="98"/>
      <c r="I9" s="98"/>
      <c r="J9" s="98"/>
      <c r="K9" s="98"/>
      <c r="L9" s="98"/>
      <c r="M9" s="98"/>
      <c r="N9" s="98"/>
      <c r="O9" s="98"/>
      <c r="P9" s="98"/>
      <c r="Q9" s="98"/>
      <c r="R9" s="98"/>
      <c r="S9" s="98"/>
      <c r="T9" s="98"/>
      <c r="U9" s="98"/>
      <c r="V9" s="98"/>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c r="LT9" s="99"/>
      <c r="LU9" s="99"/>
      <c r="LV9" s="99"/>
      <c r="LW9" s="99"/>
      <c r="LX9" s="99"/>
      <c r="LY9" s="99"/>
      <c r="LZ9" s="99"/>
      <c r="MA9" s="99"/>
      <c r="MB9" s="99"/>
      <c r="MC9" s="99"/>
      <c r="MD9" s="99"/>
      <c r="ME9" s="99"/>
      <c r="MF9" s="99"/>
      <c r="MG9" s="99"/>
      <c r="MH9" s="99"/>
      <c r="MI9" s="99"/>
      <c r="MJ9" s="99"/>
      <c r="MK9" s="99"/>
      <c r="ML9" s="99"/>
      <c r="MM9" s="99"/>
      <c r="MN9" s="99"/>
      <c r="MO9" s="99"/>
      <c r="MP9" s="99"/>
      <c r="MQ9" s="99"/>
      <c r="MR9" s="99"/>
      <c r="MS9" s="99"/>
      <c r="MT9" s="99"/>
      <c r="MU9" s="99"/>
      <c r="MV9" s="99"/>
      <c r="MW9" s="99"/>
      <c r="MX9" s="99"/>
      <c r="MY9" s="99"/>
      <c r="MZ9" s="99"/>
      <c r="NA9" s="99"/>
      <c r="NB9" s="99"/>
      <c r="NC9" s="99"/>
      <c r="ND9" s="99"/>
    </row>
    <row r="10" spans="1:368" s="94" customFormat="1" x14ac:dyDescent="0.2">
      <c r="A10" s="95" t="s">
        <v>55</v>
      </c>
      <c r="B10" s="96">
        <f t="shared" si="0"/>
        <v>0</v>
      </c>
      <c r="C10" s="96">
        <f t="shared" si="1"/>
        <v>0</v>
      </c>
      <c r="D10" s="97"/>
      <c r="E10" s="98"/>
      <c r="F10" s="98"/>
      <c r="G10" s="98"/>
      <c r="H10" s="98"/>
      <c r="I10" s="98"/>
      <c r="J10" s="98"/>
      <c r="K10" s="98"/>
      <c r="L10" s="98"/>
      <c r="M10" s="98"/>
      <c r="N10" s="98"/>
      <c r="O10" s="98"/>
      <c r="P10" s="98"/>
      <c r="Q10" s="98"/>
      <c r="R10" s="98"/>
      <c r="S10" s="98"/>
      <c r="T10" s="98"/>
      <c r="U10" s="98"/>
      <c r="V10" s="98"/>
      <c r="KS10" s="99"/>
      <c r="KT10" s="99"/>
      <c r="KU10" s="99"/>
      <c r="KV10" s="99"/>
      <c r="KW10" s="99"/>
      <c r="KX10" s="99"/>
      <c r="KY10" s="99"/>
      <c r="KZ10" s="99"/>
      <c r="LA10" s="99"/>
      <c r="LB10" s="99"/>
      <c r="LC10" s="99"/>
      <c r="LD10" s="99"/>
      <c r="LE10" s="99"/>
      <c r="LF10" s="99"/>
      <c r="LG10" s="99"/>
      <c r="LH10" s="99"/>
      <c r="LI10" s="99"/>
      <c r="LJ10" s="99"/>
      <c r="LK10" s="99"/>
      <c r="LL10" s="99"/>
      <c r="LM10" s="99"/>
      <c r="LN10" s="99"/>
      <c r="LO10" s="99"/>
      <c r="LP10" s="99"/>
      <c r="LQ10" s="99"/>
      <c r="LR10" s="99"/>
      <c r="LS10" s="99"/>
      <c r="LT10" s="99"/>
      <c r="LU10" s="99"/>
      <c r="LV10" s="99"/>
      <c r="LW10" s="99"/>
      <c r="LX10" s="99"/>
      <c r="LY10" s="99"/>
      <c r="LZ10" s="99"/>
      <c r="MA10" s="99"/>
      <c r="MB10" s="99"/>
      <c r="MC10" s="99"/>
      <c r="MD10" s="99"/>
      <c r="ME10" s="99"/>
      <c r="MF10" s="99"/>
      <c r="MG10" s="99"/>
      <c r="MH10" s="99"/>
      <c r="MI10" s="99"/>
      <c r="MJ10" s="99"/>
      <c r="MK10" s="99"/>
      <c r="ML10" s="99"/>
      <c r="MM10" s="99"/>
      <c r="MN10" s="99"/>
      <c r="MO10" s="99"/>
      <c r="MP10" s="99"/>
      <c r="MQ10" s="99"/>
      <c r="MR10" s="99"/>
      <c r="MS10" s="99"/>
      <c r="MT10" s="99"/>
      <c r="MU10" s="99"/>
      <c r="MV10" s="99"/>
      <c r="MW10" s="99"/>
      <c r="MX10" s="99"/>
      <c r="MY10" s="99"/>
      <c r="MZ10" s="99"/>
      <c r="NA10" s="99"/>
      <c r="NB10" s="99"/>
      <c r="NC10" s="99"/>
      <c r="ND10" s="99"/>
    </row>
    <row r="11" spans="1:368" s="94" customFormat="1" x14ac:dyDescent="0.2">
      <c r="A11" s="95" t="s">
        <v>56</v>
      </c>
      <c r="B11" s="96">
        <f t="shared" si="0"/>
        <v>0</v>
      </c>
      <c r="C11" s="96">
        <f t="shared" si="1"/>
        <v>0</v>
      </c>
      <c r="D11" s="97"/>
      <c r="E11" s="98"/>
      <c r="F11" s="98"/>
      <c r="G11" s="98"/>
      <c r="H11" s="98"/>
      <c r="I11" s="98"/>
      <c r="J11" s="98"/>
      <c r="K11" s="98"/>
      <c r="L11" s="98"/>
      <c r="M11" s="98"/>
      <c r="N11" s="98"/>
      <c r="O11" s="98"/>
      <c r="P11" s="98"/>
      <c r="Q11" s="98"/>
      <c r="R11" s="98"/>
      <c r="S11" s="98"/>
      <c r="T11" s="98"/>
      <c r="U11" s="98"/>
      <c r="V11" s="98"/>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c r="LT11" s="99"/>
      <c r="LU11" s="99"/>
      <c r="LV11" s="99"/>
      <c r="LW11" s="99"/>
      <c r="LX11" s="99"/>
      <c r="LY11" s="99"/>
      <c r="LZ11" s="99"/>
      <c r="MA11" s="99"/>
      <c r="MB11" s="99"/>
      <c r="MC11" s="99"/>
      <c r="MD11" s="99"/>
      <c r="ME11" s="99"/>
      <c r="MF11" s="99"/>
      <c r="MG11" s="99"/>
      <c r="MH11" s="99"/>
      <c r="MI11" s="99"/>
      <c r="MJ11" s="99"/>
      <c r="MK11" s="99"/>
      <c r="ML11" s="99"/>
      <c r="MM11" s="99"/>
      <c r="MN11" s="99"/>
      <c r="MO11" s="99"/>
      <c r="MP11" s="99"/>
      <c r="MQ11" s="99"/>
      <c r="MR11" s="99"/>
      <c r="MS11" s="99"/>
      <c r="MT11" s="99"/>
      <c r="MU11" s="99"/>
      <c r="MV11" s="99"/>
      <c r="MW11" s="99"/>
      <c r="MX11" s="99"/>
      <c r="MY11" s="99"/>
      <c r="MZ11" s="99"/>
      <c r="NA11" s="99"/>
      <c r="NB11" s="99"/>
      <c r="NC11" s="99"/>
      <c r="ND11" s="99"/>
    </row>
  </sheetData>
  <conditionalFormatting sqref="B2:C11">
    <cfRule type="colorScale" priority="2">
      <colorScale>
        <cfvo type="num" val="0"/>
        <cfvo type="num" val="1"/>
        <cfvo type="num" val="3"/>
        <color theme="4" tint="0.79998168889431442"/>
        <color theme="2" tint="-0.249977111117893"/>
        <color rgb="FFFF2F2F"/>
      </colorScale>
    </cfRule>
  </conditionalFormatting>
  <conditionalFormatting sqref="D1:ND1048576">
    <cfRule type="expression" dxfId="24" priority="1">
      <formula>IF(DATEVALUE(D$1)=TODAY(),1,0)</formula>
    </cfRule>
  </conditionalFormatting>
  <dataValidations count="1">
    <dataValidation type="list" allowBlank="1" showInputMessage="1" showErrorMessage="1" sqref="D2:ND11">
      <formula1>"l,a"</formula1>
    </dataValidation>
  </dataValidations>
  <pageMargins left="0.7" right="0.7" top="0.75" bottom="0.75" header="0.3" footer="0.3"/>
  <pageSetup orientation="portrait" horizontalDpi="4294967293"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Data Entry</vt:lpstr>
      <vt:lpstr>Options and Things to Try</vt:lpstr>
      <vt:lpstr>Distribution</vt:lpstr>
      <vt:lpstr>Explore</vt:lpstr>
      <vt:lpstr>Print</vt:lpstr>
      <vt:lpstr>Absences</vt:lpstr>
      <vt:lpstr>ColorTable</vt:lpstr>
      <vt:lpstr>GradeGoal</vt:lpstr>
      <vt:lpstr>Print!Print_Titles</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jabbott</dc:creator>
  <cp:lastModifiedBy>jabbott</cp:lastModifiedBy>
  <cp:lastPrinted>2013-03-29T11:22:33Z</cp:lastPrinted>
  <dcterms:created xsi:type="dcterms:W3CDTF">2013-03-23T16:29:11Z</dcterms:created>
  <dcterms:modified xsi:type="dcterms:W3CDTF">2013-06-21T10:27:17Z</dcterms:modified>
</cp:coreProperties>
</file>