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ocum/Dropbox (MIT)/"/>
    </mc:Choice>
  </mc:AlternateContent>
  <xr:revisionPtr revIDLastSave="0" documentId="13_ncr:1_{C165C7C9-4818-DF4E-8706-77389DA34664}" xr6:coauthVersionLast="36" xr6:coauthVersionMax="43" xr10:uidLastSave="{00000000-0000-0000-0000-000000000000}"/>
  <bookViews>
    <workbookView xWindow="3040" yWindow="460" windowWidth="31320" windowHeight="20260" xr2:uid="{0DDC1D5F-E738-814C-9760-282700D4E979}"/>
  </bookViews>
  <sheets>
    <sheet name="Beam curvature" sheetId="1" r:id="rId1"/>
    <sheet name="Screw thermal strain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2" l="1"/>
  <c r="B17" i="2"/>
  <c r="B18" i="2" s="1"/>
  <c r="B5" i="2"/>
  <c r="B9" i="2" s="1"/>
  <c r="B13" i="2"/>
  <c r="B14" i="2" s="1"/>
  <c r="B19" i="2" l="1"/>
  <c r="B21" i="2" s="1"/>
  <c r="B24" i="1"/>
  <c r="F32" i="1"/>
  <c r="G32" i="1" s="1"/>
  <c r="B10" i="1"/>
  <c r="A33" i="1"/>
  <c r="F33" i="1" s="1"/>
  <c r="B23" i="1"/>
  <c r="B14" i="1"/>
  <c r="B13" i="1"/>
  <c r="B17" i="1" l="1"/>
  <c r="B19" i="1" s="1"/>
  <c r="G33" i="1"/>
  <c r="C33" i="1" s="1"/>
  <c r="A34" i="1"/>
  <c r="B16" i="1"/>
  <c r="C32" i="1"/>
  <c r="D32" i="1"/>
  <c r="D33" i="1"/>
  <c r="B32" i="1" l="1"/>
  <c r="H32" i="1" s="1"/>
  <c r="B33" i="1"/>
  <c r="H33" i="1" s="1"/>
  <c r="F34" i="1"/>
  <c r="A35" i="1"/>
  <c r="G34" i="1" l="1"/>
  <c r="C34" i="1"/>
  <c r="D34" i="1"/>
  <c r="A36" i="1"/>
  <c r="F35" i="1"/>
  <c r="B34" i="1" l="1"/>
  <c r="H34" i="1" s="1"/>
  <c r="C35" i="1"/>
  <c r="G35" i="1"/>
  <c r="D35" i="1"/>
  <c r="A37" i="1"/>
  <c r="F36" i="1"/>
  <c r="A38" i="1" l="1"/>
  <c r="F37" i="1"/>
  <c r="G36" i="1"/>
  <c r="C36" i="1" s="1"/>
  <c r="D36" i="1"/>
  <c r="B35" i="1"/>
  <c r="H35" i="1" s="1"/>
  <c r="B36" i="1" l="1"/>
  <c r="H36" i="1" s="1"/>
  <c r="G37" i="1"/>
  <c r="C37" i="1"/>
  <c r="D37" i="1"/>
  <c r="A39" i="1"/>
  <c r="F38" i="1"/>
  <c r="B37" i="1" l="1"/>
  <c r="H37" i="1" s="1"/>
  <c r="G38" i="1"/>
  <c r="C38" i="1" s="1"/>
  <c r="D38" i="1"/>
  <c r="A40" i="1"/>
  <c r="F39" i="1"/>
  <c r="B38" i="1" l="1"/>
  <c r="H38" i="1" s="1"/>
  <c r="G39" i="1"/>
  <c r="C39" i="1"/>
  <c r="D39" i="1"/>
  <c r="A41" i="1"/>
  <c r="F40" i="1"/>
  <c r="B39" i="1" l="1"/>
  <c r="H39" i="1" s="1"/>
  <c r="G40" i="1"/>
  <c r="C40" i="1" s="1"/>
  <c r="D40" i="1"/>
  <c r="A42" i="1"/>
  <c r="F41" i="1"/>
  <c r="G41" i="1" l="1"/>
  <c r="C41" i="1" s="1"/>
  <c r="D41" i="1"/>
  <c r="A43" i="1"/>
  <c r="F42" i="1"/>
  <c r="B40" i="1"/>
  <c r="H40" i="1" s="1"/>
  <c r="A44" i="1" l="1"/>
  <c r="F43" i="1"/>
  <c r="G42" i="1"/>
  <c r="C42" i="1" s="1"/>
  <c r="D42" i="1"/>
  <c r="B41" i="1"/>
  <c r="H41" i="1" s="1"/>
  <c r="B42" i="1" l="1"/>
  <c r="H42" i="1" s="1"/>
  <c r="G43" i="1"/>
  <c r="C43" i="1" s="1"/>
  <c r="D43" i="1"/>
  <c r="A45" i="1"/>
  <c r="F44" i="1"/>
  <c r="B43" i="1" l="1"/>
  <c r="H43" i="1" s="1"/>
  <c r="G44" i="1"/>
  <c r="C44" i="1" s="1"/>
  <c r="D44" i="1"/>
  <c r="A46" i="1"/>
  <c r="F45" i="1"/>
  <c r="G45" i="1" l="1"/>
  <c r="C45" i="1"/>
  <c r="D45" i="1"/>
  <c r="A47" i="1"/>
  <c r="F46" i="1"/>
  <c r="B44" i="1"/>
  <c r="H44" i="1" s="1"/>
  <c r="B45" i="1" l="1"/>
  <c r="H45" i="1" s="1"/>
  <c r="G46" i="1"/>
  <c r="C46" i="1" s="1"/>
  <c r="D46" i="1"/>
  <c r="A48" i="1"/>
  <c r="F47" i="1"/>
  <c r="B46" i="1" l="1"/>
  <c r="H46" i="1" s="1"/>
  <c r="G47" i="1"/>
  <c r="C47" i="1" s="1"/>
  <c r="D47" i="1"/>
  <c r="A49" i="1"/>
  <c r="F48" i="1"/>
  <c r="G48" i="1" l="1"/>
  <c r="C48" i="1" s="1"/>
  <c r="D48" i="1"/>
  <c r="A50" i="1"/>
  <c r="F49" i="1"/>
  <c r="B47" i="1"/>
  <c r="H47" i="1" s="1"/>
  <c r="B48" i="1" l="1"/>
  <c r="H48" i="1" s="1"/>
  <c r="A51" i="1"/>
  <c r="F50" i="1"/>
  <c r="G49" i="1"/>
  <c r="C49" i="1" s="1"/>
  <c r="D49" i="1"/>
  <c r="B49" i="1" l="1"/>
  <c r="H49" i="1" s="1"/>
  <c r="G50" i="1"/>
  <c r="C50" i="1" s="1"/>
  <c r="D50" i="1"/>
  <c r="A52" i="1"/>
  <c r="F51" i="1"/>
  <c r="B50" i="1" l="1"/>
  <c r="H50" i="1" s="1"/>
  <c r="G51" i="1"/>
  <c r="C51" i="1" s="1"/>
  <c r="D51" i="1"/>
  <c r="A53" i="1"/>
  <c r="F52" i="1"/>
  <c r="G52" i="1" l="1"/>
  <c r="C52" i="1" s="1"/>
  <c r="D52" i="1"/>
  <c r="A54" i="1"/>
  <c r="F53" i="1"/>
  <c r="B51" i="1"/>
  <c r="H51" i="1" s="1"/>
  <c r="B52" i="1" l="1"/>
  <c r="H52" i="1" s="1"/>
  <c r="G53" i="1"/>
  <c r="C53" i="1" s="1"/>
  <c r="D53" i="1"/>
  <c r="A55" i="1"/>
  <c r="F54" i="1"/>
  <c r="G54" i="1" l="1"/>
  <c r="C54" i="1"/>
  <c r="D54" i="1"/>
  <c r="B54" i="1" s="1"/>
  <c r="H54" i="1" s="1"/>
  <c r="A56" i="1"/>
  <c r="F55" i="1"/>
  <c r="B53" i="1"/>
  <c r="H53" i="1" s="1"/>
  <c r="A57" i="1" l="1"/>
  <c r="F56" i="1"/>
  <c r="G55" i="1"/>
  <c r="C55" i="1" s="1"/>
  <c r="D55" i="1"/>
  <c r="B55" i="1" l="1"/>
  <c r="H55" i="1" s="1"/>
  <c r="G56" i="1"/>
  <c r="C56" i="1"/>
  <c r="D56" i="1"/>
  <c r="A58" i="1"/>
  <c r="F57" i="1"/>
  <c r="G57" i="1" l="1"/>
  <c r="C57" i="1"/>
  <c r="D57" i="1"/>
  <c r="B57" i="1" s="1"/>
  <c r="H57" i="1" s="1"/>
  <c r="A59" i="1"/>
  <c r="F58" i="1"/>
  <c r="B56" i="1"/>
  <c r="H56" i="1" s="1"/>
  <c r="A60" i="1" l="1"/>
  <c r="F59" i="1"/>
  <c r="G58" i="1"/>
  <c r="C58" i="1"/>
  <c r="D58" i="1"/>
  <c r="B58" i="1" s="1"/>
  <c r="H58" i="1" s="1"/>
  <c r="G59" i="1" l="1"/>
  <c r="C59" i="1"/>
  <c r="D59" i="1"/>
  <c r="B59" i="1" s="1"/>
  <c r="H59" i="1" s="1"/>
  <c r="A61" i="1"/>
  <c r="F60" i="1"/>
  <c r="A62" i="1" l="1"/>
  <c r="F61" i="1"/>
  <c r="G60" i="1"/>
  <c r="C60" i="1" s="1"/>
  <c r="D60" i="1"/>
  <c r="B60" i="1" l="1"/>
  <c r="H60" i="1" s="1"/>
  <c r="G61" i="1"/>
  <c r="C61" i="1"/>
  <c r="D61" i="1"/>
  <c r="B61" i="1" s="1"/>
  <c r="H61" i="1" s="1"/>
  <c r="A63" i="1"/>
  <c r="F62" i="1"/>
  <c r="G62" i="1" l="1"/>
  <c r="C62" i="1" s="1"/>
  <c r="D62" i="1"/>
  <c r="A64" i="1"/>
  <c r="F63" i="1"/>
  <c r="A65" i="1" l="1"/>
  <c r="F64" i="1"/>
  <c r="G63" i="1"/>
  <c r="C63" i="1"/>
  <c r="D63" i="1"/>
  <c r="B63" i="1" s="1"/>
  <c r="H63" i="1" s="1"/>
  <c r="B62" i="1"/>
  <c r="H62" i="1" s="1"/>
  <c r="G64" i="1" l="1"/>
  <c r="C64" i="1"/>
  <c r="D64" i="1"/>
  <c r="B64" i="1" s="1"/>
  <c r="H64" i="1" s="1"/>
  <c r="A66" i="1"/>
  <c r="F65" i="1"/>
  <c r="A67" i="1" l="1"/>
  <c r="F66" i="1"/>
  <c r="G65" i="1"/>
  <c r="C65" i="1"/>
  <c r="D65" i="1"/>
  <c r="B65" i="1" s="1"/>
  <c r="H65" i="1" s="1"/>
  <c r="G66" i="1" l="1"/>
  <c r="C66" i="1" s="1"/>
  <c r="D66" i="1"/>
  <c r="A68" i="1"/>
  <c r="F67" i="1"/>
  <c r="A69" i="1" l="1"/>
  <c r="F68" i="1"/>
  <c r="G67" i="1"/>
  <c r="C67" i="1" s="1"/>
  <c r="D67" i="1"/>
  <c r="B66" i="1"/>
  <c r="H66" i="1" s="1"/>
  <c r="B67" i="1" l="1"/>
  <c r="H67" i="1" s="1"/>
  <c r="G68" i="1"/>
  <c r="C68" i="1"/>
  <c r="D68" i="1"/>
  <c r="B68" i="1" s="1"/>
  <c r="H68" i="1" s="1"/>
  <c r="A70" i="1"/>
  <c r="F69" i="1"/>
  <c r="A71" i="1" l="1"/>
  <c r="F70" i="1"/>
  <c r="G69" i="1"/>
  <c r="C69" i="1"/>
  <c r="D69" i="1"/>
  <c r="B69" i="1" s="1"/>
  <c r="H69" i="1" s="1"/>
  <c r="G70" i="1" l="1"/>
  <c r="C70" i="1"/>
  <c r="D70" i="1"/>
  <c r="B70" i="1" s="1"/>
  <c r="H70" i="1" s="1"/>
  <c r="A72" i="1"/>
  <c r="F71" i="1"/>
  <c r="A73" i="1" l="1"/>
  <c r="F72" i="1"/>
  <c r="G71" i="1"/>
  <c r="C71" i="1" s="1"/>
  <c r="D71" i="1"/>
  <c r="B71" i="1" l="1"/>
  <c r="H71" i="1" s="1"/>
  <c r="G72" i="1"/>
  <c r="C72" i="1"/>
  <c r="D72" i="1"/>
  <c r="B72" i="1" s="1"/>
  <c r="H72" i="1" s="1"/>
  <c r="A74" i="1"/>
  <c r="F73" i="1"/>
  <c r="A75" i="1" l="1"/>
  <c r="F74" i="1"/>
  <c r="G73" i="1"/>
  <c r="C73" i="1"/>
  <c r="D73" i="1"/>
  <c r="B73" i="1" s="1"/>
  <c r="H73" i="1" s="1"/>
  <c r="G74" i="1" l="1"/>
  <c r="C74" i="1" s="1"/>
  <c r="D74" i="1"/>
  <c r="A76" i="1"/>
  <c r="F75" i="1"/>
  <c r="G75" i="1" l="1"/>
  <c r="C75" i="1" s="1"/>
  <c r="D75" i="1"/>
  <c r="A77" i="1"/>
  <c r="F76" i="1"/>
  <c r="B74" i="1"/>
  <c r="H74" i="1" s="1"/>
  <c r="G76" i="1" l="1"/>
  <c r="C76" i="1" s="1"/>
  <c r="D76" i="1"/>
  <c r="A78" i="1"/>
  <c r="F77" i="1"/>
  <c r="B75" i="1"/>
  <c r="H75" i="1" s="1"/>
  <c r="G77" i="1" l="1"/>
  <c r="C77" i="1"/>
  <c r="D77" i="1"/>
  <c r="B77" i="1" s="1"/>
  <c r="H77" i="1" s="1"/>
  <c r="A79" i="1"/>
  <c r="F78" i="1"/>
  <c r="B76" i="1"/>
  <c r="H76" i="1" s="1"/>
  <c r="G78" i="1" l="1"/>
  <c r="C78" i="1"/>
  <c r="D78" i="1"/>
  <c r="B78" i="1" s="1"/>
  <c r="H78" i="1" s="1"/>
  <c r="F79" i="1"/>
  <c r="A80" i="1"/>
  <c r="G79" i="1" l="1"/>
  <c r="C79" i="1"/>
  <c r="D79" i="1"/>
  <c r="B79" i="1" s="1"/>
  <c r="H79" i="1" s="1"/>
  <c r="A81" i="1"/>
  <c r="F81" i="1" s="1"/>
  <c r="F80" i="1"/>
  <c r="G81" i="1" l="1"/>
  <c r="C81" i="1"/>
  <c r="D81" i="1"/>
  <c r="B81" i="1" s="1"/>
  <c r="H81" i="1" s="1"/>
  <c r="G80" i="1"/>
  <c r="C80" i="1" s="1"/>
  <c r="D80" i="1"/>
  <c r="B80" i="1" l="1"/>
  <c r="H80" i="1" s="1"/>
  <c r="B25" i="1"/>
  <c r="B26" i="1"/>
</calcChain>
</file>

<file path=xl/sharedStrings.xml><?xml version="1.0" encoding="utf-8"?>
<sst xmlns="http://schemas.openxmlformats.org/spreadsheetml/2006/main" count="53" uniqueCount="52">
  <si>
    <t>deflection of simply supported bearing rail</t>
  </si>
  <si>
    <t>Diameter of rail (mm)</t>
  </si>
  <si>
    <t>length of rail (mm)</t>
  </si>
  <si>
    <t>modulus of rail (MPa)</t>
  </si>
  <si>
    <t>I (mm^4)</t>
  </si>
  <si>
    <t>Mass of bridge supported by 2 rails (kg)</t>
  </si>
  <si>
    <t>deflection in middle (mm)</t>
  </si>
  <si>
    <t>slope at end if using compensating curvature (radians)</t>
  </si>
  <si>
    <t>distance from rail to workplane (mm)</t>
  </si>
  <si>
    <t>Abbe error at end of rail due to compensating curvature (mm)</t>
  </si>
  <si>
    <t>Key is actually what is the maximum slope induced by the load?</t>
  </si>
  <si>
    <t>position a as percentage of length</t>
  </si>
  <si>
    <t>dimension a</t>
  </si>
  <si>
    <t>dimension b</t>
  </si>
  <si>
    <t>weight</t>
  </si>
  <si>
    <t>Moment</t>
  </si>
  <si>
    <t>mrad slope due to</t>
  </si>
  <si>
    <t>axial force from screw (N)</t>
  </si>
  <si>
    <t>distance between screw axis and bearing axis (mm)</t>
  </si>
  <si>
    <t>Moment (N-mm)</t>
  </si>
  <si>
    <t>Compensating curvature moment applied</t>
  </si>
  <si>
    <t>Abbe</t>
  </si>
  <si>
    <t>abs(abbe)</t>
  </si>
  <si>
    <t>Simply supported rail deflection</t>
  </si>
  <si>
    <t>maximum slope due to bending at a = % of L</t>
  </si>
  <si>
    <t>maximum abbe error due to weight (mm)</t>
  </si>
  <si>
    <t>maximum abbe error with compensating curvature (mm)</t>
  </si>
  <si>
    <t>excluding end 10%, max abbe error with compensating curvature (mm)</t>
  </si>
  <si>
    <t>.142mm at 230N</t>
  </si>
  <si>
    <t>cte (microstrain per degree C)</t>
  </si>
  <si>
    <t>Screw OD (mm)</t>
  </si>
  <si>
    <t>Screw root diameter (mm)</t>
  </si>
  <si>
    <t>Average cross sectional area (mm^2)</t>
  </si>
  <si>
    <t>diameter of end journals (mm)</t>
  </si>
  <si>
    <t>combined length of end journals (mm)</t>
  </si>
  <si>
    <t>Total length expanding</t>
  </si>
  <si>
    <t>expected temperature change (oC)</t>
  </si>
  <si>
    <t>Screw threaded length (mm)</t>
  </si>
  <si>
    <t>cross sectional area of end journals (mm^2)</t>
  </si>
  <si>
    <t>axial stiffness (N/mm)</t>
  </si>
  <si>
    <t>screw material modulus (N/mm^2)</t>
  </si>
  <si>
    <t>stiffness support bearings/screw</t>
  </si>
  <si>
    <t>total axial system stiffness (N/mm)</t>
  </si>
  <si>
    <t>Threaded shaft stiffness</t>
  </si>
  <si>
    <t>End journals axial stiffness</t>
  </si>
  <si>
    <t>Total axial stiffness of mounted screw (N/mm)</t>
  </si>
  <si>
    <t>Thermal displacement</t>
  </si>
  <si>
    <t>change in screw length (mm)</t>
  </si>
  <si>
    <t>Axia force required to stretch screw (N)</t>
  </si>
  <si>
    <t>March 26, 2019 by Alex Slocum</t>
  </si>
  <si>
    <t>1) abbe errors in a X-Z system and can compensating curvatures provide needed accuracy?</t>
  </si>
  <si>
    <t>2) Ball screw stretch force and can it be used to provide the moment to create a desired compensating curvature?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</si>
</sst>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"/>
    <numFmt numFmtId="165" formatCode="0.000000"/>
    <numFmt numFmtId="166" formatCode="_(* #,##0.000_);_(* \(#,##0.000\);_(* &quot;-&quot;??_);_(@_)"/>
    <numFmt numFmtId="167" formatCode="0.0"/>
    <numFmt numFmtId="171" formatCode="_(* #,##0_);_(* \(#,##0\);_(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43" fontId="0" fillId="0" borderId="0" xfId="0" applyNumberFormat="1"/>
    <xf numFmtId="166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2" fillId="0" borderId="0" xfId="0" applyFont="1"/>
    <xf numFmtId="164" fontId="2" fillId="0" borderId="0" xfId="0" applyNumberFormat="1" applyFont="1"/>
    <xf numFmtId="1" fontId="2" fillId="0" borderId="0" xfId="0" applyNumberFormat="1" applyFont="1"/>
    <xf numFmtId="165" fontId="2" fillId="0" borderId="0" xfId="0" applyNumberFormat="1" applyFont="1"/>
    <xf numFmtId="11" fontId="0" fillId="0" borderId="0" xfId="0" applyNumberFormat="1"/>
    <xf numFmtId="167" fontId="2" fillId="0" borderId="0" xfId="0" applyNumberFormat="1" applyFont="1"/>
    <xf numFmtId="171" fontId="2" fillId="0" borderId="0" xfId="1" applyNumberFormat="1" applyFont="1"/>
    <xf numFmtId="171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58057</xdr:colOff>
      <xdr:row>6</xdr:row>
      <xdr:rowOff>23283</xdr:rowOff>
    </xdr:from>
    <xdr:to>
      <xdr:col>7</xdr:col>
      <xdr:colOff>818544</xdr:colOff>
      <xdr:row>17</xdr:row>
      <xdr:rowOff>201991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D5E107-A8C8-804C-BFBD-0E1892E57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0021" y="839712"/>
          <a:ext cx="4056440" cy="2423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B90C6-D92D-4E4B-81ED-128CAB264914}">
  <dimension ref="A1:H83"/>
  <sheetViews>
    <sheetView tabSelected="1" zoomScale="168" zoomScaleNormal="168" workbookViewId="0">
      <selection activeCell="A9" sqref="A9"/>
    </sheetView>
  </sheetViews>
  <sheetFormatPr baseColWidth="10" defaultRowHeight="16" x14ac:dyDescent="0.2"/>
  <cols>
    <col min="1" max="1" width="58.83203125" customWidth="1"/>
    <col min="3" max="3" width="12.83203125" bestFit="1" customWidth="1"/>
  </cols>
  <sheetData>
    <row r="1" spans="1:2" x14ac:dyDescent="0.2">
      <c r="A1" t="s">
        <v>23</v>
      </c>
    </row>
    <row r="2" spans="1:2" x14ac:dyDescent="0.2">
      <c r="A2" t="s">
        <v>49</v>
      </c>
    </row>
    <row r="3" spans="1:2" x14ac:dyDescent="0.2">
      <c r="A3" t="s">
        <v>50</v>
      </c>
    </row>
    <row r="4" spans="1:2" x14ac:dyDescent="0.2">
      <c r="A4" t="s">
        <v>51</v>
      </c>
    </row>
    <row r="6" spans="1:2" x14ac:dyDescent="0.2">
      <c r="A6" t="s">
        <v>0</v>
      </c>
    </row>
    <row r="7" spans="1:2" x14ac:dyDescent="0.2">
      <c r="A7" t="s">
        <v>20</v>
      </c>
    </row>
    <row r="8" spans="1:2" x14ac:dyDescent="0.2">
      <c r="A8" s="6" t="s">
        <v>17</v>
      </c>
      <c r="B8">
        <v>400</v>
      </c>
    </row>
    <row r="9" spans="1:2" x14ac:dyDescent="0.2">
      <c r="A9" s="6" t="s">
        <v>18</v>
      </c>
      <c r="B9">
        <v>100</v>
      </c>
    </row>
    <row r="10" spans="1:2" x14ac:dyDescent="0.2">
      <c r="A10" s="6" t="s">
        <v>19</v>
      </c>
      <c r="B10" s="8">
        <f>B9*B8</f>
        <v>40000</v>
      </c>
    </row>
    <row r="11" spans="1:2" x14ac:dyDescent="0.2">
      <c r="A11" t="s">
        <v>1</v>
      </c>
      <c r="B11">
        <v>50</v>
      </c>
    </row>
    <row r="12" spans="1:2" x14ac:dyDescent="0.2">
      <c r="A12" t="s">
        <v>2</v>
      </c>
      <c r="B12">
        <v>1000</v>
      </c>
    </row>
    <row r="13" spans="1:2" x14ac:dyDescent="0.2">
      <c r="A13" t="s">
        <v>3</v>
      </c>
      <c r="B13" s="3">
        <f>200000/3</f>
        <v>66666.666666666672</v>
      </c>
    </row>
    <row r="14" spans="1:2" x14ac:dyDescent="0.2">
      <c r="A14" t="s">
        <v>4</v>
      </c>
      <c r="B14" s="10">
        <f>PI()*B11^4/64</f>
        <v>306796.15757712821</v>
      </c>
    </row>
    <row r="15" spans="1:2" x14ac:dyDescent="0.2">
      <c r="A15" t="s">
        <v>5</v>
      </c>
      <c r="B15">
        <v>50</v>
      </c>
    </row>
    <row r="16" spans="1:2" x14ac:dyDescent="0.2">
      <c r="A16" t="s">
        <v>6</v>
      </c>
      <c r="B16" s="9">
        <f>(9.8*B15/2)*B12^3/(48*B13*B14)</f>
        <v>0.24955495076809195</v>
      </c>
    </row>
    <row r="17" spans="1:8" x14ac:dyDescent="0.2">
      <c r="A17" t="s">
        <v>7</v>
      </c>
      <c r="B17" s="11">
        <f>(9.8*B15/2)*B12^2/(32*B13*B14)</f>
        <v>3.7433242615213789E-4</v>
      </c>
    </row>
    <row r="18" spans="1:8" x14ac:dyDescent="0.2">
      <c r="A18" t="s">
        <v>8</v>
      </c>
      <c r="B18">
        <v>300</v>
      </c>
    </row>
    <row r="19" spans="1:8" x14ac:dyDescent="0.2">
      <c r="A19" t="s">
        <v>9</v>
      </c>
      <c r="B19" s="1">
        <f>B18*B17</f>
        <v>0.11229972784564136</v>
      </c>
    </row>
    <row r="21" spans="1:8" x14ac:dyDescent="0.2">
      <c r="A21" t="s">
        <v>10</v>
      </c>
    </row>
    <row r="23" spans="1:8" x14ac:dyDescent="0.2">
      <c r="A23" t="s">
        <v>24</v>
      </c>
      <c r="B23" s="1">
        <f>(3-SQRT(3))/6</f>
        <v>0.21132486540518713</v>
      </c>
    </row>
    <row r="24" spans="1:8" x14ac:dyDescent="0.2">
      <c r="A24" t="s">
        <v>25</v>
      </c>
      <c r="B24" s="5">
        <f>MAX(C32:C81)*B18/1000</f>
        <v>0.23052169413895054</v>
      </c>
    </row>
    <row r="25" spans="1:8" x14ac:dyDescent="0.2">
      <c r="A25" t="s">
        <v>26</v>
      </c>
      <c r="B25" s="1">
        <f>MAX(H32:H81)</f>
        <v>0.26424395481426238</v>
      </c>
      <c r="C25" t="s">
        <v>28</v>
      </c>
    </row>
    <row r="26" spans="1:8" x14ac:dyDescent="0.2">
      <c r="A26" t="s">
        <v>27</v>
      </c>
      <c r="B26" s="1">
        <f>MAX(H41:H81)</f>
        <v>8.396888084728911E-2</v>
      </c>
    </row>
    <row r="27" spans="1:8" x14ac:dyDescent="0.2">
      <c r="B27" s="1"/>
    </row>
    <row r="28" spans="1:8" x14ac:dyDescent="0.2">
      <c r="B28" s="1"/>
    </row>
    <row r="29" spans="1:8" x14ac:dyDescent="0.2">
      <c r="B29" s="1"/>
    </row>
    <row r="30" spans="1:8" x14ac:dyDescent="0.2">
      <c r="C30" s="7" t="s">
        <v>16</v>
      </c>
      <c r="D30" s="7"/>
    </row>
    <row r="31" spans="1:8" x14ac:dyDescent="0.2">
      <c r="A31" t="s">
        <v>11</v>
      </c>
      <c r="B31" t="s">
        <v>21</v>
      </c>
      <c r="C31" t="s">
        <v>14</v>
      </c>
      <c r="D31" t="s">
        <v>15</v>
      </c>
      <c r="F31" t="s">
        <v>12</v>
      </c>
      <c r="G31" t="s">
        <v>13</v>
      </c>
      <c r="H31" t="s">
        <v>22</v>
      </c>
    </row>
    <row r="32" spans="1:8" x14ac:dyDescent="0.2">
      <c r="A32">
        <v>0.01</v>
      </c>
      <c r="B32" s="4">
        <f>B$18*(C32+D32)/1000</f>
        <v>-0.26424395481426238</v>
      </c>
      <c r="C32" s="5">
        <f>1000*(9.8*B$15)*F32*G32*(G32-F32)/(3*B$13*B$14*B$12)</f>
        <v>7.7477828235264903E-2</v>
      </c>
      <c r="D32" s="2">
        <f>1000*B$10*(F32-B$12/2)/(B$13*B$14)</f>
        <v>-0.95829101094947289</v>
      </c>
      <c r="F32">
        <f>A32*B$12</f>
        <v>10</v>
      </c>
      <c r="G32">
        <f>B$12-F32</f>
        <v>990</v>
      </c>
      <c r="H32" s="1">
        <f>ABS(B32)</f>
        <v>0.26424395481426238</v>
      </c>
    </row>
    <row r="33" spans="1:8" x14ac:dyDescent="0.2">
      <c r="A33">
        <f>A32+A$32</f>
        <v>0.02</v>
      </c>
      <c r="B33" s="4">
        <f t="shared" ref="B33:B81" si="0">B$18*(C33+D33)/1000</f>
        <v>-0.23654220630763903</v>
      </c>
      <c r="C33" s="5">
        <f t="shared" ref="C33:C81" si="1">1000*(9.8*B$15)*F33*G33*(G33-F33)/(3*B$13*B$14*B$12)</f>
        <v>0.15026003051687739</v>
      </c>
      <c r="D33" s="2">
        <f t="shared" ref="D33:D81" si="2">1000*B$10*(F33-B$12/2)/(B$13*B$14)</f>
        <v>-0.9387340515423408</v>
      </c>
      <c r="F33">
        <f t="shared" ref="F33:F81" si="3">A33*B$12</f>
        <v>20</v>
      </c>
      <c r="G33">
        <f t="shared" ref="G33:G81" si="4">B$12-F33</f>
        <v>980</v>
      </c>
      <c r="H33" s="1">
        <f t="shared" ref="H33:H81" si="5">ABS(B33)</f>
        <v>0.23654220630763903</v>
      </c>
    </row>
    <row r="34" spans="1:8" x14ac:dyDescent="0.2">
      <c r="A34">
        <f t="shared" ref="A34:A81" si="6">A33+A$32</f>
        <v>0.03</v>
      </c>
      <c r="B34" s="4">
        <f t="shared" si="0"/>
        <v>-0.2102203968567829</v>
      </c>
      <c r="C34" s="5">
        <f t="shared" si="1"/>
        <v>0.21844243594593241</v>
      </c>
      <c r="D34" s="2">
        <f t="shared" si="2"/>
        <v>-0.91917709213520871</v>
      </c>
      <c r="F34">
        <f t="shared" si="3"/>
        <v>30</v>
      </c>
      <c r="G34">
        <f t="shared" si="4"/>
        <v>970</v>
      </c>
      <c r="H34" s="1">
        <f t="shared" si="5"/>
        <v>0.2102203968567829</v>
      </c>
    </row>
    <row r="35" spans="1:8" x14ac:dyDescent="0.2">
      <c r="A35">
        <f t="shared" si="6"/>
        <v>0.04</v>
      </c>
      <c r="B35" s="4">
        <f t="shared" si="0"/>
        <v>-0.18524977773136553</v>
      </c>
      <c r="C35" s="5">
        <f t="shared" si="1"/>
        <v>0.28212087362352489</v>
      </c>
      <c r="D35" s="2">
        <f t="shared" si="2"/>
        <v>-0.89962013272807662</v>
      </c>
      <c r="F35">
        <f t="shared" si="3"/>
        <v>40</v>
      </c>
      <c r="G35">
        <f t="shared" si="4"/>
        <v>960</v>
      </c>
      <c r="H35" s="1">
        <f t="shared" si="5"/>
        <v>0.18524977773136553</v>
      </c>
    </row>
    <row r="36" spans="1:8" x14ac:dyDescent="0.2">
      <c r="A36">
        <f t="shared" si="6"/>
        <v>0.05</v>
      </c>
      <c r="B36" s="4">
        <f t="shared" si="0"/>
        <v>-0.1616016002010584</v>
      </c>
      <c r="C36" s="5">
        <f t="shared" si="1"/>
        <v>0.34139117265074981</v>
      </c>
      <c r="D36" s="2">
        <f t="shared" si="2"/>
        <v>-0.88006317332094453</v>
      </c>
      <c r="F36">
        <f t="shared" si="3"/>
        <v>50</v>
      </c>
      <c r="G36">
        <f t="shared" si="4"/>
        <v>950</v>
      </c>
      <c r="H36" s="1">
        <f t="shared" si="5"/>
        <v>0.1616016002010584</v>
      </c>
    </row>
    <row r="37" spans="1:8" x14ac:dyDescent="0.2">
      <c r="A37">
        <f t="shared" si="6"/>
        <v>6.0000000000000005E-2</v>
      </c>
      <c r="B37" s="4">
        <f t="shared" si="0"/>
        <v>-0.13924711553553309</v>
      </c>
      <c r="C37" s="5">
        <f t="shared" si="1"/>
        <v>0.39634916212870214</v>
      </c>
      <c r="D37" s="2">
        <f t="shared" si="2"/>
        <v>-0.86050621391381243</v>
      </c>
      <c r="F37">
        <f t="shared" si="3"/>
        <v>60.000000000000007</v>
      </c>
      <c r="G37">
        <f t="shared" si="4"/>
        <v>940</v>
      </c>
      <c r="H37" s="1">
        <f t="shared" si="5"/>
        <v>0.13924711553553309</v>
      </c>
    </row>
    <row r="38" spans="1:8" x14ac:dyDescent="0.2">
      <c r="A38">
        <f t="shared" si="6"/>
        <v>7.0000000000000007E-2</v>
      </c>
      <c r="B38" s="4">
        <f t="shared" si="0"/>
        <v>-0.11815757500446109</v>
      </c>
      <c r="C38" s="5">
        <f t="shared" si="1"/>
        <v>0.44709067115847673</v>
      </c>
      <c r="D38" s="2">
        <f t="shared" si="2"/>
        <v>-0.84094925450668034</v>
      </c>
      <c r="F38">
        <f t="shared" si="3"/>
        <v>70</v>
      </c>
      <c r="G38">
        <f t="shared" si="4"/>
        <v>930</v>
      </c>
      <c r="H38" s="1">
        <f t="shared" si="5"/>
        <v>0.11815757500446109</v>
      </c>
    </row>
    <row r="39" spans="1:8" x14ac:dyDescent="0.2">
      <c r="A39">
        <f t="shared" si="6"/>
        <v>0.08</v>
      </c>
      <c r="B39" s="4">
        <f t="shared" si="0"/>
        <v>-9.8304229877513902E-2</v>
      </c>
      <c r="C39" s="5">
        <f t="shared" si="1"/>
        <v>0.49371152884116859</v>
      </c>
      <c r="D39" s="2">
        <f t="shared" si="2"/>
        <v>-0.82139229509954825</v>
      </c>
      <c r="F39">
        <f t="shared" si="3"/>
        <v>80</v>
      </c>
      <c r="G39">
        <f t="shared" si="4"/>
        <v>920</v>
      </c>
      <c r="H39" s="1">
        <f t="shared" si="5"/>
        <v>9.8304229877513902E-2</v>
      </c>
    </row>
    <row r="40" spans="1:8" x14ac:dyDescent="0.2">
      <c r="A40">
        <f t="shared" si="6"/>
        <v>0.09</v>
      </c>
      <c r="B40" s="4">
        <f t="shared" si="0"/>
        <v>-7.9658331424363057E-2</v>
      </c>
      <c r="C40" s="5">
        <f t="shared" si="1"/>
        <v>0.53630756427787263</v>
      </c>
      <c r="D40" s="2">
        <f t="shared" si="2"/>
        <v>-0.80183533569241616</v>
      </c>
      <c r="F40">
        <f t="shared" si="3"/>
        <v>90</v>
      </c>
      <c r="G40">
        <f t="shared" si="4"/>
        <v>910</v>
      </c>
      <c r="H40" s="1">
        <f t="shared" si="5"/>
        <v>7.9658331424363057E-2</v>
      </c>
    </row>
    <row r="41" spans="1:8" x14ac:dyDescent="0.2">
      <c r="A41">
        <f t="shared" si="6"/>
        <v>9.9999999999999992E-2</v>
      </c>
      <c r="B41" s="4">
        <f t="shared" si="0"/>
        <v>-6.2191130914680079E-2</v>
      </c>
      <c r="C41" s="5">
        <f t="shared" si="1"/>
        <v>0.5749746065696838</v>
      </c>
      <c r="D41" s="2">
        <f t="shared" si="2"/>
        <v>-0.78227837628528407</v>
      </c>
      <c r="F41">
        <f t="shared" si="3"/>
        <v>99.999999999999986</v>
      </c>
      <c r="G41">
        <f t="shared" si="4"/>
        <v>900</v>
      </c>
      <c r="H41" s="1">
        <f t="shared" si="5"/>
        <v>6.2191130914680079E-2</v>
      </c>
    </row>
    <row r="42" spans="1:8" x14ac:dyDescent="0.2">
      <c r="A42">
        <f t="shared" si="6"/>
        <v>0.10999999999999999</v>
      </c>
      <c r="B42" s="4">
        <f t="shared" si="0"/>
        <v>-4.587387961813643E-2</v>
      </c>
      <c r="C42" s="5">
        <f t="shared" si="1"/>
        <v>0.60980848481769712</v>
      </c>
      <c r="D42" s="2">
        <f t="shared" si="2"/>
        <v>-0.76272141687815187</v>
      </c>
      <c r="F42">
        <f t="shared" si="3"/>
        <v>109.99999999999999</v>
      </c>
      <c r="G42">
        <f t="shared" si="4"/>
        <v>890</v>
      </c>
      <c r="H42" s="1">
        <f t="shared" si="5"/>
        <v>4.587387961813643E-2</v>
      </c>
    </row>
    <row r="43" spans="1:8" x14ac:dyDescent="0.2">
      <c r="A43">
        <f t="shared" si="6"/>
        <v>0.11999999999999998</v>
      </c>
      <c r="B43" s="4">
        <f t="shared" si="0"/>
        <v>-3.0677828804403673E-2</v>
      </c>
      <c r="C43" s="5">
        <f t="shared" si="1"/>
        <v>0.64090502812300754</v>
      </c>
      <c r="D43" s="2">
        <f t="shared" si="2"/>
        <v>-0.74316445747101978</v>
      </c>
      <c r="F43">
        <f t="shared" si="3"/>
        <v>119.99999999999999</v>
      </c>
      <c r="G43">
        <f t="shared" si="4"/>
        <v>880</v>
      </c>
      <c r="H43" s="1">
        <f t="shared" si="5"/>
        <v>3.0677828804403673E-2</v>
      </c>
    </row>
    <row r="44" spans="1:8" x14ac:dyDescent="0.2">
      <c r="A44">
        <f t="shared" si="6"/>
        <v>0.12999999999999998</v>
      </c>
      <c r="B44" s="4">
        <f t="shared" si="0"/>
        <v>-1.6574229743153368E-2</v>
      </c>
      <c r="C44" s="5">
        <f t="shared" si="1"/>
        <v>0.6683600655867098</v>
      </c>
      <c r="D44" s="2">
        <f t="shared" si="2"/>
        <v>-0.72360749806388769</v>
      </c>
      <c r="F44">
        <f t="shared" si="3"/>
        <v>129.99999999999997</v>
      </c>
      <c r="G44">
        <f t="shared" si="4"/>
        <v>870</v>
      </c>
      <c r="H44" s="1">
        <f t="shared" si="5"/>
        <v>1.6574229743153368E-2</v>
      </c>
    </row>
    <row r="45" spans="1:8" x14ac:dyDescent="0.2">
      <c r="A45">
        <f t="shared" si="6"/>
        <v>0.13999999999999999</v>
      </c>
      <c r="B45" s="4">
        <f t="shared" si="0"/>
        <v>-3.5343337040568911E-3</v>
      </c>
      <c r="C45" s="5">
        <f t="shared" si="1"/>
        <v>0.69226942630989929</v>
      </c>
      <c r="D45" s="2">
        <f t="shared" si="2"/>
        <v>-0.7040505386567556</v>
      </c>
      <c r="F45">
        <f t="shared" si="3"/>
        <v>139.99999999999997</v>
      </c>
      <c r="G45">
        <f t="shared" si="4"/>
        <v>860</v>
      </c>
      <c r="H45" s="1">
        <f t="shared" si="5"/>
        <v>3.5343337040568911E-3</v>
      </c>
    </row>
    <row r="46" spans="1:8" x14ac:dyDescent="0.2">
      <c r="A46">
        <f t="shared" si="6"/>
        <v>0.15</v>
      </c>
      <c r="B46" s="4">
        <f t="shared" si="0"/>
        <v>8.4706080432141451E-3</v>
      </c>
      <c r="C46" s="5">
        <f t="shared" si="1"/>
        <v>0.71272893939367066</v>
      </c>
      <c r="D46" s="2">
        <f t="shared" si="2"/>
        <v>-0.68449357924962351</v>
      </c>
      <c r="F46">
        <f t="shared" si="3"/>
        <v>150</v>
      </c>
      <c r="G46">
        <f t="shared" si="4"/>
        <v>850</v>
      </c>
      <c r="H46" s="1">
        <f t="shared" si="5"/>
        <v>8.4706080432141451E-3</v>
      </c>
    </row>
    <row r="47" spans="1:8" x14ac:dyDescent="0.2">
      <c r="A47">
        <f t="shared" si="6"/>
        <v>0.16</v>
      </c>
      <c r="B47" s="4">
        <f t="shared" si="0"/>
        <v>1.9469344228988196E-2</v>
      </c>
      <c r="C47" s="5">
        <f t="shared" si="1"/>
        <v>0.72983443393911873</v>
      </c>
      <c r="D47" s="2">
        <f t="shared" si="2"/>
        <v>-0.66493661984249142</v>
      </c>
      <c r="F47">
        <f t="shared" si="3"/>
        <v>160</v>
      </c>
      <c r="G47">
        <f t="shared" si="4"/>
        <v>840</v>
      </c>
      <c r="H47" s="1">
        <f t="shared" si="5"/>
        <v>1.9469344228988196E-2</v>
      </c>
    </row>
    <row r="48" spans="1:8" x14ac:dyDescent="0.2">
      <c r="A48">
        <f t="shared" si="6"/>
        <v>0.17</v>
      </c>
      <c r="B48" s="4">
        <f t="shared" si="0"/>
        <v>2.9490623583593778E-2</v>
      </c>
      <c r="C48" s="5">
        <f t="shared" si="1"/>
        <v>0.74368173904733859</v>
      </c>
      <c r="D48" s="2">
        <f t="shared" si="2"/>
        <v>-0.64537966043535933</v>
      </c>
      <c r="F48">
        <f t="shared" si="3"/>
        <v>170</v>
      </c>
      <c r="G48">
        <f t="shared" si="4"/>
        <v>830</v>
      </c>
      <c r="H48" s="1">
        <f t="shared" si="5"/>
        <v>2.9490623583593778E-2</v>
      </c>
    </row>
    <row r="49" spans="1:8" x14ac:dyDescent="0.2">
      <c r="A49">
        <f t="shared" si="6"/>
        <v>0.18000000000000002</v>
      </c>
      <c r="B49" s="4">
        <f t="shared" si="0"/>
        <v>3.8563194837359448E-2</v>
      </c>
      <c r="C49" s="5">
        <f t="shared" si="1"/>
        <v>0.7543666838194254</v>
      </c>
      <c r="D49" s="2">
        <f t="shared" si="2"/>
        <v>-0.62582270102822724</v>
      </c>
      <c r="F49">
        <f t="shared" si="3"/>
        <v>180.00000000000003</v>
      </c>
      <c r="G49">
        <f t="shared" si="4"/>
        <v>820</v>
      </c>
      <c r="H49" s="1">
        <f t="shared" si="5"/>
        <v>3.8563194837359448E-2</v>
      </c>
    </row>
    <row r="50" spans="1:8" x14ac:dyDescent="0.2">
      <c r="A50">
        <f t="shared" si="6"/>
        <v>0.19000000000000003</v>
      </c>
      <c r="B50" s="4">
        <f t="shared" si="0"/>
        <v>4.6715806720613567E-2</v>
      </c>
      <c r="C50" s="5">
        <f t="shared" si="1"/>
        <v>0.76198509735647368</v>
      </c>
      <c r="D50" s="2">
        <f t="shared" si="2"/>
        <v>-0.60626574162109514</v>
      </c>
      <c r="F50">
        <f t="shared" si="3"/>
        <v>190.00000000000003</v>
      </c>
      <c r="G50">
        <f t="shared" si="4"/>
        <v>810</v>
      </c>
      <c r="H50" s="1">
        <f t="shared" si="5"/>
        <v>4.6715806720613567E-2</v>
      </c>
    </row>
    <row r="51" spans="1:8" x14ac:dyDescent="0.2">
      <c r="A51">
        <f t="shared" si="6"/>
        <v>0.20000000000000004</v>
      </c>
      <c r="B51" s="4">
        <f t="shared" si="0"/>
        <v>5.3977207963684673E-2</v>
      </c>
      <c r="C51" s="5">
        <f t="shared" si="1"/>
        <v>0.76663280875957862</v>
      </c>
      <c r="D51" s="2">
        <f t="shared" si="2"/>
        <v>-0.58670878221396305</v>
      </c>
      <c r="F51">
        <f t="shared" si="3"/>
        <v>200.00000000000003</v>
      </c>
      <c r="G51">
        <f t="shared" si="4"/>
        <v>800</v>
      </c>
      <c r="H51" s="1">
        <f t="shared" si="5"/>
        <v>5.3977207963684673E-2</v>
      </c>
    </row>
    <row r="52" spans="1:8" x14ac:dyDescent="0.2">
      <c r="A52">
        <f t="shared" si="6"/>
        <v>0.21000000000000005</v>
      </c>
      <c r="B52" s="4">
        <f t="shared" si="0"/>
        <v>6.0376147296901293E-2</v>
      </c>
      <c r="C52" s="5">
        <f t="shared" si="1"/>
        <v>0.76840564712983517</v>
      </c>
      <c r="D52" s="2">
        <f t="shared" si="2"/>
        <v>-0.56715182280683085</v>
      </c>
      <c r="F52">
        <f t="shared" si="3"/>
        <v>210.00000000000006</v>
      </c>
      <c r="G52">
        <f t="shared" si="4"/>
        <v>790</v>
      </c>
      <c r="H52" s="1">
        <f t="shared" si="5"/>
        <v>6.0376147296901293E-2</v>
      </c>
    </row>
    <row r="53" spans="1:8" x14ac:dyDescent="0.2">
      <c r="A53">
        <f t="shared" si="6"/>
        <v>0.22000000000000006</v>
      </c>
      <c r="B53" s="4">
        <f t="shared" si="0"/>
        <v>6.5941373450591825E-2</v>
      </c>
      <c r="C53" s="5">
        <f t="shared" si="1"/>
        <v>0.76739944156833817</v>
      </c>
      <c r="D53" s="2">
        <f t="shared" si="2"/>
        <v>-0.54759486339969876</v>
      </c>
      <c r="F53">
        <f t="shared" si="3"/>
        <v>220.00000000000006</v>
      </c>
      <c r="G53">
        <f t="shared" si="4"/>
        <v>780</v>
      </c>
      <c r="H53" s="1">
        <f t="shared" si="5"/>
        <v>6.5941373450591825E-2</v>
      </c>
    </row>
    <row r="54" spans="1:8" x14ac:dyDescent="0.2">
      <c r="A54">
        <f t="shared" si="6"/>
        <v>0.23000000000000007</v>
      </c>
      <c r="B54" s="4">
        <f t="shared" si="0"/>
        <v>7.0701635155084805E-2</v>
      </c>
      <c r="C54" s="5">
        <f t="shared" si="1"/>
        <v>0.7637100211761827</v>
      </c>
      <c r="D54" s="2">
        <f t="shared" si="2"/>
        <v>-0.52803790399256667</v>
      </c>
      <c r="F54">
        <f t="shared" si="3"/>
        <v>230.00000000000006</v>
      </c>
      <c r="G54">
        <f t="shared" si="4"/>
        <v>770</v>
      </c>
      <c r="H54" s="1">
        <f t="shared" si="5"/>
        <v>7.0701635155084805E-2</v>
      </c>
    </row>
    <row r="55" spans="1:8" x14ac:dyDescent="0.2">
      <c r="A55">
        <f t="shared" si="6"/>
        <v>0.24000000000000007</v>
      </c>
      <c r="B55" s="4">
        <f t="shared" si="0"/>
        <v>7.4685681140708643E-2</v>
      </c>
      <c r="C55" s="5">
        <f t="shared" si="1"/>
        <v>0.75743321505446326</v>
      </c>
      <c r="D55" s="2">
        <f t="shared" si="2"/>
        <v>-0.50848094458543447</v>
      </c>
      <c r="F55">
        <f t="shared" si="3"/>
        <v>240.00000000000009</v>
      </c>
      <c r="G55">
        <f t="shared" si="4"/>
        <v>759.99999999999989</v>
      </c>
      <c r="H55" s="1">
        <f t="shared" si="5"/>
        <v>7.4685681140708643E-2</v>
      </c>
    </row>
    <row r="56" spans="1:8" x14ac:dyDescent="0.2">
      <c r="A56">
        <f t="shared" si="6"/>
        <v>0.25000000000000006</v>
      </c>
      <c r="B56" s="4">
        <f t="shared" si="0"/>
        <v>7.7922260137792049E-2</v>
      </c>
      <c r="C56" s="5">
        <f t="shared" si="1"/>
        <v>0.74866485230427593</v>
      </c>
      <c r="D56" s="2">
        <f t="shared" si="2"/>
        <v>-0.48892398517830243</v>
      </c>
      <c r="F56">
        <f t="shared" si="3"/>
        <v>250.00000000000006</v>
      </c>
      <c r="G56">
        <f t="shared" si="4"/>
        <v>750</v>
      </c>
      <c r="H56" s="1">
        <f t="shared" si="5"/>
        <v>7.7922260137792049E-2</v>
      </c>
    </row>
    <row r="57" spans="1:8" x14ac:dyDescent="0.2">
      <c r="A57">
        <f t="shared" si="6"/>
        <v>0.26000000000000006</v>
      </c>
      <c r="B57" s="4">
        <f t="shared" si="0"/>
        <v>8.044012087666326E-2</v>
      </c>
      <c r="C57" s="5">
        <f t="shared" si="1"/>
        <v>0.73750076202671455</v>
      </c>
      <c r="D57" s="2">
        <f t="shared" si="2"/>
        <v>-0.46936702577117034</v>
      </c>
      <c r="F57">
        <f t="shared" si="3"/>
        <v>260.00000000000006</v>
      </c>
      <c r="G57">
        <f t="shared" si="4"/>
        <v>740</v>
      </c>
      <c r="H57" s="1">
        <f t="shared" si="5"/>
        <v>8.044012087666326E-2</v>
      </c>
    </row>
    <row r="58" spans="1:8" x14ac:dyDescent="0.2">
      <c r="A58">
        <f t="shared" si="6"/>
        <v>0.27000000000000007</v>
      </c>
      <c r="B58" s="4">
        <f t="shared" si="0"/>
        <v>8.226801208765086E-2</v>
      </c>
      <c r="C58" s="5">
        <f t="shared" si="1"/>
        <v>0.72403677332287442</v>
      </c>
      <c r="D58" s="2">
        <f t="shared" si="2"/>
        <v>-0.4498100663640382</v>
      </c>
      <c r="F58">
        <f t="shared" si="3"/>
        <v>270.00000000000006</v>
      </c>
      <c r="G58">
        <f t="shared" si="4"/>
        <v>730</v>
      </c>
      <c r="H58" s="1">
        <f t="shared" si="5"/>
        <v>8.226801208765086E-2</v>
      </c>
    </row>
    <row r="59" spans="1:8" x14ac:dyDescent="0.2">
      <c r="A59">
        <f t="shared" si="6"/>
        <v>0.28000000000000008</v>
      </c>
      <c r="B59" s="4">
        <f t="shared" si="0"/>
        <v>8.3434682501083268E-2</v>
      </c>
      <c r="C59" s="5">
        <f t="shared" si="1"/>
        <v>0.70836871529385037</v>
      </c>
      <c r="D59" s="2">
        <f t="shared" si="2"/>
        <v>-0.43025310695690611</v>
      </c>
      <c r="F59">
        <f t="shared" si="3"/>
        <v>280.00000000000006</v>
      </c>
      <c r="G59">
        <f t="shared" si="4"/>
        <v>720</v>
      </c>
      <c r="H59" s="1">
        <f t="shared" si="5"/>
        <v>8.3434682501083268E-2</v>
      </c>
    </row>
    <row r="60" spans="1:8" x14ac:dyDescent="0.2">
      <c r="A60">
        <f t="shared" si="6"/>
        <v>0.29000000000000009</v>
      </c>
      <c r="B60" s="4">
        <f t="shared" si="0"/>
        <v>8.396888084728911E-2</v>
      </c>
      <c r="C60" s="5">
        <f t="shared" si="1"/>
        <v>0.69059241704073759</v>
      </c>
      <c r="D60" s="2">
        <f t="shared" si="2"/>
        <v>-0.4106961475497739</v>
      </c>
      <c r="F60">
        <f t="shared" si="3"/>
        <v>290.00000000000011</v>
      </c>
      <c r="G60">
        <f t="shared" si="4"/>
        <v>709.99999999999989</v>
      </c>
      <c r="H60" s="1">
        <f t="shared" si="5"/>
        <v>8.396888084728911E-2</v>
      </c>
    </row>
    <row r="61" spans="1:8" x14ac:dyDescent="0.2">
      <c r="A61">
        <f t="shared" si="6"/>
        <v>0.3000000000000001</v>
      </c>
      <c r="B61" s="4">
        <f t="shared" si="0"/>
        <v>8.3899355856596761E-2</v>
      </c>
      <c r="C61" s="5">
        <f t="shared" si="1"/>
        <v>0.67080370766463093</v>
      </c>
      <c r="D61" s="2">
        <f t="shared" si="2"/>
        <v>-0.39113918814264176</v>
      </c>
      <c r="F61">
        <f t="shared" si="3"/>
        <v>300.00000000000011</v>
      </c>
      <c r="G61">
        <f t="shared" si="4"/>
        <v>699.99999999999989</v>
      </c>
      <c r="H61" s="1">
        <f t="shared" si="5"/>
        <v>8.3899355856596761E-2</v>
      </c>
    </row>
    <row r="62" spans="1:8" x14ac:dyDescent="0.2">
      <c r="A62">
        <f t="shared" si="6"/>
        <v>0.31000000000000011</v>
      </c>
      <c r="B62" s="4">
        <f t="shared" si="0"/>
        <v>8.3254856259334667E-2</v>
      </c>
      <c r="C62" s="5">
        <f t="shared" si="1"/>
        <v>0.64909841626662523</v>
      </c>
      <c r="D62" s="2">
        <f t="shared" si="2"/>
        <v>-0.37158222873550967</v>
      </c>
      <c r="F62">
        <f t="shared" si="3"/>
        <v>310.00000000000011</v>
      </c>
      <c r="G62">
        <f t="shared" si="4"/>
        <v>689.99999999999989</v>
      </c>
      <c r="H62" s="1">
        <f t="shared" si="5"/>
        <v>8.3254856259334667E-2</v>
      </c>
    </row>
    <row r="63" spans="1:8" x14ac:dyDescent="0.2">
      <c r="A63">
        <f t="shared" si="6"/>
        <v>0.32000000000000012</v>
      </c>
      <c r="B63" s="4">
        <f t="shared" si="0"/>
        <v>8.2064130785831427E-2</v>
      </c>
      <c r="C63" s="5">
        <f t="shared" si="1"/>
        <v>0.62557237194781568</v>
      </c>
      <c r="D63" s="2">
        <f t="shared" si="2"/>
        <v>-0.35202526932837758</v>
      </c>
      <c r="F63">
        <f t="shared" si="3"/>
        <v>320.00000000000011</v>
      </c>
      <c r="G63">
        <f t="shared" si="4"/>
        <v>679.99999999999989</v>
      </c>
      <c r="H63" s="1">
        <f t="shared" si="5"/>
        <v>8.2064130785831427E-2</v>
      </c>
    </row>
    <row r="64" spans="1:8" x14ac:dyDescent="0.2">
      <c r="A64">
        <f t="shared" si="6"/>
        <v>0.33000000000000013</v>
      </c>
      <c r="B64" s="4">
        <f t="shared" si="0"/>
        <v>8.0355928166415527E-2</v>
      </c>
      <c r="C64" s="5">
        <f t="shared" si="1"/>
        <v>0.60032140380929722</v>
      </c>
      <c r="D64" s="2">
        <f t="shared" si="2"/>
        <v>-0.33246830992124549</v>
      </c>
      <c r="F64">
        <f t="shared" si="3"/>
        <v>330.00000000000011</v>
      </c>
      <c r="G64">
        <f t="shared" si="4"/>
        <v>669.99999999999989</v>
      </c>
      <c r="H64" s="1">
        <f t="shared" si="5"/>
        <v>8.0355928166415527E-2</v>
      </c>
    </row>
    <row r="65" spans="1:8" x14ac:dyDescent="0.2">
      <c r="A65">
        <f t="shared" si="6"/>
        <v>0.34000000000000014</v>
      </c>
      <c r="B65" s="4">
        <f t="shared" si="0"/>
        <v>7.8158997131415317E-2</v>
      </c>
      <c r="C65" s="5">
        <f t="shared" si="1"/>
        <v>0.57344134095216448</v>
      </c>
      <c r="D65" s="2">
        <f t="shared" si="2"/>
        <v>-0.3129113505141134</v>
      </c>
      <c r="F65">
        <f t="shared" si="3"/>
        <v>340.00000000000011</v>
      </c>
      <c r="G65">
        <f t="shared" si="4"/>
        <v>659.99999999999989</v>
      </c>
      <c r="H65" s="1">
        <f t="shared" si="5"/>
        <v>7.8158997131415317E-2</v>
      </c>
    </row>
    <row r="66" spans="1:8" x14ac:dyDescent="0.2">
      <c r="A66">
        <f t="shared" si="6"/>
        <v>0.35000000000000014</v>
      </c>
      <c r="B66" s="4">
        <f t="shared" si="0"/>
        <v>7.5502086411159269E-2</v>
      </c>
      <c r="C66" s="5">
        <f t="shared" si="1"/>
        <v>0.54502801247751209</v>
      </c>
      <c r="D66" s="2">
        <f t="shared" si="2"/>
        <v>-0.29335439110698119</v>
      </c>
      <c r="F66">
        <f t="shared" si="3"/>
        <v>350.00000000000017</v>
      </c>
      <c r="G66">
        <f t="shared" si="4"/>
        <v>649.99999999999977</v>
      </c>
      <c r="H66" s="1">
        <f t="shared" si="5"/>
        <v>7.5502086411159269E-2</v>
      </c>
    </row>
    <row r="67" spans="1:8" x14ac:dyDescent="0.2">
      <c r="A67">
        <f t="shared" si="6"/>
        <v>0.36000000000000015</v>
      </c>
      <c r="B67" s="4">
        <f t="shared" si="0"/>
        <v>7.2413944735976107E-2</v>
      </c>
      <c r="C67" s="5">
        <f t="shared" si="1"/>
        <v>0.51517724748643612</v>
      </c>
      <c r="D67" s="2">
        <f t="shared" si="2"/>
        <v>-0.2737974316998491</v>
      </c>
      <c r="F67">
        <f t="shared" si="3"/>
        <v>360.00000000000017</v>
      </c>
      <c r="G67">
        <f t="shared" si="4"/>
        <v>639.99999999999977</v>
      </c>
      <c r="H67" s="1">
        <f t="shared" si="5"/>
        <v>7.2413944735976107E-2</v>
      </c>
    </row>
    <row r="68" spans="1:8" x14ac:dyDescent="0.2">
      <c r="A68">
        <f t="shared" si="6"/>
        <v>0.37000000000000016</v>
      </c>
      <c r="B68" s="4">
        <f t="shared" si="0"/>
        <v>6.8923320836194124E-2</v>
      </c>
      <c r="C68" s="5">
        <f t="shared" si="1"/>
        <v>0.48398487508003069</v>
      </c>
      <c r="D68" s="2">
        <f t="shared" si="2"/>
        <v>-0.25424047229271696</v>
      </c>
      <c r="F68">
        <f t="shared" si="3"/>
        <v>370.00000000000017</v>
      </c>
      <c r="G68">
        <f t="shared" si="4"/>
        <v>629.99999999999977</v>
      </c>
      <c r="H68" s="1">
        <f t="shared" si="5"/>
        <v>6.8923320836194124E-2</v>
      </c>
    </row>
    <row r="69" spans="1:8" x14ac:dyDescent="0.2">
      <c r="A69">
        <f t="shared" si="6"/>
        <v>0.38000000000000017</v>
      </c>
      <c r="B69" s="4">
        <f t="shared" si="0"/>
        <v>6.5058963442141848E-2</v>
      </c>
      <c r="C69" s="5">
        <f t="shared" si="1"/>
        <v>0.45154672435939103</v>
      </c>
      <c r="D69" s="2">
        <f t="shared" si="2"/>
        <v>-0.23468351288558487</v>
      </c>
      <c r="F69">
        <f t="shared" si="3"/>
        <v>380.00000000000017</v>
      </c>
      <c r="G69">
        <f t="shared" si="4"/>
        <v>619.99999999999977</v>
      </c>
      <c r="H69" s="1">
        <f t="shared" si="5"/>
        <v>6.5058963442141848E-2</v>
      </c>
    </row>
    <row r="70" spans="1:8" x14ac:dyDescent="0.2">
      <c r="A70">
        <f t="shared" si="6"/>
        <v>0.39000000000000018</v>
      </c>
      <c r="B70" s="4">
        <f t="shared" si="0"/>
        <v>6.0849621284147767E-2</v>
      </c>
      <c r="C70" s="5">
        <f t="shared" si="1"/>
        <v>0.41795862442561199</v>
      </c>
      <c r="D70" s="2">
        <f t="shared" si="2"/>
        <v>-0.21512655347845278</v>
      </c>
      <c r="F70">
        <f t="shared" si="3"/>
        <v>390.00000000000017</v>
      </c>
      <c r="G70">
        <f t="shared" si="4"/>
        <v>609.99999999999977</v>
      </c>
      <c r="H70" s="1">
        <f t="shared" si="5"/>
        <v>6.0849621284147767E-2</v>
      </c>
    </row>
    <row r="71" spans="1:8" x14ac:dyDescent="0.2">
      <c r="A71">
        <f t="shared" si="6"/>
        <v>0.40000000000000019</v>
      </c>
      <c r="B71" s="4">
        <f t="shared" si="0"/>
        <v>5.6324043092540355E-2</v>
      </c>
      <c r="C71" s="5">
        <f t="shared" si="1"/>
        <v>0.38331640437978853</v>
      </c>
      <c r="D71" s="2">
        <f t="shared" si="2"/>
        <v>-0.19556959407132068</v>
      </c>
      <c r="F71">
        <f t="shared" si="3"/>
        <v>400.00000000000017</v>
      </c>
      <c r="G71">
        <f t="shared" si="4"/>
        <v>599.99999999999977</v>
      </c>
      <c r="H71" s="1">
        <f t="shared" si="5"/>
        <v>5.6324043092540355E-2</v>
      </c>
    </row>
    <row r="72" spans="1:8" x14ac:dyDescent="0.2">
      <c r="A72">
        <f t="shared" si="6"/>
        <v>0.4100000000000002</v>
      </c>
      <c r="B72" s="4">
        <f t="shared" si="0"/>
        <v>5.1510977597648097E-2</v>
      </c>
      <c r="C72" s="5">
        <f t="shared" si="1"/>
        <v>0.34771589332301556</v>
      </c>
      <c r="D72" s="2">
        <f t="shared" si="2"/>
        <v>-0.17601263466418857</v>
      </c>
      <c r="F72">
        <f t="shared" si="3"/>
        <v>410.00000000000017</v>
      </c>
      <c r="G72">
        <f t="shared" si="4"/>
        <v>589.99999999999977</v>
      </c>
      <c r="H72" s="1">
        <f t="shared" si="5"/>
        <v>5.1510977597648097E-2</v>
      </c>
    </row>
    <row r="73" spans="1:8" x14ac:dyDescent="0.2">
      <c r="A73">
        <f t="shared" si="6"/>
        <v>0.42000000000000021</v>
      </c>
      <c r="B73" s="4">
        <f t="shared" si="0"/>
        <v>4.643917352979951E-2</v>
      </c>
      <c r="C73" s="5">
        <f t="shared" si="1"/>
        <v>0.31125292035638807</v>
      </c>
      <c r="D73" s="2">
        <f t="shared" si="2"/>
        <v>-0.15645567525705636</v>
      </c>
      <c r="F73">
        <f t="shared" si="3"/>
        <v>420.00000000000023</v>
      </c>
      <c r="G73">
        <f t="shared" si="4"/>
        <v>579.99999999999977</v>
      </c>
      <c r="H73" s="1">
        <f t="shared" si="5"/>
        <v>4.643917352979951E-2</v>
      </c>
    </row>
    <row r="74" spans="1:8" x14ac:dyDescent="0.2">
      <c r="A74">
        <f t="shared" si="6"/>
        <v>0.43000000000000022</v>
      </c>
      <c r="B74" s="4">
        <f t="shared" si="0"/>
        <v>4.1137379619323011E-2</v>
      </c>
      <c r="C74" s="5">
        <f t="shared" si="1"/>
        <v>0.27402331458100099</v>
      </c>
      <c r="D74" s="2">
        <f t="shared" si="2"/>
        <v>-0.13689871584992427</v>
      </c>
      <c r="F74">
        <f t="shared" si="3"/>
        <v>430.00000000000023</v>
      </c>
      <c r="G74">
        <f t="shared" si="4"/>
        <v>569.99999999999977</v>
      </c>
      <c r="H74" s="1">
        <f t="shared" si="5"/>
        <v>4.1137379619323011E-2</v>
      </c>
    </row>
    <row r="75" spans="1:8" x14ac:dyDescent="0.2">
      <c r="A75">
        <f t="shared" si="6"/>
        <v>0.44000000000000022</v>
      </c>
      <c r="B75" s="4">
        <f t="shared" si="0"/>
        <v>3.5634344596547143E-2</v>
      </c>
      <c r="C75" s="5">
        <f t="shared" si="1"/>
        <v>0.23612290509794931</v>
      </c>
      <c r="D75" s="2">
        <f t="shared" si="2"/>
        <v>-0.11734175644279216</v>
      </c>
      <c r="F75">
        <f t="shared" si="3"/>
        <v>440.00000000000023</v>
      </c>
      <c r="G75">
        <f t="shared" si="4"/>
        <v>559.99999999999977</v>
      </c>
      <c r="H75" s="1">
        <f t="shared" si="5"/>
        <v>3.5634344596547143E-2</v>
      </c>
    </row>
    <row r="76" spans="1:8" x14ac:dyDescent="0.2">
      <c r="A76">
        <f t="shared" si="6"/>
        <v>0.45000000000000023</v>
      </c>
      <c r="B76" s="4">
        <f t="shared" si="0"/>
        <v>2.9958817191800362E-2</v>
      </c>
      <c r="C76" s="5">
        <f t="shared" si="1"/>
        <v>0.19764752100832794</v>
      </c>
      <c r="D76" s="2">
        <f t="shared" si="2"/>
        <v>-9.7784797035660065E-2</v>
      </c>
      <c r="F76">
        <f t="shared" si="3"/>
        <v>450.00000000000023</v>
      </c>
      <c r="G76">
        <f t="shared" si="4"/>
        <v>549.99999999999977</v>
      </c>
      <c r="H76" s="1">
        <f t="shared" si="5"/>
        <v>2.9958817191800362E-2</v>
      </c>
    </row>
    <row r="77" spans="1:8" x14ac:dyDescent="0.2">
      <c r="A77">
        <f t="shared" si="6"/>
        <v>0.46000000000000024</v>
      </c>
      <c r="B77" s="4">
        <f t="shared" si="0"/>
        <v>2.4139546135411173E-2</v>
      </c>
      <c r="C77" s="5">
        <f t="shared" si="1"/>
        <v>0.15869299141323187</v>
      </c>
      <c r="D77" s="2">
        <f t="shared" si="2"/>
        <v>-7.822783762852796E-2</v>
      </c>
      <c r="F77">
        <f t="shared" si="3"/>
        <v>460.00000000000023</v>
      </c>
      <c r="G77">
        <f t="shared" si="4"/>
        <v>539.99999999999977</v>
      </c>
      <c r="H77" s="1">
        <f t="shared" si="5"/>
        <v>2.4139546135411173E-2</v>
      </c>
    </row>
    <row r="78" spans="1:8" x14ac:dyDescent="0.2">
      <c r="A78">
        <f t="shared" si="6"/>
        <v>0.47000000000000025</v>
      </c>
      <c r="B78" s="4">
        <f t="shared" si="0"/>
        <v>1.8205280157708038E-2</v>
      </c>
      <c r="C78" s="5">
        <f t="shared" si="1"/>
        <v>0.11935514541375598</v>
      </c>
      <c r="D78" s="2">
        <f t="shared" si="2"/>
        <v>-5.8670878221395856E-2</v>
      </c>
      <c r="F78">
        <f t="shared" si="3"/>
        <v>470.00000000000023</v>
      </c>
      <c r="G78">
        <f t="shared" si="4"/>
        <v>529.99999999999977</v>
      </c>
      <c r="H78" s="1">
        <f t="shared" si="5"/>
        <v>1.8205280157708038E-2</v>
      </c>
    </row>
    <row r="79" spans="1:8" x14ac:dyDescent="0.2">
      <c r="A79">
        <f t="shared" si="6"/>
        <v>0.48000000000000026</v>
      </c>
      <c r="B79" s="4">
        <f t="shared" si="0"/>
        <v>1.2184767989019456E-2</v>
      </c>
      <c r="C79" s="5">
        <f t="shared" si="1"/>
        <v>7.9729812110995169E-2</v>
      </c>
      <c r="D79" s="2">
        <f t="shared" si="2"/>
        <v>-3.9113918814263647E-2</v>
      </c>
      <c r="F79">
        <f t="shared" si="3"/>
        <v>480.00000000000028</v>
      </c>
      <c r="G79">
        <f t="shared" si="4"/>
        <v>519.99999999999977</v>
      </c>
      <c r="H79" s="1">
        <f t="shared" si="5"/>
        <v>1.2184767989019456E-2</v>
      </c>
    </row>
    <row r="80" spans="1:8" x14ac:dyDescent="0.2">
      <c r="A80">
        <f t="shared" si="6"/>
        <v>0.49000000000000027</v>
      </c>
      <c r="B80" s="4">
        <f t="shared" si="0"/>
        <v>6.1067583596738648E-3</v>
      </c>
      <c r="C80" s="5">
        <f t="shared" si="1"/>
        <v>3.9912820606044425E-2</v>
      </c>
      <c r="D80" s="2">
        <f t="shared" si="2"/>
        <v>-1.9556959407131543E-2</v>
      </c>
      <c r="F80">
        <f t="shared" si="3"/>
        <v>490.00000000000028</v>
      </c>
      <c r="G80">
        <f t="shared" si="4"/>
        <v>509.99999999999972</v>
      </c>
      <c r="H80" s="1">
        <f t="shared" si="5"/>
        <v>6.1067583596738648E-3</v>
      </c>
    </row>
    <row r="81" spans="1:8" x14ac:dyDescent="0.2">
      <c r="A81">
        <f t="shared" si="6"/>
        <v>0.50000000000000022</v>
      </c>
      <c r="B81" s="4">
        <f t="shared" si="0"/>
        <v>-1.3896055440292875E-16</v>
      </c>
      <c r="C81" s="5">
        <f t="shared" si="1"/>
        <v>-9.0787562209913429E-16</v>
      </c>
      <c r="D81" s="2">
        <f t="shared" si="2"/>
        <v>4.446737740893718E-16</v>
      </c>
      <c r="F81">
        <f t="shared" si="3"/>
        <v>500.00000000000023</v>
      </c>
      <c r="G81">
        <f t="shared" si="4"/>
        <v>499.99999999999977</v>
      </c>
      <c r="H81" s="1">
        <f t="shared" si="5"/>
        <v>1.3896055440292875E-16</v>
      </c>
    </row>
    <row r="83" spans="1:8" x14ac:dyDescent="0.2">
      <c r="B83" s="4"/>
    </row>
  </sheetData>
  <mergeCells count="1">
    <mergeCell ref="C30:D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06C1E-A7C4-AC44-83F7-AECB6EB9C2E4}">
  <dimension ref="A2:B22"/>
  <sheetViews>
    <sheetView zoomScale="166" zoomScaleNormal="166" workbookViewId="0">
      <selection activeCell="D8" sqref="D8"/>
    </sheetView>
  </sheetViews>
  <sheetFormatPr baseColWidth="10" defaultRowHeight="16" x14ac:dyDescent="0.2"/>
  <cols>
    <col min="1" max="1" width="40.33203125" customWidth="1"/>
    <col min="2" max="2" width="11.5" bestFit="1" customWidth="1"/>
  </cols>
  <sheetData>
    <row r="2" spans="1:2" x14ac:dyDescent="0.2">
      <c r="A2" t="s">
        <v>40</v>
      </c>
      <c r="B2" s="12">
        <v>200000</v>
      </c>
    </row>
    <row r="3" spans="1:2" x14ac:dyDescent="0.2">
      <c r="A3" t="s">
        <v>37</v>
      </c>
      <c r="B3">
        <v>1000</v>
      </c>
    </row>
    <row r="4" spans="1:2" x14ac:dyDescent="0.2">
      <c r="A4" t="s">
        <v>34</v>
      </c>
      <c r="B4">
        <v>100</v>
      </c>
    </row>
    <row r="5" spans="1:2" x14ac:dyDescent="0.2">
      <c r="A5" t="s">
        <v>35</v>
      </c>
      <c r="B5">
        <f>B4+B3</f>
        <v>1100</v>
      </c>
    </row>
    <row r="6" spans="1:2" x14ac:dyDescent="0.2">
      <c r="A6" t="s">
        <v>29</v>
      </c>
      <c r="B6">
        <v>10</v>
      </c>
    </row>
    <row r="7" spans="1:2" x14ac:dyDescent="0.2">
      <c r="A7" t="s">
        <v>46</v>
      </c>
    </row>
    <row r="8" spans="1:2" x14ac:dyDescent="0.2">
      <c r="A8" s="6" t="s">
        <v>36</v>
      </c>
      <c r="B8">
        <v>10</v>
      </c>
    </row>
    <row r="9" spans="1:2" x14ac:dyDescent="0.2">
      <c r="A9" s="6" t="s">
        <v>47</v>
      </c>
      <c r="B9" s="9">
        <f>B5*B6*B8/1000000</f>
        <v>0.11</v>
      </c>
    </row>
    <row r="10" spans="1:2" x14ac:dyDescent="0.2">
      <c r="A10" t="s">
        <v>43</v>
      </c>
    </row>
    <row r="11" spans="1:2" x14ac:dyDescent="0.2">
      <c r="A11" s="6" t="s">
        <v>30</v>
      </c>
      <c r="B11">
        <v>20</v>
      </c>
    </row>
    <row r="12" spans="1:2" x14ac:dyDescent="0.2">
      <c r="A12" s="6" t="s">
        <v>31</v>
      </c>
      <c r="B12">
        <v>18</v>
      </c>
    </row>
    <row r="13" spans="1:2" x14ac:dyDescent="0.2">
      <c r="A13" s="6" t="s">
        <v>32</v>
      </c>
      <c r="B13" s="13">
        <f>PI()*(B11^2-B12^2)/4</f>
        <v>59.690260418206066</v>
      </c>
    </row>
    <row r="14" spans="1:2" x14ac:dyDescent="0.2">
      <c r="A14" s="6" t="s">
        <v>39</v>
      </c>
      <c r="B14" s="14">
        <f>B13*B2/B3</f>
        <v>11938.052083641212</v>
      </c>
    </row>
    <row r="15" spans="1:2" x14ac:dyDescent="0.2">
      <c r="A15" t="s">
        <v>44</v>
      </c>
    </row>
    <row r="16" spans="1:2" x14ac:dyDescent="0.2">
      <c r="A16" s="6" t="s">
        <v>33</v>
      </c>
      <c r="B16">
        <v>15</v>
      </c>
    </row>
    <row r="17" spans="1:2" x14ac:dyDescent="0.2">
      <c r="A17" s="6" t="s">
        <v>38</v>
      </c>
      <c r="B17" s="10">
        <f>PI()*B16^2/4</f>
        <v>176.71458676442586</v>
      </c>
    </row>
    <row r="18" spans="1:2" x14ac:dyDescent="0.2">
      <c r="A18" s="6" t="s">
        <v>39</v>
      </c>
      <c r="B18" s="14">
        <f>B17*B2/B4</f>
        <v>353429.17352885171</v>
      </c>
    </row>
    <row r="19" spans="1:2" x14ac:dyDescent="0.2">
      <c r="A19" t="s">
        <v>45</v>
      </c>
      <c r="B19" s="14">
        <f>1/(1/B18+1/B14)</f>
        <v>11547.986753307279</v>
      </c>
    </row>
    <row r="20" spans="1:2" x14ac:dyDescent="0.2">
      <c r="A20" s="6" t="s">
        <v>41</v>
      </c>
      <c r="B20">
        <v>4</v>
      </c>
    </row>
    <row r="21" spans="1:2" x14ac:dyDescent="0.2">
      <c r="A21" s="6" t="s">
        <v>42</v>
      </c>
      <c r="B21" s="14">
        <f>B19*(1/(1+1/B20))</f>
        <v>9238.3894026458238</v>
      </c>
    </row>
    <row r="22" spans="1:2" x14ac:dyDescent="0.2">
      <c r="A22" s="6" t="s">
        <v>48</v>
      </c>
      <c r="B22" s="15">
        <f>B21*B9</f>
        <v>1016.2228342910406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Beam curvature</vt:lpstr>
      <vt:lpstr>Screw thermal strain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2019-03-25T19:52:36Z</dcterms:created>
  <dcterms:modified xsi:type="dcterms:W3CDTF">2019-03-29T18:18:12Z</dcterms:modified>
</cp:coreProperties>
</file>