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ocum/Dropbox (MIT)/"/>
    </mc:Choice>
  </mc:AlternateContent>
  <xr:revisionPtr revIDLastSave="0" documentId="8_{4C92FF54-0C36-8D4D-A6B9-8F05A9B369FF}" xr6:coauthVersionLast="47" xr6:coauthVersionMax="47" xr10:uidLastSave="{00000000-0000-0000-0000-000000000000}"/>
  <bookViews>
    <workbookView xWindow="5140" yWindow="1880" windowWidth="29740" windowHeight="19260" xr2:uid="{345966EF-C712-CE48-9373-3F8DCA403A0F}"/>
  </bookViews>
  <sheets>
    <sheet name="Hourglass flexure design" sheetId="1" r:id="rId1"/>
    <sheet name="numerical integration" sheetId="2" r:id="rId2"/>
    <sheet name="Sheet1" sheetId="3" r:id="rId3"/>
  </sheets>
  <definedNames>
    <definedName name="a">'Hourglass flexure design'!$B$56</definedName>
    <definedName name="E">'Hourglass flexure design'!$B$7</definedName>
    <definedName name="h">'Hourglass flexure design'!$B$9</definedName>
    <definedName name="M">'Hourglass flexure design'!$B$20</definedName>
    <definedName name="t">'Hourglass flexure design'!$B$10</definedName>
    <definedName name="w">'Hourglass flexure design'!$B$8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B13" i="1"/>
  <c r="E18" i="2"/>
  <c r="C18" i="2"/>
  <c r="A28" i="2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C30" i="1"/>
  <c r="C31" i="1" s="1"/>
  <c r="C34" i="1" s="1"/>
  <c r="B30" i="1"/>
  <c r="B31" i="1" s="1"/>
  <c r="B34" i="1" s="1"/>
  <c r="B7" i="1"/>
  <c r="C55" i="1" s="1"/>
  <c r="E15" i="2" s="1"/>
  <c r="B20" i="1"/>
  <c r="B56" i="1"/>
  <c r="C73" i="1" s="1"/>
  <c r="C59" i="1" l="1"/>
  <c r="B60" i="1"/>
  <c r="C14" i="1"/>
  <c r="B55" i="1"/>
  <c r="C15" i="2" s="1"/>
  <c r="C12" i="2"/>
  <c r="B64" i="1"/>
  <c r="B65" i="1"/>
  <c r="C65" i="1"/>
  <c r="C64" i="1"/>
  <c r="C16" i="2"/>
  <c r="C17" i="2" s="1"/>
  <c r="D115" i="2" s="1"/>
  <c r="C115" i="2" s="1"/>
  <c r="C16" i="1"/>
  <c r="B59" i="1"/>
  <c r="B58" i="1" s="1"/>
  <c r="E16" i="2"/>
  <c r="E17" i="2" s="1"/>
  <c r="F178" i="2" s="1"/>
  <c r="E178" i="2" s="1"/>
  <c r="B16" i="1"/>
  <c r="C74" i="1"/>
  <c r="C75" i="1"/>
  <c r="B63" i="1"/>
  <c r="B74" i="1"/>
  <c r="B75" i="1"/>
  <c r="C63" i="1"/>
  <c r="B73" i="1"/>
  <c r="B32" i="1"/>
  <c r="B15" i="1"/>
  <c r="C15" i="1"/>
  <c r="C70" i="1"/>
  <c r="B70" i="1"/>
  <c r="B71" i="1"/>
  <c r="C71" i="1"/>
  <c r="C60" i="1"/>
  <c r="B14" i="1"/>
  <c r="D29" i="2" l="1"/>
  <c r="C29" i="2" s="1"/>
  <c r="D45" i="2"/>
  <c r="C45" i="2" s="1"/>
  <c r="B155" i="2"/>
  <c r="B152" i="2"/>
  <c r="B139" i="2"/>
  <c r="B184" i="2"/>
  <c r="B97" i="2"/>
  <c r="B216" i="2"/>
  <c r="B131" i="2"/>
  <c r="B123" i="2"/>
  <c r="B172" i="2"/>
  <c r="B91" i="2"/>
  <c r="C66" i="1"/>
  <c r="C67" i="1" s="1"/>
  <c r="D180" i="2"/>
  <c r="C180" i="2" s="1"/>
  <c r="D204" i="2"/>
  <c r="C204" i="2" s="1"/>
  <c r="B191" i="2"/>
  <c r="B207" i="2"/>
  <c r="D53" i="2"/>
  <c r="C53" i="2" s="1"/>
  <c r="B32" i="2"/>
  <c r="D169" i="2"/>
  <c r="C169" i="2" s="1"/>
  <c r="B185" i="2"/>
  <c r="B107" i="2"/>
  <c r="B195" i="2"/>
  <c r="D132" i="2"/>
  <c r="C132" i="2" s="1"/>
  <c r="B188" i="2"/>
  <c r="D37" i="2"/>
  <c r="C37" i="2" s="1"/>
  <c r="B223" i="2"/>
  <c r="B81" i="2"/>
  <c r="D170" i="2"/>
  <c r="C170" i="2" s="1"/>
  <c r="B40" i="2"/>
  <c r="B100" i="2"/>
  <c r="B145" i="2"/>
  <c r="B45" i="2"/>
  <c r="D46" i="2"/>
  <c r="C46" i="2" s="1"/>
  <c r="B62" i="2"/>
  <c r="B210" i="2"/>
  <c r="B72" i="2"/>
  <c r="D54" i="2"/>
  <c r="C54" i="2" s="1"/>
  <c r="B129" i="2"/>
  <c r="B94" i="2"/>
  <c r="B110" i="2"/>
  <c r="B85" i="2"/>
  <c r="B168" i="2"/>
  <c r="D70" i="2"/>
  <c r="C70" i="2" s="1"/>
  <c r="B68" i="2"/>
  <c r="B204" i="2"/>
  <c r="D30" i="2"/>
  <c r="C30" i="2" s="1"/>
  <c r="D62" i="2"/>
  <c r="C62" i="2" s="1"/>
  <c r="B126" i="2"/>
  <c r="B181" i="2"/>
  <c r="B41" i="2"/>
  <c r="D217" i="2"/>
  <c r="C217" i="2" s="1"/>
  <c r="B132" i="2"/>
  <c r="B104" i="2"/>
  <c r="B142" i="2"/>
  <c r="B121" i="2"/>
  <c r="D116" i="2"/>
  <c r="C116" i="2" s="1"/>
  <c r="D193" i="2"/>
  <c r="C193" i="2" s="1"/>
  <c r="B113" i="2"/>
  <c r="D61" i="2"/>
  <c r="C61" i="2" s="1"/>
  <c r="B220" i="2"/>
  <c r="B194" i="2"/>
  <c r="B226" i="2"/>
  <c r="B175" i="2"/>
  <c r="B56" i="2"/>
  <c r="D124" i="2"/>
  <c r="C124" i="2" s="1"/>
  <c r="D218" i="2"/>
  <c r="C218" i="2" s="1"/>
  <c r="B158" i="2"/>
  <c r="D167" i="2"/>
  <c r="C167" i="2" s="1"/>
  <c r="B48" i="2"/>
  <c r="D69" i="2"/>
  <c r="C69" i="2" s="1"/>
  <c r="B174" i="2"/>
  <c r="B196" i="2"/>
  <c r="D158" i="2"/>
  <c r="C158" i="2" s="1"/>
  <c r="B219" i="2"/>
  <c r="B80" i="2"/>
  <c r="B136" i="2"/>
  <c r="D109" i="2"/>
  <c r="C109" i="2" s="1"/>
  <c r="B28" i="2"/>
  <c r="B109" i="2"/>
  <c r="B206" i="2"/>
  <c r="B96" i="2"/>
  <c r="B66" i="2"/>
  <c r="B150" i="2"/>
  <c r="B169" i="2"/>
  <c r="B101" i="2"/>
  <c r="B116" i="2"/>
  <c r="D181" i="2"/>
  <c r="C181" i="2" s="1"/>
  <c r="D165" i="2"/>
  <c r="C165" i="2" s="1"/>
  <c r="D215" i="2"/>
  <c r="C215" i="2" s="1"/>
  <c r="D97" i="2"/>
  <c r="C97" i="2" s="1"/>
  <c r="D86" i="2"/>
  <c r="C86" i="2" s="1"/>
  <c r="B217" i="2"/>
  <c r="B209" i="2"/>
  <c r="D57" i="2"/>
  <c r="C57" i="2" s="1"/>
  <c r="B44" i="2"/>
  <c r="B125" i="2"/>
  <c r="B222" i="2"/>
  <c r="B112" i="2"/>
  <c r="B82" i="2"/>
  <c r="B182" i="2"/>
  <c r="B90" i="2"/>
  <c r="B133" i="2"/>
  <c r="B106" i="2"/>
  <c r="D197" i="2"/>
  <c r="C197" i="2" s="1"/>
  <c r="D173" i="2"/>
  <c r="C173" i="2" s="1"/>
  <c r="D160" i="2"/>
  <c r="C160" i="2" s="1"/>
  <c r="D162" i="2"/>
  <c r="C162" i="2" s="1"/>
  <c r="B171" i="2"/>
  <c r="D214" i="2"/>
  <c r="C214" i="2" s="1"/>
  <c r="B77" i="2"/>
  <c r="D79" i="2"/>
  <c r="C79" i="2" s="1"/>
  <c r="B43" i="2"/>
  <c r="B60" i="2"/>
  <c r="B141" i="2"/>
  <c r="B31" i="2"/>
  <c r="B192" i="2"/>
  <c r="B98" i="2"/>
  <c r="B214" i="2"/>
  <c r="B122" i="2"/>
  <c r="B165" i="2"/>
  <c r="B180" i="2"/>
  <c r="D205" i="2"/>
  <c r="C205" i="2" s="1"/>
  <c r="D189" i="2"/>
  <c r="C189" i="2" s="1"/>
  <c r="D225" i="2"/>
  <c r="C225" i="2" s="1"/>
  <c r="D123" i="2"/>
  <c r="C123" i="2" s="1"/>
  <c r="D87" i="2"/>
  <c r="C87" i="2" s="1"/>
  <c r="D139" i="2"/>
  <c r="C139" i="2" s="1"/>
  <c r="B54" i="2"/>
  <c r="B147" i="2"/>
  <c r="B64" i="2"/>
  <c r="D85" i="2"/>
  <c r="C85" i="2" s="1"/>
  <c r="B93" i="2"/>
  <c r="B118" i="2"/>
  <c r="B76" i="2"/>
  <c r="B157" i="2"/>
  <c r="B47" i="2"/>
  <c r="B208" i="2"/>
  <c r="B114" i="2"/>
  <c r="D27" i="2"/>
  <c r="C27" i="2" s="1"/>
  <c r="B154" i="2"/>
  <c r="B39" i="2"/>
  <c r="D36" i="2"/>
  <c r="C36" i="2" s="1"/>
  <c r="D221" i="2"/>
  <c r="C221" i="2" s="1"/>
  <c r="D175" i="2"/>
  <c r="C175" i="2" s="1"/>
  <c r="B92" i="2"/>
  <c r="B173" i="2"/>
  <c r="B79" i="2"/>
  <c r="B224" i="2"/>
  <c r="B130" i="2"/>
  <c r="B153" i="2"/>
  <c r="B186" i="2"/>
  <c r="B71" i="2"/>
  <c r="D52" i="2"/>
  <c r="C52" i="2" s="1"/>
  <c r="D198" i="2"/>
  <c r="C198" i="2" s="1"/>
  <c r="D184" i="2"/>
  <c r="C184" i="2" s="1"/>
  <c r="D127" i="2"/>
  <c r="C127" i="2" s="1"/>
  <c r="D163" i="2"/>
  <c r="C163" i="2" s="1"/>
  <c r="B61" i="2"/>
  <c r="D33" i="2"/>
  <c r="C33" i="2" s="1"/>
  <c r="B203" i="2"/>
  <c r="B177" i="2"/>
  <c r="B42" i="2"/>
  <c r="D183" i="2"/>
  <c r="C183" i="2" s="1"/>
  <c r="B108" i="2"/>
  <c r="B205" i="2"/>
  <c r="B111" i="2"/>
  <c r="B33" i="2"/>
  <c r="B146" i="2"/>
  <c r="B55" i="2"/>
  <c r="B218" i="2"/>
  <c r="B135" i="2"/>
  <c r="D92" i="2"/>
  <c r="C92" i="2" s="1"/>
  <c r="D47" i="2"/>
  <c r="C47" i="2" s="1"/>
  <c r="D223" i="2"/>
  <c r="C223" i="2" s="1"/>
  <c r="D191" i="2"/>
  <c r="C191" i="2" s="1"/>
  <c r="D42" i="2"/>
  <c r="C42" i="2" s="1"/>
  <c r="B49" i="2"/>
  <c r="B119" i="2"/>
  <c r="B202" i="2"/>
  <c r="B199" i="2"/>
  <c r="D100" i="2"/>
  <c r="C100" i="2" s="1"/>
  <c r="D103" i="2"/>
  <c r="C103" i="2" s="1"/>
  <c r="D152" i="2"/>
  <c r="C152" i="2" s="1"/>
  <c r="D168" i="2"/>
  <c r="C168" i="2" s="1"/>
  <c r="D227" i="2"/>
  <c r="C227" i="2" s="1"/>
  <c r="B161" i="2"/>
  <c r="B164" i="2"/>
  <c r="B86" i="2"/>
  <c r="D41" i="2"/>
  <c r="C41" i="2" s="1"/>
  <c r="B190" i="2"/>
  <c r="B37" i="2"/>
  <c r="B140" i="2"/>
  <c r="B221" i="2"/>
  <c r="B143" i="2"/>
  <c r="B162" i="2"/>
  <c r="B75" i="2"/>
  <c r="B156" i="2"/>
  <c r="B30" i="2"/>
  <c r="B159" i="2"/>
  <c r="B65" i="2"/>
  <c r="B178" i="2"/>
  <c r="B215" i="2"/>
  <c r="B67" i="2"/>
  <c r="B170" i="2"/>
  <c r="D108" i="2"/>
  <c r="C108" i="2" s="1"/>
  <c r="D195" i="2"/>
  <c r="C195" i="2" s="1"/>
  <c r="D177" i="2"/>
  <c r="C177" i="2" s="1"/>
  <c r="D224" i="2"/>
  <c r="C224" i="2" s="1"/>
  <c r="D67" i="2"/>
  <c r="C67" i="2" s="1"/>
  <c r="D58" i="2"/>
  <c r="C58" i="2" s="1"/>
  <c r="B149" i="2"/>
  <c r="B200" i="2"/>
  <c r="B201" i="2"/>
  <c r="B197" i="2"/>
  <c r="B73" i="2"/>
  <c r="D140" i="2"/>
  <c r="C140" i="2" s="1"/>
  <c r="D128" i="2"/>
  <c r="C128" i="2" s="1"/>
  <c r="D213" i="2"/>
  <c r="C213" i="2" s="1"/>
  <c r="D182" i="2"/>
  <c r="C182" i="2" s="1"/>
  <c r="D40" i="2"/>
  <c r="C40" i="2" s="1"/>
  <c r="D66" i="2"/>
  <c r="C66" i="2" s="1"/>
  <c r="B70" i="2"/>
  <c r="B83" i="2"/>
  <c r="D148" i="2"/>
  <c r="C148" i="2" s="1"/>
  <c r="D131" i="2"/>
  <c r="C131" i="2" s="1"/>
  <c r="D190" i="2"/>
  <c r="C190" i="2" s="1"/>
  <c r="D206" i="2"/>
  <c r="C206" i="2" s="1"/>
  <c r="D136" i="2"/>
  <c r="C136" i="2" s="1"/>
  <c r="D74" i="2"/>
  <c r="C74" i="2" s="1"/>
  <c r="B128" i="2"/>
  <c r="B34" i="2"/>
  <c r="B213" i="2"/>
  <c r="B88" i="2"/>
  <c r="B179" i="2"/>
  <c r="B134" i="2"/>
  <c r="B84" i="2"/>
  <c r="D156" i="2"/>
  <c r="C156" i="2" s="1"/>
  <c r="D171" i="2"/>
  <c r="C171" i="2" s="1"/>
  <c r="D39" i="2"/>
  <c r="C39" i="2" s="1"/>
  <c r="D63" i="2"/>
  <c r="C63" i="2" s="1"/>
  <c r="D192" i="2"/>
  <c r="C192" i="2" s="1"/>
  <c r="D90" i="2"/>
  <c r="C90" i="2" s="1"/>
  <c r="B59" i="2"/>
  <c r="B124" i="2"/>
  <c r="B189" i="2"/>
  <c r="B63" i="2"/>
  <c r="B160" i="2"/>
  <c r="B50" i="2"/>
  <c r="B89" i="2"/>
  <c r="B120" i="2"/>
  <c r="B35" i="2"/>
  <c r="B138" i="2"/>
  <c r="B52" i="2"/>
  <c r="D164" i="2"/>
  <c r="C164" i="2" s="1"/>
  <c r="D187" i="2"/>
  <c r="C187" i="2" s="1"/>
  <c r="D143" i="2"/>
  <c r="C143" i="2" s="1"/>
  <c r="D111" i="2"/>
  <c r="C111" i="2" s="1"/>
  <c r="D185" i="2"/>
  <c r="C185" i="2" s="1"/>
  <c r="D35" i="2"/>
  <c r="C35" i="2" s="1"/>
  <c r="B99" i="2"/>
  <c r="B38" i="2"/>
  <c r="B105" i="2"/>
  <c r="B212" i="2"/>
  <c r="D172" i="2"/>
  <c r="C172" i="2" s="1"/>
  <c r="D151" i="2"/>
  <c r="C151" i="2" s="1"/>
  <c r="D101" i="2"/>
  <c r="C101" i="2" s="1"/>
  <c r="D120" i="2"/>
  <c r="C120" i="2" s="1"/>
  <c r="D78" i="2"/>
  <c r="C78" i="2" s="1"/>
  <c r="D216" i="2"/>
  <c r="C216" i="2" s="1"/>
  <c r="D32" i="2"/>
  <c r="C32" i="2" s="1"/>
  <c r="D89" i="2"/>
  <c r="C89" i="2" s="1"/>
  <c r="D82" i="2"/>
  <c r="C82" i="2" s="1"/>
  <c r="B46" i="2"/>
  <c r="B95" i="2"/>
  <c r="B144" i="2"/>
  <c r="B193" i="2"/>
  <c r="B53" i="2"/>
  <c r="B87" i="2"/>
  <c r="B57" i="2"/>
  <c r="B163" i="2"/>
  <c r="B102" i="2"/>
  <c r="B137" i="2"/>
  <c r="D44" i="2"/>
  <c r="C44" i="2" s="1"/>
  <c r="D188" i="2"/>
  <c r="C188" i="2" s="1"/>
  <c r="D209" i="2"/>
  <c r="C209" i="2" s="1"/>
  <c r="D117" i="2"/>
  <c r="C117" i="2" s="1"/>
  <c r="D201" i="2"/>
  <c r="C201" i="2" s="1"/>
  <c r="D94" i="2"/>
  <c r="C94" i="2" s="1"/>
  <c r="D186" i="2"/>
  <c r="C186" i="2" s="1"/>
  <c r="D56" i="2"/>
  <c r="C56" i="2" s="1"/>
  <c r="D105" i="2"/>
  <c r="C105" i="2" s="1"/>
  <c r="D98" i="2"/>
  <c r="C98" i="2" s="1"/>
  <c r="D125" i="2"/>
  <c r="C125" i="2" s="1"/>
  <c r="D202" i="2"/>
  <c r="C202" i="2" s="1"/>
  <c r="D102" i="2"/>
  <c r="C102" i="2" s="1"/>
  <c r="D219" i="2"/>
  <c r="C219" i="2" s="1"/>
  <c r="D72" i="2"/>
  <c r="C72" i="2" s="1"/>
  <c r="D113" i="2"/>
  <c r="C113" i="2" s="1"/>
  <c r="D114" i="2"/>
  <c r="C114" i="2" s="1"/>
  <c r="B187" i="2"/>
  <c r="B29" i="2"/>
  <c r="B78" i="2"/>
  <c r="B127" i="2"/>
  <c r="B176" i="2"/>
  <c r="B225" i="2"/>
  <c r="B117" i="2"/>
  <c r="B151" i="2"/>
  <c r="B211" i="2"/>
  <c r="B227" i="2"/>
  <c r="B166" i="2"/>
  <c r="B74" i="2"/>
  <c r="D60" i="2"/>
  <c r="C60" i="2" s="1"/>
  <c r="D220" i="2"/>
  <c r="C220" i="2" s="1"/>
  <c r="D147" i="2"/>
  <c r="C147" i="2" s="1"/>
  <c r="D133" i="2"/>
  <c r="C133" i="2" s="1"/>
  <c r="D211" i="2"/>
  <c r="C211" i="2" s="1"/>
  <c r="D118" i="2"/>
  <c r="C118" i="2" s="1"/>
  <c r="D135" i="2"/>
  <c r="C135" i="2" s="1"/>
  <c r="D88" i="2"/>
  <c r="C88" i="2" s="1"/>
  <c r="D121" i="2"/>
  <c r="C121" i="2" s="1"/>
  <c r="D130" i="2"/>
  <c r="C130" i="2" s="1"/>
  <c r="B183" i="2"/>
  <c r="B58" i="2"/>
  <c r="B36" i="2"/>
  <c r="B198" i="2"/>
  <c r="B115" i="2"/>
  <c r="D76" i="2"/>
  <c r="C76" i="2" s="1"/>
  <c r="D174" i="2"/>
  <c r="C174" i="2" s="1"/>
  <c r="D155" i="2"/>
  <c r="C155" i="2" s="1"/>
  <c r="D141" i="2"/>
  <c r="C141" i="2" s="1"/>
  <c r="D71" i="2"/>
  <c r="C71" i="2" s="1"/>
  <c r="D126" i="2"/>
  <c r="C126" i="2" s="1"/>
  <c r="D144" i="2"/>
  <c r="C144" i="2" s="1"/>
  <c r="D96" i="2"/>
  <c r="C96" i="2" s="1"/>
  <c r="D129" i="2"/>
  <c r="C129" i="2" s="1"/>
  <c r="D138" i="2"/>
  <c r="C138" i="2" s="1"/>
  <c r="D149" i="2"/>
  <c r="C149" i="2" s="1"/>
  <c r="D119" i="2"/>
  <c r="C119" i="2" s="1"/>
  <c r="D134" i="2"/>
  <c r="C134" i="2" s="1"/>
  <c r="D226" i="2"/>
  <c r="C226" i="2" s="1"/>
  <c r="D104" i="2"/>
  <c r="C104" i="2" s="1"/>
  <c r="D137" i="2"/>
  <c r="C137" i="2" s="1"/>
  <c r="D146" i="2"/>
  <c r="C146" i="2" s="1"/>
  <c r="D157" i="2"/>
  <c r="C157" i="2" s="1"/>
  <c r="D159" i="2"/>
  <c r="C159" i="2" s="1"/>
  <c r="D142" i="2"/>
  <c r="C142" i="2" s="1"/>
  <c r="D31" i="2"/>
  <c r="C31" i="2" s="1"/>
  <c r="D112" i="2"/>
  <c r="C112" i="2" s="1"/>
  <c r="D145" i="2"/>
  <c r="C145" i="2" s="1"/>
  <c r="D43" i="2"/>
  <c r="C43" i="2" s="1"/>
  <c r="D106" i="2"/>
  <c r="C106" i="2" s="1"/>
  <c r="D75" i="2"/>
  <c r="C75" i="2" s="1"/>
  <c r="D83" i="2"/>
  <c r="C83" i="2" s="1"/>
  <c r="D110" i="2"/>
  <c r="C110" i="2" s="1"/>
  <c r="D153" i="2"/>
  <c r="C153" i="2" s="1"/>
  <c r="D176" i="2"/>
  <c r="C176" i="2" s="1"/>
  <c r="D210" i="2"/>
  <c r="C210" i="2" s="1"/>
  <c r="D161" i="2"/>
  <c r="C161" i="2" s="1"/>
  <c r="D122" i="2"/>
  <c r="C122" i="2" s="1"/>
  <c r="D28" i="2"/>
  <c r="C28" i="2" s="1"/>
  <c r="B27" i="2"/>
  <c r="B103" i="2"/>
  <c r="B148" i="2"/>
  <c r="D68" i="2"/>
  <c r="C68" i="2" s="1"/>
  <c r="D196" i="2"/>
  <c r="C196" i="2" s="1"/>
  <c r="D207" i="2"/>
  <c r="C207" i="2" s="1"/>
  <c r="D77" i="2"/>
  <c r="C77" i="2" s="1"/>
  <c r="D222" i="2"/>
  <c r="C222" i="2" s="1"/>
  <c r="D194" i="2"/>
  <c r="C194" i="2" s="1"/>
  <c r="D150" i="2"/>
  <c r="C150" i="2" s="1"/>
  <c r="D199" i="2"/>
  <c r="C199" i="2" s="1"/>
  <c r="D48" i="2"/>
  <c r="C48" i="2" s="1"/>
  <c r="D49" i="2"/>
  <c r="C49" i="2" s="1"/>
  <c r="D179" i="2"/>
  <c r="C179" i="2" s="1"/>
  <c r="D107" i="2"/>
  <c r="C107" i="2" s="1"/>
  <c r="B69" i="2"/>
  <c r="B167" i="2"/>
  <c r="B51" i="2"/>
  <c r="D84" i="2"/>
  <c r="C84" i="2" s="1"/>
  <c r="D212" i="2"/>
  <c r="C212" i="2" s="1"/>
  <c r="D200" i="2"/>
  <c r="C200" i="2" s="1"/>
  <c r="D93" i="2"/>
  <c r="C93" i="2" s="1"/>
  <c r="D95" i="2"/>
  <c r="C95" i="2" s="1"/>
  <c r="D38" i="2"/>
  <c r="C38" i="2" s="1"/>
  <c r="D166" i="2"/>
  <c r="C166" i="2" s="1"/>
  <c r="D208" i="2"/>
  <c r="C208" i="2" s="1"/>
  <c r="D64" i="2"/>
  <c r="C64" i="2" s="1"/>
  <c r="D65" i="2"/>
  <c r="C65" i="2" s="1"/>
  <c r="D50" i="2"/>
  <c r="C50" i="2" s="1"/>
  <c r="D99" i="2"/>
  <c r="C99" i="2" s="1"/>
  <c r="D51" i="2"/>
  <c r="C51" i="2" s="1"/>
  <c r="D59" i="2"/>
  <c r="C59" i="2" s="1"/>
  <c r="D55" i="2"/>
  <c r="C55" i="2" s="1"/>
  <c r="D80" i="2"/>
  <c r="C80" i="2" s="1"/>
  <c r="D73" i="2"/>
  <c r="C73" i="2" s="1"/>
  <c r="D203" i="2"/>
  <c r="C203" i="2" s="1"/>
  <c r="D154" i="2"/>
  <c r="C154" i="2" s="1"/>
  <c r="D91" i="2"/>
  <c r="C91" i="2" s="1"/>
  <c r="D81" i="2"/>
  <c r="C81" i="2" s="1"/>
  <c r="D34" i="2"/>
  <c r="C34" i="2" s="1"/>
  <c r="D178" i="2"/>
  <c r="C178" i="2" s="1"/>
  <c r="F60" i="2"/>
  <c r="E60" i="2" s="1"/>
  <c r="F68" i="2"/>
  <c r="E68" i="2" s="1"/>
  <c r="F181" i="2"/>
  <c r="E181" i="2" s="1"/>
  <c r="F84" i="2"/>
  <c r="E84" i="2" s="1"/>
  <c r="F224" i="2"/>
  <c r="E224" i="2" s="1"/>
  <c r="F212" i="2"/>
  <c r="E212" i="2" s="1"/>
  <c r="F100" i="2"/>
  <c r="E100" i="2" s="1"/>
  <c r="F109" i="2"/>
  <c r="E109" i="2" s="1"/>
  <c r="F118" i="2"/>
  <c r="E118" i="2" s="1"/>
  <c r="F124" i="2"/>
  <c r="E124" i="2" s="1"/>
  <c r="F36" i="2"/>
  <c r="E36" i="2" s="1"/>
  <c r="F162" i="2"/>
  <c r="E162" i="2" s="1"/>
  <c r="F46" i="2"/>
  <c r="E46" i="2" s="1"/>
  <c r="F170" i="2"/>
  <c r="E170" i="2" s="1"/>
  <c r="F189" i="2"/>
  <c r="E189" i="2" s="1"/>
  <c r="F38" i="2"/>
  <c r="E38" i="2" s="1"/>
  <c r="F204" i="2"/>
  <c r="E204" i="2" s="1"/>
  <c r="F220" i="2"/>
  <c r="E220" i="2" s="1"/>
  <c r="F61" i="2"/>
  <c r="E61" i="2" s="1"/>
  <c r="F108" i="2"/>
  <c r="E108" i="2" s="1"/>
  <c r="F116" i="2"/>
  <c r="E116" i="2" s="1"/>
  <c r="F110" i="2"/>
  <c r="E110" i="2" s="1"/>
  <c r="F196" i="2"/>
  <c r="E196" i="2" s="1"/>
  <c r="F32" i="2"/>
  <c r="E32" i="2" s="1"/>
  <c r="F76" i="2"/>
  <c r="E76" i="2" s="1"/>
  <c r="F92" i="2"/>
  <c r="E92" i="2" s="1"/>
  <c r="F77" i="2"/>
  <c r="E77" i="2" s="1"/>
  <c r="F140" i="2"/>
  <c r="E140" i="2" s="1"/>
  <c r="F164" i="2"/>
  <c r="E164" i="2" s="1"/>
  <c r="F150" i="2"/>
  <c r="E150" i="2" s="1"/>
  <c r="F95" i="2"/>
  <c r="E95" i="2" s="1"/>
  <c r="F44" i="2"/>
  <c r="E44" i="2" s="1"/>
  <c r="F152" i="2"/>
  <c r="E152" i="2" s="1"/>
  <c r="F157" i="2"/>
  <c r="E157" i="2" s="1"/>
  <c r="F125" i="2"/>
  <c r="E125" i="2" s="1"/>
  <c r="F148" i="2"/>
  <c r="E148" i="2" s="1"/>
  <c r="F119" i="2"/>
  <c r="E119" i="2" s="1"/>
  <c r="F172" i="2"/>
  <c r="E172" i="2" s="1"/>
  <c r="F190" i="2"/>
  <c r="E190" i="2" s="1"/>
  <c r="F87" i="2"/>
  <c r="E87" i="2" s="1"/>
  <c r="F55" i="2"/>
  <c r="E55" i="2" s="1"/>
  <c r="F27" i="2"/>
  <c r="E27" i="2" s="1"/>
  <c r="F177" i="2"/>
  <c r="E177" i="2" s="1"/>
  <c r="F134" i="2"/>
  <c r="E134" i="2" s="1"/>
  <c r="F126" i="2"/>
  <c r="E126" i="2" s="1"/>
  <c r="F166" i="2"/>
  <c r="E166" i="2" s="1"/>
  <c r="F167" i="2"/>
  <c r="E167" i="2" s="1"/>
  <c r="F188" i="2"/>
  <c r="E188" i="2" s="1"/>
  <c r="F214" i="2"/>
  <c r="E214" i="2" s="1"/>
  <c r="F121" i="2"/>
  <c r="E121" i="2" s="1"/>
  <c r="F58" i="2"/>
  <c r="E58" i="2" s="1"/>
  <c r="F117" i="2"/>
  <c r="E117" i="2" s="1"/>
  <c r="F159" i="2"/>
  <c r="E159" i="2" s="1"/>
  <c r="F174" i="2"/>
  <c r="E174" i="2" s="1"/>
  <c r="F202" i="2"/>
  <c r="E202" i="2" s="1"/>
  <c r="F79" i="2"/>
  <c r="E79" i="2" s="1"/>
  <c r="F40" i="2"/>
  <c r="E40" i="2" s="1"/>
  <c r="F226" i="2"/>
  <c r="E226" i="2" s="1"/>
  <c r="F129" i="2"/>
  <c r="E129" i="2" s="1"/>
  <c r="F66" i="2"/>
  <c r="E66" i="2" s="1"/>
  <c r="F207" i="2"/>
  <c r="E207" i="2" s="1"/>
  <c r="F206" i="2"/>
  <c r="E206" i="2" s="1"/>
  <c r="F127" i="2"/>
  <c r="E127" i="2" s="1"/>
  <c r="F48" i="2"/>
  <c r="E48" i="2" s="1"/>
  <c r="F187" i="2"/>
  <c r="E187" i="2" s="1"/>
  <c r="F137" i="2"/>
  <c r="E137" i="2" s="1"/>
  <c r="F74" i="2"/>
  <c r="E74" i="2" s="1"/>
  <c r="F86" i="2"/>
  <c r="E86" i="2" s="1"/>
  <c r="F149" i="2"/>
  <c r="E149" i="2" s="1"/>
  <c r="F70" i="2"/>
  <c r="E70" i="2" s="1"/>
  <c r="F63" i="2"/>
  <c r="E63" i="2" s="1"/>
  <c r="F175" i="2"/>
  <c r="E175" i="2" s="1"/>
  <c r="F56" i="2"/>
  <c r="E56" i="2" s="1"/>
  <c r="F153" i="2"/>
  <c r="E153" i="2" s="1"/>
  <c r="F82" i="2"/>
  <c r="E82" i="2" s="1"/>
  <c r="F165" i="2"/>
  <c r="E165" i="2" s="1"/>
  <c r="F176" i="2"/>
  <c r="E176" i="2" s="1"/>
  <c r="F143" i="2"/>
  <c r="E143" i="2" s="1"/>
  <c r="F223" i="2"/>
  <c r="E223" i="2" s="1"/>
  <c r="F64" i="2"/>
  <c r="E64" i="2" s="1"/>
  <c r="F195" i="2"/>
  <c r="E195" i="2" s="1"/>
  <c r="F209" i="2"/>
  <c r="E209" i="2" s="1"/>
  <c r="F90" i="2"/>
  <c r="E90" i="2" s="1"/>
  <c r="F158" i="2"/>
  <c r="E158" i="2" s="1"/>
  <c r="F197" i="2"/>
  <c r="E197" i="2" s="1"/>
  <c r="F215" i="2"/>
  <c r="E215" i="2" s="1"/>
  <c r="F72" i="2"/>
  <c r="E72" i="2" s="1"/>
  <c r="F33" i="2"/>
  <c r="E33" i="2" s="1"/>
  <c r="F146" i="2"/>
  <c r="E146" i="2" s="1"/>
  <c r="F98" i="2"/>
  <c r="E98" i="2" s="1"/>
  <c r="F198" i="2"/>
  <c r="E198" i="2" s="1"/>
  <c r="F211" i="2"/>
  <c r="E211" i="2" s="1"/>
  <c r="F30" i="2"/>
  <c r="E30" i="2" s="1"/>
  <c r="F201" i="2"/>
  <c r="E201" i="2" s="1"/>
  <c r="F71" i="2"/>
  <c r="E71" i="2" s="1"/>
  <c r="F144" i="2"/>
  <c r="E144" i="2" s="1"/>
  <c r="F80" i="2"/>
  <c r="E80" i="2" s="1"/>
  <c r="F41" i="2"/>
  <c r="E41" i="2" s="1"/>
  <c r="F106" i="2"/>
  <c r="E106" i="2" s="1"/>
  <c r="F29" i="2"/>
  <c r="E29" i="2" s="1"/>
  <c r="F78" i="2"/>
  <c r="E78" i="2" s="1"/>
  <c r="F103" i="2"/>
  <c r="E103" i="2" s="1"/>
  <c r="F135" i="2"/>
  <c r="E135" i="2" s="1"/>
  <c r="F208" i="2"/>
  <c r="E208" i="2" s="1"/>
  <c r="F88" i="2"/>
  <c r="E88" i="2" s="1"/>
  <c r="F49" i="2"/>
  <c r="E49" i="2" s="1"/>
  <c r="F114" i="2"/>
  <c r="E114" i="2" s="1"/>
  <c r="F37" i="2"/>
  <c r="E37" i="2" s="1"/>
  <c r="F102" i="2"/>
  <c r="E102" i="2" s="1"/>
  <c r="F210" i="2"/>
  <c r="E210" i="2" s="1"/>
  <c r="F151" i="2"/>
  <c r="E151" i="2" s="1"/>
  <c r="F160" i="2"/>
  <c r="E160" i="2" s="1"/>
  <c r="F96" i="2"/>
  <c r="E96" i="2" s="1"/>
  <c r="F57" i="2"/>
  <c r="E57" i="2" s="1"/>
  <c r="F122" i="2"/>
  <c r="E122" i="2" s="1"/>
  <c r="F132" i="2"/>
  <c r="E132" i="2" s="1"/>
  <c r="F101" i="2"/>
  <c r="E101" i="2" s="1"/>
  <c r="F111" i="2"/>
  <c r="E111" i="2" s="1"/>
  <c r="F45" i="2"/>
  <c r="E45" i="2" s="1"/>
  <c r="F142" i="2"/>
  <c r="E142" i="2" s="1"/>
  <c r="F227" i="2"/>
  <c r="E227" i="2" s="1"/>
  <c r="F199" i="2"/>
  <c r="E199" i="2" s="1"/>
  <c r="F216" i="2"/>
  <c r="E216" i="2" s="1"/>
  <c r="F193" i="2"/>
  <c r="E193" i="2" s="1"/>
  <c r="F104" i="2"/>
  <c r="E104" i="2" s="1"/>
  <c r="F65" i="2"/>
  <c r="E65" i="2" s="1"/>
  <c r="F130" i="2"/>
  <c r="E130" i="2" s="1"/>
  <c r="F133" i="2"/>
  <c r="E133" i="2" s="1"/>
  <c r="F191" i="2"/>
  <c r="E191" i="2" s="1"/>
  <c r="F53" i="2"/>
  <c r="E53" i="2" s="1"/>
  <c r="F182" i="2"/>
  <c r="E182" i="2" s="1"/>
  <c r="F168" i="2"/>
  <c r="E168" i="2" s="1"/>
  <c r="F184" i="2"/>
  <c r="E184" i="2" s="1"/>
  <c r="F112" i="2"/>
  <c r="E112" i="2" s="1"/>
  <c r="F73" i="2"/>
  <c r="E73" i="2" s="1"/>
  <c r="F138" i="2"/>
  <c r="E138" i="2" s="1"/>
  <c r="F222" i="2"/>
  <c r="E222" i="2" s="1"/>
  <c r="F145" i="2"/>
  <c r="E145" i="2" s="1"/>
  <c r="F161" i="2"/>
  <c r="E161" i="2" s="1"/>
  <c r="F194" i="2"/>
  <c r="E194" i="2" s="1"/>
  <c r="F120" i="2"/>
  <c r="E120" i="2" s="1"/>
  <c r="F81" i="2"/>
  <c r="E81" i="2" s="1"/>
  <c r="F35" i="2"/>
  <c r="E35" i="2" s="1"/>
  <c r="F131" i="2"/>
  <c r="E131" i="2" s="1"/>
  <c r="F91" i="2"/>
  <c r="E91" i="2" s="1"/>
  <c r="F139" i="2"/>
  <c r="E139" i="2" s="1"/>
  <c r="F123" i="2"/>
  <c r="E123" i="2" s="1"/>
  <c r="F67" i="2"/>
  <c r="E67" i="2" s="1"/>
  <c r="F155" i="2"/>
  <c r="E155" i="2" s="1"/>
  <c r="F51" i="2"/>
  <c r="E51" i="2" s="1"/>
  <c r="F163" i="2"/>
  <c r="E163" i="2" s="1"/>
  <c r="F83" i="2"/>
  <c r="E83" i="2" s="1"/>
  <c r="F75" i="2"/>
  <c r="E75" i="2" s="1"/>
  <c r="F107" i="2"/>
  <c r="E107" i="2" s="1"/>
  <c r="F99" i="2"/>
  <c r="E99" i="2" s="1"/>
  <c r="F43" i="2"/>
  <c r="E43" i="2" s="1"/>
  <c r="F147" i="2"/>
  <c r="E147" i="2" s="1"/>
  <c r="F115" i="2"/>
  <c r="E115" i="2" s="1"/>
  <c r="F59" i="2"/>
  <c r="E59" i="2" s="1"/>
  <c r="F28" i="2"/>
  <c r="E28" i="2" s="1"/>
  <c r="F156" i="2"/>
  <c r="E156" i="2" s="1"/>
  <c r="F173" i="2"/>
  <c r="E173" i="2" s="1"/>
  <c r="F141" i="2"/>
  <c r="E141" i="2" s="1"/>
  <c r="F183" i="2"/>
  <c r="E183" i="2" s="1"/>
  <c r="F69" i="2"/>
  <c r="E69" i="2" s="1"/>
  <c r="F192" i="2"/>
  <c r="E192" i="2" s="1"/>
  <c r="F154" i="2"/>
  <c r="E154" i="2" s="1"/>
  <c r="F179" i="2"/>
  <c r="E179" i="2" s="1"/>
  <c r="F185" i="2"/>
  <c r="E185" i="2" s="1"/>
  <c r="F128" i="2"/>
  <c r="E128" i="2" s="1"/>
  <c r="F89" i="2"/>
  <c r="E89" i="2" s="1"/>
  <c r="F203" i="2"/>
  <c r="E203" i="2" s="1"/>
  <c r="F219" i="2"/>
  <c r="E219" i="2" s="1"/>
  <c r="F186" i="2"/>
  <c r="E186" i="2" s="1"/>
  <c r="F31" i="2"/>
  <c r="E31" i="2" s="1"/>
  <c r="F200" i="2"/>
  <c r="E200" i="2" s="1"/>
  <c r="F97" i="2"/>
  <c r="E97" i="2" s="1"/>
  <c r="F34" i="2"/>
  <c r="E34" i="2" s="1"/>
  <c r="F205" i="2"/>
  <c r="E205" i="2" s="1"/>
  <c r="F85" i="2"/>
  <c r="E85" i="2" s="1"/>
  <c r="F218" i="2"/>
  <c r="E218" i="2" s="1"/>
  <c r="F105" i="2"/>
  <c r="E105" i="2" s="1"/>
  <c r="F42" i="2"/>
  <c r="E42" i="2" s="1"/>
  <c r="F213" i="2"/>
  <c r="E213" i="2" s="1"/>
  <c r="F62" i="2"/>
  <c r="E62" i="2" s="1"/>
  <c r="F39" i="2"/>
  <c r="E39" i="2" s="1"/>
  <c r="F52" i="2"/>
  <c r="E52" i="2" s="1"/>
  <c r="F180" i="2"/>
  <c r="E180" i="2" s="1"/>
  <c r="F169" i="2"/>
  <c r="E169" i="2" s="1"/>
  <c r="F221" i="2"/>
  <c r="E221" i="2" s="1"/>
  <c r="F136" i="2"/>
  <c r="E136" i="2" s="1"/>
  <c r="F93" i="2"/>
  <c r="E93" i="2" s="1"/>
  <c r="F94" i="2"/>
  <c r="E94" i="2" s="1"/>
  <c r="F225" i="2"/>
  <c r="E225" i="2" s="1"/>
  <c r="F47" i="2"/>
  <c r="E47" i="2" s="1"/>
  <c r="F171" i="2"/>
  <c r="E171" i="2" s="1"/>
  <c r="F217" i="2"/>
  <c r="E217" i="2" s="1"/>
  <c r="F113" i="2"/>
  <c r="E113" i="2" s="1"/>
  <c r="F50" i="2"/>
  <c r="E50" i="2" s="1"/>
  <c r="F54" i="2"/>
  <c r="E54" i="2" s="1"/>
  <c r="C58" i="1"/>
  <c r="C76" i="1"/>
  <c r="B66" i="1"/>
  <c r="B67" i="1" s="1"/>
  <c r="B76" i="1"/>
  <c r="C62" i="1" l="1"/>
  <c r="C61" i="1" s="1"/>
  <c r="C19" i="2"/>
  <c r="C13" i="2"/>
  <c r="E13" i="2"/>
  <c r="E19" i="2"/>
  <c r="C68" i="1"/>
  <c r="B62" i="1"/>
  <c r="C77" i="1"/>
  <c r="C72" i="1"/>
  <c r="C78" i="1" s="1"/>
  <c r="B77" i="1"/>
  <c r="B72" i="1"/>
  <c r="B78" i="1" s="1"/>
  <c r="C20" i="2" l="1"/>
  <c r="C79" i="1"/>
  <c r="C22" i="1" s="1"/>
  <c r="C24" i="1" s="1"/>
  <c r="B68" i="1"/>
  <c r="B79" i="1" s="1"/>
  <c r="B22" i="1" s="1"/>
  <c r="B24" i="1" s="1"/>
  <c r="B61" i="1"/>
  <c r="B23" i="1" l="1"/>
  <c r="C22" i="2"/>
  <c r="C23" i="2" s="1"/>
  <c r="C23" i="1"/>
  <c r="E22" i="2"/>
  <c r="E23" i="2" s="1"/>
  <c r="B25" i="1" l="1"/>
</calcChain>
</file>

<file path=xl/sharedStrings.xml><?xml version="1.0" encoding="utf-8"?>
<sst xmlns="http://schemas.openxmlformats.org/spreadsheetml/2006/main" count="115" uniqueCount="66">
  <si>
    <t>Radius</t>
  </si>
  <si>
    <t>Height, h</t>
  </si>
  <si>
    <t>term 1 numerator</t>
  </si>
  <si>
    <t>term 1 denominator</t>
  </si>
  <si>
    <t>angle</t>
  </si>
  <si>
    <t>radians</t>
  </si>
  <si>
    <t>degrees</t>
  </si>
  <si>
    <t>half width, a</t>
  </si>
  <si>
    <t>term 2 numerator</t>
  </si>
  <si>
    <t>term 2 denominator</t>
  </si>
  <si>
    <t>Full angle</t>
  </si>
  <si>
    <t>full angle summation</t>
  </si>
  <si>
    <t>zero summation</t>
  </si>
  <si>
    <t>Force, F</t>
  </si>
  <si>
    <t>Moment, M</t>
  </si>
  <si>
    <t>Modulus, E</t>
  </si>
  <si>
    <t>ratio</t>
  </si>
  <si>
    <t>atan rise</t>
  </si>
  <si>
    <t>atan run</t>
  </si>
  <si>
    <t>atan2(run,rise)</t>
  </si>
  <si>
    <t>Integral total</t>
  </si>
  <si>
    <t>Zero</t>
  </si>
  <si>
    <t>Term 1</t>
  </si>
  <si>
    <t>Term 2</t>
  </si>
  <si>
    <t>term in front of integral</t>
  </si>
  <si>
    <t>number of integration steps</t>
  </si>
  <si>
    <t>increment</t>
  </si>
  <si>
    <t>angle step</t>
  </si>
  <si>
    <t>radius</t>
  </si>
  <si>
    <t>thickness/2</t>
  </si>
  <si>
    <t>closed form</t>
  </si>
  <si>
    <t>numerical</t>
  </si>
  <si>
    <t>integrand</t>
  </si>
  <si>
    <t>t</t>
  </si>
  <si>
    <t>half angle</t>
  </si>
  <si>
    <t>term in front of intergal</t>
  </si>
  <si>
    <t>Max thickness</t>
  </si>
  <si>
    <t>N-mm</t>
  </si>
  <si>
    <t>mm</t>
  </si>
  <si>
    <t>N</t>
  </si>
  <si>
    <t>MPa</t>
  </si>
  <si>
    <t>Stiffness</t>
  </si>
  <si>
    <t>N/mm</t>
  </si>
  <si>
    <t>Moment</t>
  </si>
  <si>
    <t>Deflection angle</t>
  </si>
  <si>
    <t>FEA study</t>
  </si>
  <si>
    <t>Theory/FEA</t>
  </si>
  <si>
    <t>Half angle of hourglass arc</t>
  </si>
  <si>
    <t>Height</t>
  </si>
  <si>
    <t>Maximum width</t>
  </si>
  <si>
    <t>Center width, t</t>
  </si>
  <si>
    <t>Distance, L</t>
  </si>
  <si>
    <t>Depth into page, w</t>
  </si>
  <si>
    <t>Loading</t>
  </si>
  <si>
    <t>Hourglass</t>
  </si>
  <si>
    <t>Stiffness by theory</t>
  </si>
  <si>
    <t>Theory parameters for FEA study</t>
  </si>
  <si>
    <t>Distance from center displacement probe</t>
  </si>
  <si>
    <t>FEA displacements probe</t>
  </si>
  <si>
    <t>Angle radians</t>
  </si>
  <si>
    <t>Ratio</t>
  </si>
  <si>
    <t>Check by numerical integration</t>
  </si>
  <si>
    <t>To design hourglass flexures</t>
  </si>
  <si>
    <r>
      <t xml:space="preserve">Enter numbers in </t>
    </r>
    <r>
      <rPr>
        <b/>
        <sz val="10"/>
        <rFont val="Times New Roman"/>
        <family val="1"/>
      </rPr>
      <t>BOLD,</t>
    </r>
    <r>
      <rPr>
        <sz val="10"/>
        <rFont val="Times New Roman"/>
        <family val="1"/>
      </rPr>
      <t xml:space="preserve"> results are in </t>
    </r>
    <r>
      <rPr>
        <b/>
        <sz val="10"/>
        <color indexed="10"/>
        <rFont val="Times New Roman"/>
        <family val="1"/>
      </rPr>
      <t>RED</t>
    </r>
  </si>
  <si>
    <t>By Alex Slocum 2023.04.16</t>
  </si>
  <si>
    <t>Flextures_Hourglass_Partial_arc.xls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</si>
</sst>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5" formatCode="0.000000"/>
    <numFmt numFmtId="166" formatCode="0.0000"/>
    <numFmt numFmtId="167" formatCode="0.000"/>
    <numFmt numFmtId="168" formatCode="_(* #,##0.000_);_(* \(#,##0.000\);_(* &quot;-&quot;??_);_(@_)"/>
    <numFmt numFmtId="169" formatCode="_(* #,##0.00000_);_(* \(#,##0.00000\);_(* &quot;-&quot;??_);_(@_)"/>
    <numFmt numFmtId="170" formatCode="#,##0.000"/>
    <numFmt numFmtId="171" formatCode="_(* #,##0.000000_);_(* \(#,##0.000000\);_(* &quot;-&quot;??_);_(@_)"/>
    <numFmt numFmtId="177" formatCode="_(* #,##0_);_(* \(#,##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165" fontId="0" fillId="0" borderId="0" xfId="0" applyNumberFormat="1"/>
    <xf numFmtId="167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11" fontId="0" fillId="0" borderId="0" xfId="0" applyNumberFormat="1"/>
    <xf numFmtId="168" fontId="0" fillId="0" borderId="0" xfId="1" applyNumberFormat="1" applyFont="1"/>
    <xf numFmtId="168" fontId="0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 indent="1"/>
    </xf>
    <xf numFmtId="1" fontId="5" fillId="0" borderId="1" xfId="0" applyNumberFormat="1" applyFont="1" applyBorder="1"/>
    <xf numFmtId="0" fontId="5" fillId="0" borderId="1" xfId="0" applyFont="1" applyBorder="1" applyAlignment="1">
      <alignment horizontal="left" indent="2"/>
    </xf>
    <xf numFmtId="167" fontId="6" fillId="0" borderId="1" xfId="0" applyNumberFormat="1" applyFont="1" applyBorder="1"/>
    <xf numFmtId="0" fontId="6" fillId="0" borderId="1" xfId="0" applyFont="1" applyBorder="1"/>
    <xf numFmtId="2" fontId="6" fillId="0" borderId="1" xfId="0" applyNumberFormat="1" applyFont="1" applyBorder="1"/>
    <xf numFmtId="165" fontId="6" fillId="0" borderId="1" xfId="0" applyNumberFormat="1" applyFont="1" applyBorder="1"/>
    <xf numFmtId="177" fontId="6" fillId="0" borderId="1" xfId="1" applyNumberFormat="1" applyFont="1" applyBorder="1"/>
    <xf numFmtId="166" fontId="6" fillId="0" borderId="1" xfId="0" applyNumberFormat="1" applyFont="1" applyBorder="1" applyAlignment="1">
      <alignment horizontal="center"/>
    </xf>
    <xf numFmtId="169" fontId="5" fillId="0" borderId="1" xfId="1" applyNumberFormat="1" applyFont="1" applyBorder="1"/>
    <xf numFmtId="171" fontId="6" fillId="0" borderId="1" xfId="1" applyNumberFormat="1" applyFont="1" applyBorder="1"/>
    <xf numFmtId="177" fontId="6" fillId="0" borderId="1" xfId="1" applyNumberFormat="1" applyFont="1" applyBorder="1" applyAlignment="1">
      <alignment horizontal="center"/>
    </xf>
    <xf numFmtId="43" fontId="6" fillId="0" borderId="1" xfId="0" applyNumberFormat="1" applyFont="1" applyBorder="1"/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/>
    <xf numFmtId="170" fontId="5" fillId="0" borderId="1" xfId="1" applyNumberFormat="1" applyFont="1" applyBorder="1"/>
    <xf numFmtId="3" fontId="5" fillId="0" borderId="1" xfId="1" applyNumberFormat="1" applyFont="1" applyBorder="1"/>
    <xf numFmtId="11" fontId="5" fillId="0" borderId="1" xfId="0" applyNumberFormat="1" applyFont="1" applyBorder="1"/>
    <xf numFmtId="2" fontId="5" fillId="0" borderId="1" xfId="0" applyNumberFormat="1" applyFont="1" applyBorder="1"/>
    <xf numFmtId="166" fontId="5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762000</xdr:colOff>
      <xdr:row>9</xdr:row>
      <xdr:rowOff>77304</xdr:rowOff>
    </xdr:from>
    <xdr:to>
      <xdr:col>18</xdr:col>
      <xdr:colOff>251791</xdr:colOff>
      <xdr:row>36</xdr:row>
      <xdr:rowOff>107120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332ACA2-7F89-2872-90F0-90745FBF9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1826" y="673652"/>
          <a:ext cx="7772400" cy="5396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48817-0442-3746-8F0B-FC0440F883B0}">
  <dimension ref="A1:D79"/>
  <sheetViews>
    <sheetView tabSelected="1" zoomScale="115" zoomScaleNormal="115" workbookViewId="0">
      <selection sqref="A1:C1"/>
    </sheetView>
  </sheetViews>
  <sheetFormatPr baseColWidth="10" defaultRowHeight="16" x14ac:dyDescent="0.2"/>
  <cols>
    <col min="1" max="1" width="36.83203125" style="10" customWidth="1"/>
    <col min="2" max="2" width="14.5" style="10" bestFit="1" customWidth="1"/>
    <col min="3" max="3" width="11.6640625" style="10" bestFit="1" customWidth="1"/>
    <col min="4" max="4" width="10.83203125" style="10"/>
    <col min="5" max="5" width="12.83203125" style="10" bestFit="1" customWidth="1"/>
    <col min="6" max="16384" width="10.83203125" style="10"/>
  </cols>
  <sheetData>
    <row r="1" spans="1:4" x14ac:dyDescent="0.2">
      <c r="A1" s="8" t="s">
        <v>65</v>
      </c>
      <c r="B1" s="8"/>
      <c r="C1" s="8"/>
    </row>
    <row r="2" spans="1:4" x14ac:dyDescent="0.2">
      <c r="A2" s="9" t="s">
        <v>62</v>
      </c>
      <c r="B2" s="9"/>
      <c r="C2" s="9"/>
    </row>
    <row r="3" spans="1:4" x14ac:dyDescent="0.2">
      <c r="A3" s="9" t="s">
        <v>64</v>
      </c>
      <c r="B3" s="9"/>
      <c r="C3" s="9"/>
    </row>
    <row r="4" spans="1:4" x14ac:dyDescent="0.2">
      <c r="A4" s="9" t="s">
        <v>63</v>
      </c>
      <c r="B4" s="9"/>
      <c r="C4" s="9"/>
    </row>
    <row r="6" spans="1:4" x14ac:dyDescent="0.2">
      <c r="A6" s="10" t="s">
        <v>54</v>
      </c>
    </row>
    <row r="7" spans="1:4" x14ac:dyDescent="0.2">
      <c r="A7" s="11" t="s">
        <v>15</v>
      </c>
      <c r="B7" s="12">
        <f>200000/3</f>
        <v>66666.666666666672</v>
      </c>
      <c r="D7" s="10" t="s">
        <v>40</v>
      </c>
    </row>
    <row r="8" spans="1:4" x14ac:dyDescent="0.2">
      <c r="A8" s="11" t="s">
        <v>52</v>
      </c>
      <c r="B8" s="10">
        <v>10</v>
      </c>
      <c r="D8" s="10" t="s">
        <v>38</v>
      </c>
    </row>
    <row r="9" spans="1:4" x14ac:dyDescent="0.2">
      <c r="A9" s="11" t="s">
        <v>1</v>
      </c>
      <c r="B9" s="10">
        <v>12</v>
      </c>
      <c r="D9" s="10" t="s">
        <v>38</v>
      </c>
    </row>
    <row r="10" spans="1:4" x14ac:dyDescent="0.2">
      <c r="A10" s="11" t="s">
        <v>50</v>
      </c>
      <c r="B10" s="10">
        <v>1.5</v>
      </c>
      <c r="D10" s="10" t="s">
        <v>38</v>
      </c>
    </row>
    <row r="11" spans="1:4" x14ac:dyDescent="0.2">
      <c r="A11" s="11" t="s">
        <v>0</v>
      </c>
      <c r="B11" s="10">
        <v>6</v>
      </c>
      <c r="C11" s="10">
        <v>12</v>
      </c>
      <c r="D11" s="10" t="s">
        <v>38</v>
      </c>
    </row>
    <row r="12" spans="1:4" x14ac:dyDescent="0.2">
      <c r="A12" s="11" t="s">
        <v>47</v>
      </c>
    </row>
    <row r="13" spans="1:4" x14ac:dyDescent="0.2">
      <c r="A13" s="13" t="s">
        <v>5</v>
      </c>
      <c r="B13" s="14">
        <f>ASIN(h/(2*B11))</f>
        <v>1.5707963267948966</v>
      </c>
      <c r="C13" s="14">
        <f>ASIN(h/(2*C11))</f>
        <v>0.52359877559829893</v>
      </c>
    </row>
    <row r="14" spans="1:4" x14ac:dyDescent="0.2">
      <c r="A14" s="13" t="s">
        <v>6</v>
      </c>
      <c r="B14" s="15">
        <f>DEGREES(B13)</f>
        <v>90</v>
      </c>
      <c r="C14" s="16">
        <f>DEGREES(C13)</f>
        <v>30.000000000000004</v>
      </c>
    </row>
    <row r="15" spans="1:4" x14ac:dyDescent="0.2">
      <c r="A15" s="11" t="s">
        <v>49</v>
      </c>
      <c r="B15" s="15">
        <f>2*(a+B11-B11*SIN(B13))</f>
        <v>1.5</v>
      </c>
      <c r="C15" s="16">
        <f>2*(a+C11-C11*SIN(C13))</f>
        <v>13.5</v>
      </c>
      <c r="D15" s="10" t="s">
        <v>38</v>
      </c>
    </row>
    <row r="16" spans="1:4" x14ac:dyDescent="0.2">
      <c r="A16" s="11" t="s">
        <v>48</v>
      </c>
      <c r="B16" s="15">
        <f>2*B11*SIN(B13)</f>
        <v>12</v>
      </c>
      <c r="C16" s="15">
        <f>2*C11*SIN(C13)</f>
        <v>12</v>
      </c>
      <c r="D16" s="10" t="s">
        <v>38</v>
      </c>
    </row>
    <row r="17" spans="1:4" x14ac:dyDescent="0.2">
      <c r="A17" s="10" t="s">
        <v>53</v>
      </c>
    </row>
    <row r="18" spans="1:4" x14ac:dyDescent="0.2">
      <c r="A18" s="11" t="s">
        <v>13</v>
      </c>
      <c r="B18" s="10">
        <v>1</v>
      </c>
      <c r="D18" s="10" t="s">
        <v>39</v>
      </c>
    </row>
    <row r="19" spans="1:4" x14ac:dyDescent="0.2">
      <c r="A19" s="11" t="s">
        <v>51</v>
      </c>
      <c r="B19" s="10">
        <v>10</v>
      </c>
      <c r="D19" s="10" t="s">
        <v>38</v>
      </c>
    </row>
    <row r="20" spans="1:4" x14ac:dyDescent="0.2">
      <c r="A20" s="11" t="s">
        <v>14</v>
      </c>
      <c r="B20" s="15">
        <f>B18*B19</f>
        <v>10</v>
      </c>
      <c r="D20" s="10" t="s">
        <v>37</v>
      </c>
    </row>
    <row r="21" spans="1:4" x14ac:dyDescent="0.2">
      <c r="A21" s="10" t="s">
        <v>44</v>
      </c>
    </row>
    <row r="22" spans="1:4" x14ac:dyDescent="0.2">
      <c r="A22" s="11" t="s">
        <v>5</v>
      </c>
      <c r="B22" s="17">
        <f>3*M*B11/(2*E*w)*B79</f>
        <v>1.784735687380739E-4</v>
      </c>
      <c r="C22" s="17">
        <f>3*M*C11/(2*E*w)*C79</f>
        <v>2.8290363739213E-4</v>
      </c>
    </row>
    <row r="23" spans="1:4" x14ac:dyDescent="0.2">
      <c r="A23" s="11" t="s">
        <v>6</v>
      </c>
      <c r="B23" s="17">
        <f>DEGREES(B22)</f>
        <v>1.0225782243329625E-2</v>
      </c>
      <c r="C23" s="17">
        <f>DEGREES(C22)</f>
        <v>1.6209184431468474E-2</v>
      </c>
    </row>
    <row r="24" spans="1:4" x14ac:dyDescent="0.2">
      <c r="A24" s="10" t="s">
        <v>41</v>
      </c>
      <c r="B24" s="18">
        <f>M/B22</f>
        <v>56030.70567091032</v>
      </c>
      <c r="C24" s="18">
        <f>M/C22</f>
        <v>35347.725084704711</v>
      </c>
      <c r="D24" s="10" t="s">
        <v>42</v>
      </c>
    </row>
    <row r="25" spans="1:4" x14ac:dyDescent="0.2">
      <c r="A25" s="10" t="s">
        <v>16</v>
      </c>
      <c r="B25" s="19">
        <f>C23/B23</f>
        <v>1.5851290439948376</v>
      </c>
      <c r="C25" s="19"/>
    </row>
    <row r="26" spans="1:4" x14ac:dyDescent="0.2">
      <c r="A26" s="10" t="s">
        <v>45</v>
      </c>
    </row>
    <row r="27" spans="1:4" x14ac:dyDescent="0.2">
      <c r="A27" s="11" t="s">
        <v>43</v>
      </c>
      <c r="B27" s="10">
        <v>20</v>
      </c>
      <c r="D27" s="10" t="s">
        <v>37</v>
      </c>
    </row>
    <row r="28" spans="1:4" x14ac:dyDescent="0.2">
      <c r="A28" s="11" t="s">
        <v>57</v>
      </c>
      <c r="B28" s="10">
        <v>10</v>
      </c>
      <c r="D28" s="10" t="s">
        <v>38</v>
      </c>
    </row>
    <row r="29" spans="1:4" x14ac:dyDescent="0.2">
      <c r="A29" s="11" t="s">
        <v>58</v>
      </c>
      <c r="B29" s="20">
        <v>3.6410000000000001E-3</v>
      </c>
      <c r="C29" s="20">
        <v>5.1549999999999999E-3</v>
      </c>
      <c r="D29" s="10" t="s">
        <v>38</v>
      </c>
    </row>
    <row r="30" spans="1:4" x14ac:dyDescent="0.2">
      <c r="A30" s="11" t="s">
        <v>59</v>
      </c>
      <c r="B30" s="21">
        <f>B29/$B28</f>
        <v>3.6410000000000001E-4</v>
      </c>
      <c r="C30" s="21">
        <f>C29/$B28</f>
        <v>5.1550000000000001E-4</v>
      </c>
    </row>
    <row r="31" spans="1:4" x14ac:dyDescent="0.2">
      <c r="A31" s="11" t="s">
        <v>41</v>
      </c>
      <c r="B31" s="18">
        <f>$B27/B30</f>
        <v>54929.964295523205</v>
      </c>
      <c r="C31" s="18">
        <f>$B27/C30</f>
        <v>38797.284190106693</v>
      </c>
      <c r="D31" s="10" t="s">
        <v>42</v>
      </c>
    </row>
    <row r="32" spans="1:4" x14ac:dyDescent="0.2">
      <c r="A32" s="11" t="s">
        <v>60</v>
      </c>
      <c r="B32" s="19">
        <f>C30/B30</f>
        <v>1.4158198297171107</v>
      </c>
      <c r="C32" s="19"/>
    </row>
    <row r="33" spans="1:4" x14ac:dyDescent="0.2">
      <c r="A33" s="11" t="s">
        <v>55</v>
      </c>
      <c r="B33" s="22">
        <v>56030.70567091032</v>
      </c>
      <c r="C33" s="22">
        <v>35347.725084704711</v>
      </c>
    </row>
    <row r="34" spans="1:4" x14ac:dyDescent="0.2">
      <c r="A34" s="10" t="s">
        <v>46</v>
      </c>
      <c r="B34" s="23">
        <f>B33/B31</f>
        <v>1.0200389967389225</v>
      </c>
      <c r="C34" s="23">
        <f>C33/C31</f>
        <v>0.91108761405826388</v>
      </c>
    </row>
    <row r="36" spans="1:4" x14ac:dyDescent="0.2">
      <c r="A36" s="24" t="s">
        <v>56</v>
      </c>
    </row>
    <row r="37" spans="1:4" x14ac:dyDescent="0.2">
      <c r="A37" s="11" t="s">
        <v>54</v>
      </c>
    </row>
    <row r="38" spans="1:4" x14ac:dyDescent="0.2">
      <c r="A38" s="11" t="s">
        <v>1</v>
      </c>
      <c r="B38" s="10">
        <v>12</v>
      </c>
      <c r="D38" s="10" t="s">
        <v>38</v>
      </c>
    </row>
    <row r="39" spans="1:4" x14ac:dyDescent="0.2">
      <c r="A39" s="11" t="s">
        <v>50</v>
      </c>
      <c r="B39" s="10">
        <v>1.5</v>
      </c>
      <c r="D39" s="10" t="s">
        <v>38</v>
      </c>
    </row>
    <row r="40" spans="1:4" x14ac:dyDescent="0.2">
      <c r="A40" s="11" t="s">
        <v>0</v>
      </c>
      <c r="B40" s="10">
        <v>6</v>
      </c>
      <c r="C40" s="10">
        <v>12</v>
      </c>
      <c r="D40" s="10" t="s">
        <v>38</v>
      </c>
    </row>
    <row r="41" spans="1:4" x14ac:dyDescent="0.2">
      <c r="A41" s="11" t="s">
        <v>47</v>
      </c>
    </row>
    <row r="42" spans="1:4" x14ac:dyDescent="0.2">
      <c r="A42" s="11" t="s">
        <v>5</v>
      </c>
      <c r="B42" s="10">
        <v>1.571</v>
      </c>
      <c r="C42" s="10">
        <v>0.52400000000000002</v>
      </c>
    </row>
    <row r="43" spans="1:4" x14ac:dyDescent="0.2">
      <c r="A43" s="11" t="s">
        <v>6</v>
      </c>
      <c r="B43" s="10">
        <v>90</v>
      </c>
      <c r="C43" s="10">
        <v>30</v>
      </c>
    </row>
    <row r="44" spans="1:4" x14ac:dyDescent="0.2">
      <c r="A44" s="11" t="s">
        <v>49</v>
      </c>
      <c r="B44" s="10">
        <v>1.5</v>
      </c>
      <c r="C44" s="10">
        <v>13.5</v>
      </c>
      <c r="D44" s="10" t="s">
        <v>38</v>
      </c>
    </row>
    <row r="45" spans="1:4" x14ac:dyDescent="0.2">
      <c r="A45" s="11" t="s">
        <v>48</v>
      </c>
      <c r="B45" s="10">
        <v>12</v>
      </c>
      <c r="C45" s="10">
        <v>12</v>
      </c>
      <c r="D45" s="10" t="s">
        <v>38</v>
      </c>
    </row>
    <row r="46" spans="1:4" x14ac:dyDescent="0.2">
      <c r="A46" s="11" t="s">
        <v>52</v>
      </c>
      <c r="B46" s="10">
        <v>10</v>
      </c>
      <c r="D46" s="10" t="s">
        <v>38</v>
      </c>
    </row>
    <row r="47" spans="1:4" x14ac:dyDescent="0.2">
      <c r="A47" s="11" t="s">
        <v>15</v>
      </c>
      <c r="B47" s="10">
        <v>66667</v>
      </c>
      <c r="D47" s="10" t="s">
        <v>40</v>
      </c>
    </row>
    <row r="48" spans="1:4" x14ac:dyDescent="0.2">
      <c r="A48" s="11" t="s">
        <v>53</v>
      </c>
    </row>
    <row r="49" spans="1:4" x14ac:dyDescent="0.2">
      <c r="A49" s="11" t="s">
        <v>13</v>
      </c>
      <c r="B49" s="10">
        <v>1</v>
      </c>
      <c r="D49" s="10" t="s">
        <v>39</v>
      </c>
    </row>
    <row r="50" spans="1:4" x14ac:dyDescent="0.2">
      <c r="A50" s="11" t="s">
        <v>51</v>
      </c>
      <c r="B50" s="10">
        <v>10</v>
      </c>
      <c r="D50" s="10" t="s">
        <v>38</v>
      </c>
    </row>
    <row r="51" spans="1:4" x14ac:dyDescent="0.2">
      <c r="A51" s="11" t="s">
        <v>14</v>
      </c>
      <c r="B51" s="10">
        <v>10</v>
      </c>
      <c r="D51" s="10" t="s">
        <v>37</v>
      </c>
    </row>
    <row r="55" spans="1:4" x14ac:dyDescent="0.2">
      <c r="A55" s="10" t="s">
        <v>24</v>
      </c>
      <c r="B55" s="25">
        <f>3*$B18*$B19*B11/(2*E*$B8)</f>
        <v>1.3499999999999997E-4</v>
      </c>
      <c r="C55" s="25">
        <f>3*$B18*$B19*C11/(2*E*$B8)</f>
        <v>2.6999999999999995E-4</v>
      </c>
    </row>
    <row r="56" spans="1:4" x14ac:dyDescent="0.2">
      <c r="A56" s="11" t="s">
        <v>7</v>
      </c>
      <c r="B56" s="10">
        <f>t/2</f>
        <v>0.75</v>
      </c>
    </row>
    <row r="57" spans="1:4" x14ac:dyDescent="0.2">
      <c r="A57" s="10" t="s">
        <v>10</v>
      </c>
    </row>
    <row r="58" spans="1:4" x14ac:dyDescent="0.2">
      <c r="A58" s="11" t="s">
        <v>22</v>
      </c>
      <c r="B58" s="26">
        <f>B59/B60</f>
        <v>-0.1027778173320486</v>
      </c>
      <c r="C58" s="26">
        <f>C59/C60</f>
        <v>-0.16978518829162129</v>
      </c>
    </row>
    <row r="59" spans="1:4" x14ac:dyDescent="0.2">
      <c r="A59" s="13" t="s">
        <v>2</v>
      </c>
      <c r="B59" s="27">
        <f>SIN(B13)*(2*a^3-B11*(a^2+2*a*B11+3*B11^2)*COS(B13)-6*a^2*B11-7*a*B11^2-3*B11^3)</f>
        <v>-856.40625</v>
      </c>
      <c r="C59" s="27">
        <f>SIN(C13)*(2*a^3-C11*(a^2+2*a*C11+3*C11^2)*COS(C13)-6*a^2*C11-7*a*C11^2-3*C11^3)</f>
        <v>-5331.0195509557561</v>
      </c>
    </row>
    <row r="60" spans="1:4" x14ac:dyDescent="0.2">
      <c r="A60" s="13" t="s">
        <v>3</v>
      </c>
      <c r="B60" s="27">
        <f>2*a^2*(a+2*B11)^2*(a-B11*COS(B13)+B11)^2</f>
        <v>8332.59814453125</v>
      </c>
      <c r="C60" s="27">
        <f>2*a^2*(a+2*C11)^2*(a-C11*SIN(C13)+C11)^2</f>
        <v>31398.61376953125</v>
      </c>
    </row>
    <row r="61" spans="1:4" x14ac:dyDescent="0.2">
      <c r="A61" s="11" t="s">
        <v>23</v>
      </c>
      <c r="B61" s="26">
        <f>B62/B63</f>
        <v>0.64580287401884395</v>
      </c>
      <c r="C61" s="26">
        <f>C62/C63</f>
        <v>0.44552121411780887</v>
      </c>
    </row>
    <row r="62" spans="1:4" x14ac:dyDescent="0.2">
      <c r="A62" s="13" t="s">
        <v>8</v>
      </c>
      <c r="B62" s="27">
        <f>3*B11*(a+B11)*B66</f>
        <v>182.6116976167778</v>
      </c>
      <c r="C62" s="27">
        <f>3*C11*(a+C11)*C66</f>
        <v>661.39294046924522</v>
      </c>
    </row>
    <row r="63" spans="1:4" x14ac:dyDescent="0.2">
      <c r="A63" s="13" t="s">
        <v>9</v>
      </c>
      <c r="B63" s="27">
        <f>a^2.5*(a+2*B11)^2.5</f>
        <v>282.76693239282389</v>
      </c>
      <c r="C63" s="27">
        <f>a^2.5*(a+2*C11)^2.5</f>
        <v>1484.5374799466979</v>
      </c>
    </row>
    <row r="64" spans="1:4" x14ac:dyDescent="0.2">
      <c r="A64" s="13" t="s">
        <v>17</v>
      </c>
      <c r="B64" s="28">
        <f>(a+2*B11)*TAN(B13/2)</f>
        <v>12.749999999999998</v>
      </c>
      <c r="C64" s="28">
        <f>(a+2*C11)*TAN(C13/2)</f>
        <v>6.6317425126702885</v>
      </c>
    </row>
    <row r="65" spans="1:3" x14ac:dyDescent="0.2">
      <c r="A65" s="13" t="s">
        <v>18</v>
      </c>
      <c r="B65" s="28">
        <f>SQRT(a)</f>
        <v>0.8660254037844386</v>
      </c>
      <c r="C65" s="28">
        <f>SQRT(a)</f>
        <v>0.8660254037844386</v>
      </c>
    </row>
    <row r="66" spans="1:3" x14ac:dyDescent="0.2">
      <c r="A66" s="13" t="s">
        <v>19</v>
      </c>
      <c r="B66" s="28">
        <f>ATAN2(B65,B64)</f>
        <v>1.5029769351175128</v>
      </c>
      <c r="C66" s="28">
        <f>ATAN2(C65,C64)</f>
        <v>1.4409432254231922</v>
      </c>
    </row>
    <row r="67" spans="1:3" x14ac:dyDescent="0.2">
      <c r="A67" s="11"/>
      <c r="B67" s="29">
        <f>DEGREES(B66)</f>
        <v>86.11423508774125</v>
      </c>
      <c r="C67" s="29">
        <f>DEGREES(C66)</f>
        <v>82.559965334716892</v>
      </c>
    </row>
    <row r="68" spans="1:3" x14ac:dyDescent="0.2">
      <c r="A68" s="11" t="s">
        <v>11</v>
      </c>
      <c r="B68" s="29">
        <f>B59/B60-B62/B63</f>
        <v>-0.74858069135089256</v>
      </c>
      <c r="C68" s="29">
        <f>C59/C60-C62/C63</f>
        <v>-0.61530640240943013</v>
      </c>
    </row>
    <row r="69" spans="1:3" x14ac:dyDescent="0.2">
      <c r="A69" s="10" t="s">
        <v>21</v>
      </c>
    </row>
    <row r="70" spans="1:3" x14ac:dyDescent="0.2">
      <c r="A70" s="11" t="s">
        <v>2</v>
      </c>
      <c r="B70" s="29">
        <f>COS(0)*(-2*a^3+B11*(a^2+2*a*B11+3*B11^2)*SIN(0)-6*a^2*B11-7*a*B11^2-3*B11^3)</f>
        <v>-858.09375</v>
      </c>
      <c r="C70" s="29">
        <f>COS(0)*(-2*a^3+C11*(a^2+2*a*C11+3*C11^2)*SIN(0)-6*a^2*C11-7*a*C11^2-3*C11^3)</f>
        <v>-5981.34375</v>
      </c>
    </row>
    <row r="71" spans="1:3" x14ac:dyDescent="0.2">
      <c r="A71" s="11" t="s">
        <v>3</v>
      </c>
      <c r="B71" s="29">
        <f>2*a^2*(a+2*B11)^2*(a-B11*SIN(0)+B11)^2</f>
        <v>8332.59814453125</v>
      </c>
      <c r="C71" s="29">
        <f>2*a^2*(a+2*C11)^2*(a-C11*SIN(0)+C11)^2</f>
        <v>112027.15283203125</v>
      </c>
    </row>
    <row r="72" spans="1:3" x14ac:dyDescent="0.2">
      <c r="A72" s="11" t="s">
        <v>8</v>
      </c>
      <c r="B72" s="29">
        <f>3*B11*(a+B11)*B76</f>
        <v>133.03206037183932</v>
      </c>
      <c r="C72" s="29">
        <f>3*C11*(a+C11)*C76</f>
        <v>562.77767247127906</v>
      </c>
    </row>
    <row r="73" spans="1:3" x14ac:dyDescent="0.2">
      <c r="A73" s="11" t="s">
        <v>9</v>
      </c>
      <c r="B73" s="29">
        <f>a^2.5*(a+2*B11)^2.5</f>
        <v>282.76693239282389</v>
      </c>
      <c r="C73" s="29">
        <f>a^2.5*(a+2*C11)^2.5</f>
        <v>1484.5374799466979</v>
      </c>
    </row>
    <row r="74" spans="1:3" x14ac:dyDescent="0.2">
      <c r="A74" s="11" t="s">
        <v>17</v>
      </c>
      <c r="B74" s="29">
        <f>B11-(a+B11)*TAN(0/2)</f>
        <v>6</v>
      </c>
      <c r="C74" s="29">
        <f>C11-(a+C11)*TAN(0/2)</f>
        <v>12</v>
      </c>
    </row>
    <row r="75" spans="1:3" x14ac:dyDescent="0.2">
      <c r="A75" s="11" t="s">
        <v>18</v>
      </c>
      <c r="B75" s="29">
        <f>SQRT(a)*SQRT(a+2*B11)</f>
        <v>3.0923292192132452</v>
      </c>
      <c r="C75" s="29">
        <f>SQRT(a)*SQRT(a+2*C11)</f>
        <v>4.3084219849035215</v>
      </c>
    </row>
    <row r="76" spans="1:3" x14ac:dyDescent="0.2">
      <c r="A76" s="11" t="s">
        <v>19</v>
      </c>
      <c r="B76" s="28">
        <f>ATAN2(B75,B74)</f>
        <v>1.0949140771344801</v>
      </c>
      <c r="C76" s="28">
        <f>ATAN2(C75,C74)</f>
        <v>1.2260951469962507</v>
      </c>
    </row>
    <row r="77" spans="1:3" x14ac:dyDescent="0.2">
      <c r="A77" s="11" t="s">
        <v>6</v>
      </c>
      <c r="B77" s="29">
        <f>DEGREES(B76)</f>
        <v>62.733955549267179</v>
      </c>
      <c r="C77" s="29">
        <f>DEGREES(C76)</f>
        <v>70.250077204357439</v>
      </c>
    </row>
    <row r="78" spans="1:3" x14ac:dyDescent="0.2">
      <c r="A78" s="11" t="s">
        <v>12</v>
      </c>
      <c r="B78" s="29">
        <f>B70/B71-B72/B73</f>
        <v>-0.57344574374595148</v>
      </c>
      <c r="C78" s="29">
        <f>C70/C71-C72/C73</f>
        <v>-0.43248484719105162</v>
      </c>
    </row>
    <row r="79" spans="1:3" x14ac:dyDescent="0.2">
      <c r="A79" s="24" t="s">
        <v>20</v>
      </c>
      <c r="B79" s="30">
        <f>-(B68+B78)</f>
        <v>1.322026435096844</v>
      </c>
      <c r="C79" s="30">
        <f>-(C68+C78)</f>
        <v>1.0477912496004818</v>
      </c>
    </row>
  </sheetData>
  <mergeCells count="6">
    <mergeCell ref="B32:C32"/>
    <mergeCell ref="B25:C25"/>
    <mergeCell ref="A1:C1"/>
    <mergeCell ref="A2:C2"/>
    <mergeCell ref="A3:C3"/>
    <mergeCell ref="A4:C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C2E44-938F-8548-8ECD-7C9C69B257BA}">
  <dimension ref="A9:F227"/>
  <sheetViews>
    <sheetView workbookViewId="0">
      <selection activeCell="B6" sqref="B6"/>
    </sheetView>
  </sheetViews>
  <sheetFormatPr baseColWidth="10" defaultRowHeight="16" x14ac:dyDescent="0.2"/>
  <cols>
    <col min="1" max="1" width="27.6640625" customWidth="1"/>
    <col min="2" max="2" width="14.1640625" customWidth="1"/>
    <col min="3" max="3" width="12.1640625" bestFit="1" customWidth="1"/>
    <col min="4" max="4" width="12.1640625" style="6" customWidth="1"/>
    <col min="6" max="6" width="10.83203125" style="6"/>
  </cols>
  <sheetData>
    <row r="9" spans="1:5" x14ac:dyDescent="0.2">
      <c r="A9" t="s">
        <v>61</v>
      </c>
    </row>
    <row r="11" spans="1:5" x14ac:dyDescent="0.2">
      <c r="A11" t="s">
        <v>25</v>
      </c>
      <c r="C11">
        <v>200</v>
      </c>
    </row>
    <row r="12" spans="1:5" x14ac:dyDescent="0.2">
      <c r="A12" t="s">
        <v>29</v>
      </c>
      <c r="C12">
        <f>a</f>
        <v>0.75</v>
      </c>
    </row>
    <row r="13" spans="1:5" x14ac:dyDescent="0.2">
      <c r="A13" t="s">
        <v>36</v>
      </c>
      <c r="C13" s="3">
        <f>MAX(D27:D227)</f>
        <v>6.7500000000000009</v>
      </c>
      <c r="E13" s="3">
        <f>MAX(F27:F227)</f>
        <v>2.357695154586736</v>
      </c>
    </row>
    <row r="15" spans="1:5" x14ac:dyDescent="0.2">
      <c r="A15" t="s">
        <v>35</v>
      </c>
      <c r="C15">
        <f>'Hourglass flexure design'!B55</f>
        <v>1.3499999999999997E-4</v>
      </c>
      <c r="E15" s="1">
        <f>'Hourglass flexure design'!C55</f>
        <v>2.6999999999999995E-4</v>
      </c>
    </row>
    <row r="16" spans="1:5" x14ac:dyDescent="0.2">
      <c r="A16" t="s">
        <v>34</v>
      </c>
      <c r="C16" s="2">
        <f>'Hourglass flexure design'!B13</f>
        <v>1.5707963267948966</v>
      </c>
      <c r="E16" s="2">
        <f>'Hourglass flexure design'!C13</f>
        <v>0.52359877559829893</v>
      </c>
    </row>
    <row r="17" spans="1:6" x14ac:dyDescent="0.2">
      <c r="A17" t="s">
        <v>26</v>
      </c>
      <c r="C17" s="2">
        <f>C16/$C11</f>
        <v>7.8539816339744835E-3</v>
      </c>
      <c r="E17" s="2">
        <f>E16/$C11</f>
        <v>2.6179938779914945E-3</v>
      </c>
    </row>
    <row r="18" spans="1:6" x14ac:dyDescent="0.2">
      <c r="A18" t="s">
        <v>28</v>
      </c>
      <c r="C18">
        <f>'Hourglass flexure design'!B11</f>
        <v>6</v>
      </c>
      <c r="E18">
        <f>'Hourglass flexure design'!C11</f>
        <v>12</v>
      </c>
    </row>
    <row r="19" spans="1:6" x14ac:dyDescent="0.2">
      <c r="A19" t="s">
        <v>31</v>
      </c>
      <c r="C19" s="1">
        <f>2*SUM(C27:C227)</f>
        <v>1.8494818695980689E-4</v>
      </c>
      <c r="E19" s="1">
        <f>2*SUM(E27:E227)</f>
        <v>2.5934572722914389E-4</v>
      </c>
    </row>
    <row r="20" spans="1:6" x14ac:dyDescent="0.2">
      <c r="C20" s="1">
        <f>E19/C19</f>
        <v>1.4022615279029751</v>
      </c>
      <c r="E20" s="1"/>
    </row>
    <row r="21" spans="1:6" x14ac:dyDescent="0.2">
      <c r="C21" s="1"/>
      <c r="E21" s="1"/>
    </row>
    <row r="22" spans="1:6" x14ac:dyDescent="0.2">
      <c r="A22" t="s">
        <v>30</v>
      </c>
      <c r="C22" s="1">
        <f>'Hourglass flexure design'!B22</f>
        <v>1.784735687380739E-4</v>
      </c>
      <c r="E22" s="1">
        <f>'Hourglass flexure design'!C22</f>
        <v>2.8290363739213E-4</v>
      </c>
    </row>
    <row r="23" spans="1:6" x14ac:dyDescent="0.2">
      <c r="A23" t="s">
        <v>16</v>
      </c>
      <c r="C23" s="1">
        <f>C22/C19</f>
        <v>0.96499225903122765</v>
      </c>
      <c r="E23" s="1">
        <f>E22/E19</f>
        <v>1.0908359293776666</v>
      </c>
    </row>
    <row r="26" spans="1:6" x14ac:dyDescent="0.2">
      <c r="A26" t="s">
        <v>27</v>
      </c>
      <c r="B26" s="4" t="s">
        <v>4</v>
      </c>
      <c r="C26" s="4" t="s">
        <v>32</v>
      </c>
      <c r="D26" s="7" t="s">
        <v>33</v>
      </c>
      <c r="E26" s="4" t="s">
        <v>32</v>
      </c>
      <c r="F26" s="7" t="s">
        <v>33</v>
      </c>
    </row>
    <row r="27" spans="1:6" x14ac:dyDescent="0.2">
      <c r="A27">
        <v>0</v>
      </c>
      <c r="B27" s="5">
        <f>A27*C$17</f>
        <v>0</v>
      </c>
      <c r="C27" s="5">
        <f>C$15*COS($A27*C$17)*C$17/D27^3</f>
        <v>2.5132741228718346E-6</v>
      </c>
      <c r="D27" s="6">
        <f t="shared" ref="D27:D90" si="0">a+C$18-C$18*COS($A27*C$17)</f>
        <v>0.75</v>
      </c>
      <c r="E27" s="5">
        <f>E$15*COS($A27*E$17)*E$17/F27^3</f>
        <v>1.675516081914556E-6</v>
      </c>
      <c r="F27" s="6">
        <f t="shared" ref="F27:F90" si="1">a+E$18-E$18*COS($A27*E$17)</f>
        <v>0.75</v>
      </c>
    </row>
    <row r="28" spans="1:6" x14ac:dyDescent="0.2">
      <c r="A28">
        <f>A27+1</f>
        <v>1</v>
      </c>
      <c r="B28" s="5">
        <f t="shared" ref="B28:B91" si="2">A28*C$17</f>
        <v>7.8539816339744835E-3</v>
      </c>
      <c r="C28" s="5">
        <f t="shared" ref="C28:C91" si="3">C$15*COS($A28*C$17)*C$17/D28^3</f>
        <v>2.5113372155628907E-6</v>
      </c>
      <c r="D28" s="6">
        <f t="shared" si="0"/>
        <v>0.75018505413126224</v>
      </c>
      <c r="E28" s="5">
        <f t="shared" ref="E28:E91" si="4">E$15*COS($A28*E$17)*E$17/F28^3</f>
        <v>1.6752347599896693E-6</v>
      </c>
      <c r="F28" s="6">
        <f t="shared" si="1"/>
        <v>0.75004112332818274</v>
      </c>
    </row>
    <row r="29" spans="1:6" x14ac:dyDescent="0.2">
      <c r="A29">
        <f t="shared" ref="A29:A92" si="5">A28+1</f>
        <v>2</v>
      </c>
      <c r="B29" s="5">
        <f t="shared" si="2"/>
        <v>1.5707963267948967E-2</v>
      </c>
      <c r="C29" s="5">
        <f t="shared" si="3"/>
        <v>2.5055382935136038E-6</v>
      </c>
      <c r="D29" s="6">
        <f t="shared" si="0"/>
        <v>0.75074020511003603</v>
      </c>
      <c r="E29" s="5">
        <f t="shared" si="4"/>
        <v>1.6743911699933931E-6</v>
      </c>
      <c r="F29" s="6">
        <f t="shared" si="1"/>
        <v>0.75016449303087995</v>
      </c>
    </row>
    <row r="30" spans="1:6" x14ac:dyDescent="0.2">
      <c r="A30">
        <f t="shared" si="5"/>
        <v>3</v>
      </c>
      <c r="B30" s="5">
        <f t="shared" si="2"/>
        <v>2.356194490192345E-2</v>
      </c>
      <c r="C30" s="5">
        <f t="shared" si="3"/>
        <v>2.4959126074240135E-6</v>
      </c>
      <c r="D30" s="6">
        <f t="shared" si="0"/>
        <v>0.75166541869199666</v>
      </c>
      <c r="E30" s="5">
        <f t="shared" si="4"/>
        <v>1.6729864382177517E-6</v>
      </c>
      <c r="F30" s="6">
        <f t="shared" si="1"/>
        <v>0.75037010826252448</v>
      </c>
    </row>
    <row r="31" spans="1:6" x14ac:dyDescent="0.2">
      <c r="A31">
        <f t="shared" si="5"/>
        <v>4</v>
      </c>
      <c r="B31" s="5">
        <f t="shared" si="2"/>
        <v>3.1415926535897934E-2</v>
      </c>
      <c r="C31" s="5">
        <f t="shared" si="3"/>
        <v>2.4825184151646339E-6</v>
      </c>
      <c r="D31" s="6">
        <f t="shared" si="0"/>
        <v>0.75296063780561084</v>
      </c>
      <c r="E31" s="5">
        <f t="shared" si="4"/>
        <v>1.6710224383434531E-6</v>
      </c>
      <c r="F31" s="6">
        <f t="shared" si="1"/>
        <v>0.75065796761385428</v>
      </c>
    </row>
    <row r="32" spans="1:6" x14ac:dyDescent="0.2">
      <c r="A32">
        <f t="shared" si="5"/>
        <v>5</v>
      </c>
      <c r="B32" s="5">
        <f t="shared" si="2"/>
        <v>3.9269908169872414E-2</v>
      </c>
      <c r="C32" s="5">
        <f t="shared" si="3"/>
        <v>2.465436252741399E-6</v>
      </c>
      <c r="D32" s="6">
        <f t="shared" si="0"/>
        <v>0.75462578255566282</v>
      </c>
      <c r="E32" s="5">
        <f t="shared" si="4"/>
        <v>1.6685017862480012E-6</v>
      </c>
      <c r="F32" s="6">
        <f t="shared" si="1"/>
        <v>0.751028069111916</v>
      </c>
    </row>
    <row r="33" spans="1:6" x14ac:dyDescent="0.2">
      <c r="A33">
        <f t="shared" si="5"/>
        <v>6</v>
      </c>
      <c r="B33" s="5">
        <f t="shared" si="2"/>
        <v>4.7123889803846901E-2</v>
      </c>
      <c r="C33" s="5">
        <f t="shared" si="3"/>
        <v>2.4447679351125407E-6</v>
      </c>
      <c r="D33" s="6">
        <f t="shared" si="0"/>
        <v>0.75666075022818013</v>
      </c>
      <c r="E33" s="5">
        <f t="shared" si="4"/>
        <v>1.6654278327708649E-6</v>
      </c>
      <c r="F33" s="6">
        <f t="shared" si="1"/>
        <v>0.75148041022007206</v>
      </c>
    </row>
    <row r="34" spans="1:6" x14ac:dyDescent="0.2">
      <c r="A34">
        <f t="shared" si="5"/>
        <v>7</v>
      </c>
      <c r="B34" s="5">
        <f t="shared" si="2"/>
        <v>5.4977871437821388E-2</v>
      </c>
      <c r="C34" s="5">
        <f t="shared" si="3"/>
        <v>2.4206353075150498E-6</v>
      </c>
      <c r="D34" s="6">
        <f t="shared" si="0"/>
        <v>0.75906541529677263</v>
      </c>
      <c r="E34" s="5">
        <f t="shared" si="4"/>
        <v>1.6618046544691011E-6</v>
      </c>
      <c r="F34" s="6">
        <f t="shared" si="1"/>
        <v>0.75201498783803089</v>
      </c>
    </row>
    <row r="35" spans="1:6" x14ac:dyDescent="0.2">
      <c r="A35">
        <f t="shared" si="5"/>
        <v>8</v>
      </c>
      <c r="B35" s="5">
        <f t="shared" si="2"/>
        <v>6.2831853071795868E-2</v>
      </c>
      <c r="C35" s="5">
        <f t="shared" si="3"/>
        <v>2.393178772746155E-6</v>
      </c>
      <c r="D35" s="6">
        <f t="shared" si="0"/>
        <v>0.76183962943037109</v>
      </c>
      <c r="E35" s="5">
        <f t="shared" si="4"/>
        <v>1.6576370424064665E-6</v>
      </c>
      <c r="F35" s="6">
        <f t="shared" si="1"/>
        <v>0.752631798301854</v>
      </c>
    </row>
    <row r="36" spans="1:6" x14ac:dyDescent="0.2">
      <c r="A36">
        <f t="shared" si="5"/>
        <v>9</v>
      </c>
      <c r="B36" s="5">
        <f t="shared" si="2"/>
        <v>7.0685834705770348E-2</v>
      </c>
      <c r="C36" s="5">
        <f t="shared" si="3"/>
        <v>2.3625556238630538E-6</v>
      </c>
      <c r="D36" s="6">
        <f t="shared" si="0"/>
        <v>0.76498322150237996</v>
      </c>
      <c r="E36" s="5">
        <f t="shared" si="4"/>
        <v>1.6529304890272654E-6</v>
      </c>
      <c r="F36" s="6">
        <f t="shared" si="1"/>
        <v>0.75333083738399331</v>
      </c>
    </row>
    <row r="37" spans="1:6" x14ac:dyDescent="0.2">
      <c r="A37">
        <f t="shared" si="5"/>
        <v>10</v>
      </c>
      <c r="B37" s="5">
        <f t="shared" si="2"/>
        <v>7.8539816339744828E-2</v>
      </c>
      <c r="C37" s="5">
        <f t="shared" si="3"/>
        <v>2.328938214911594E-6</v>
      </c>
      <c r="D37" s="6">
        <f t="shared" si="0"/>
        <v>0.76849599760123244</v>
      </c>
      <c r="E37" s="5">
        <f t="shared" si="4"/>
        <v>1.6476911731753773E-6</v>
      </c>
      <c r="F37" s="6">
        <f t="shared" si="1"/>
        <v>0.75411210029331244</v>
      </c>
    </row>
    <row r="38" spans="1:6" x14ac:dyDescent="0.2">
      <c r="A38">
        <f t="shared" si="5"/>
        <v>11</v>
      </c>
      <c r="B38" s="5">
        <f t="shared" si="2"/>
        <v>8.6393797973719322E-2</v>
      </c>
      <c r="C38" s="5">
        <f t="shared" si="3"/>
        <v>2.2925120045044755E-6</v>
      </c>
      <c r="D38" s="6">
        <f t="shared" si="0"/>
        <v>0.77237774104235246</v>
      </c>
      <c r="E38" s="5">
        <f t="shared" si="4"/>
        <v>1.6419259433265042E-6</v>
      </c>
      <c r="F38" s="6">
        <f t="shared" si="1"/>
        <v>0.75497558167512402</v>
      </c>
    </row>
    <row r="39" spans="1:6" x14ac:dyDescent="0.2">
      <c r="A39">
        <f t="shared" si="5"/>
        <v>12</v>
      </c>
      <c r="B39" s="5">
        <f t="shared" si="2"/>
        <v>9.4247779607693802E-2</v>
      </c>
      <c r="C39" s="5">
        <f t="shared" si="3"/>
        <v>2.2534735083131957E-6</v>
      </c>
      <c r="D39" s="6">
        <f t="shared" si="0"/>
        <v>0.77662821238152002</v>
      </c>
      <c r="E39" s="5">
        <f t="shared" si="4"/>
        <v>1.6356422991096928E-6</v>
      </c>
      <c r="F39" s="6">
        <f t="shared" si="1"/>
        <v>0.75592127561122169</v>
      </c>
    </row>
    <row r="40" spans="1:6" x14ac:dyDescent="0.2">
      <c r="A40">
        <f t="shared" si="5"/>
        <v>13</v>
      </c>
      <c r="B40" s="5">
        <f t="shared" si="2"/>
        <v>0.10210176124166828</v>
      </c>
      <c r="C40" s="5">
        <f t="shared" si="3"/>
        <v>2.212028196821738E-6</v>
      </c>
      <c r="D40" s="6">
        <f t="shared" si="0"/>
        <v>0.78124714942964069</v>
      </c>
      <c r="E40" s="5">
        <f t="shared" si="4"/>
        <v>1.6288483712010566E-6</v>
      </c>
      <c r="F40" s="6">
        <f t="shared" si="1"/>
        <v>0.75694917561992625</v>
      </c>
    </row>
    <row r="41" spans="1:6" x14ac:dyDescent="0.2">
      <c r="A41">
        <f t="shared" si="5"/>
        <v>14</v>
      </c>
      <c r="B41" s="5">
        <f t="shared" si="2"/>
        <v>0.10995574287564278</v>
      </c>
      <c r="C41" s="5">
        <f t="shared" si="3"/>
        <v>2.1683883740552103E-6</v>
      </c>
      <c r="D41" s="6">
        <f t="shared" si="0"/>
        <v>0.78623426726892198</v>
      </c>
      <c r="E41" s="5">
        <f t="shared" si="4"/>
        <v>1.621552899679479E-6</v>
      </c>
      <c r="F41" s="6">
        <f t="shared" si="1"/>
        <v>0.75805927465612477</v>
      </c>
    </row>
    <row r="42" spans="1:6" x14ac:dyDescent="0.2">
      <c r="A42">
        <f t="shared" si="5"/>
        <v>15</v>
      </c>
      <c r="B42" s="5">
        <f t="shared" si="2"/>
        <v>0.11780972450961726</v>
      </c>
      <c r="C42" s="5">
        <f t="shared" si="3"/>
        <v>2.1227710715144463E-6</v>
      </c>
      <c r="D42" s="6">
        <f t="shared" si="0"/>
        <v>0.79158925827044246</v>
      </c>
      <c r="E42" s="5">
        <f t="shared" si="4"/>
        <v>1.6137652109397817E-6</v>
      </c>
      <c r="F42" s="6">
        <f t="shared" si="1"/>
        <v>0.75925156511132563</v>
      </c>
    </row>
    <row r="43" spans="1:6" x14ac:dyDescent="0.2">
      <c r="A43">
        <f t="shared" si="5"/>
        <v>16</v>
      </c>
      <c r="B43" s="5">
        <f t="shared" si="2"/>
        <v>0.12566370614359174</v>
      </c>
      <c r="C43" s="5">
        <f t="shared" si="3"/>
        <v>2.0753959893141402E-6</v>
      </c>
      <c r="D43" s="6">
        <f t="shared" si="0"/>
        <v>0.79731179211313297</v>
      </c>
      <c r="E43" s="5">
        <f t="shared" si="4"/>
        <v>1.6054951932645677E-6</v>
      </c>
      <c r="F43" s="6">
        <f t="shared" si="1"/>
        <v>0.7605260388136994</v>
      </c>
    </row>
    <row r="44" spans="1:6" x14ac:dyDescent="0.2">
      <c r="A44">
        <f t="shared" si="5"/>
        <v>17</v>
      </c>
      <c r="B44" s="5">
        <f t="shared" si="2"/>
        <v>0.13351768777756623</v>
      </c>
      <c r="C44" s="5">
        <f t="shared" si="3"/>
        <v>2.0264835136546186E-6</v>
      </c>
      <c r="D44" s="6">
        <f t="shared" si="0"/>
        <v>0.80340151580415053</v>
      </c>
      <c r="E44" s="5">
        <f t="shared" si="4"/>
        <v>1.5967532711601639E-6</v>
      </c>
      <c r="F44" s="6">
        <f t="shared" si="1"/>
        <v>0.76188268702814987</v>
      </c>
    </row>
    <row r="45" spans="1:6" x14ac:dyDescent="0.2">
      <c r="A45">
        <f t="shared" si="5"/>
        <v>18</v>
      </c>
      <c r="B45" s="5">
        <f t="shared" si="2"/>
        <v>0.1413716694115407</v>
      </c>
      <c r="C45" s="5">
        <f t="shared" si="3"/>
        <v>1.9762528363841032E-6</v>
      </c>
      <c r="D45" s="6">
        <f t="shared" si="0"/>
        <v>0.80985805370065478</v>
      </c>
      <c r="E45" s="5">
        <f t="shared" si="4"/>
        <v>1.5875503785667896E-6</v>
      </c>
      <c r="F45" s="6">
        <f t="shared" si="1"/>
        <v>0.76332150045636027</v>
      </c>
    </row>
    <row r="46" spans="1:6" x14ac:dyDescent="0.2">
      <c r="A46">
        <f t="shared" si="5"/>
        <v>19</v>
      </c>
      <c r="B46" s="5">
        <f t="shared" si="2"/>
        <v>0.14922565104551519</v>
      </c>
      <c r="C46" s="5">
        <f t="shared" si="3"/>
        <v>1.9249201986668472E-6</v>
      </c>
      <c r="D46" s="6">
        <f t="shared" si="0"/>
        <v>0.81668100753297246</v>
      </c>
      <c r="E46" s="5">
        <f t="shared" si="4"/>
        <v>1.5778979310557402E-6</v>
      </c>
      <c r="F46" s="6">
        <f t="shared" si="1"/>
        <v>0.76484246923686428</v>
      </c>
    </row>
    <row r="47" spans="1:6" x14ac:dyDescent="0.2">
      <c r="A47">
        <f t="shared" si="5"/>
        <v>20</v>
      </c>
      <c r="B47" s="5">
        <f t="shared" si="2"/>
        <v>0.15707963267948966</v>
      </c>
      <c r="C47" s="5">
        <f t="shared" si="3"/>
        <v>1.8726972767992607E-6</v>
      </c>
      <c r="D47" s="6">
        <f t="shared" si="0"/>
        <v>0.82386995642917338</v>
      </c>
      <c r="E47" s="5">
        <f t="shared" si="4"/>
        <v>1.5678077971295387E-6</v>
      </c>
      <c r="F47" s="6">
        <f t="shared" si="1"/>
        <v>0.76644558294511356</v>
      </c>
    </row>
    <row r="48" spans="1:6" x14ac:dyDescent="0.2">
      <c r="A48">
        <f t="shared" si="5"/>
        <v>21</v>
      </c>
      <c r="B48" s="5">
        <f t="shared" si="2"/>
        <v>0.16493361431346415</v>
      </c>
      <c r="C48" s="5">
        <f t="shared" si="3"/>
        <v>1.8197897241449719E-6</v>
      </c>
      <c r="D48" s="6">
        <f t="shared" si="0"/>
        <v>0.8314244569410274</v>
      </c>
      <c r="E48" s="5">
        <f t="shared" si="4"/>
        <v>1.557292268742742E-6</v>
      </c>
      <c r="F48" s="6">
        <f t="shared" si="1"/>
        <v>0.76813083059354526</v>
      </c>
    </row>
    <row r="49" spans="1:6" x14ac:dyDescent="0.2">
      <c r="A49">
        <f t="shared" si="5"/>
        <v>22</v>
      </c>
      <c r="B49" s="5">
        <f t="shared" si="2"/>
        <v>0.17278759594743864</v>
      </c>
      <c r="C49" s="5">
        <f t="shared" si="3"/>
        <v>1.7663958791126384E-6</v>
      </c>
      <c r="D49" s="6">
        <f t="shared" si="0"/>
        <v>0.83934404307135679</v>
      </c>
      <c r="E49" s="5">
        <f t="shared" si="4"/>
        <v>1.5463640311623104E-6</v>
      </c>
      <c r="F49" s="6">
        <f t="shared" si="1"/>
        <v>0.76989820063166015</v>
      </c>
    </row>
    <row r="50" spans="1:6" x14ac:dyDescent="0.2">
      <c r="A50">
        <f t="shared" si="5"/>
        <v>23</v>
      </c>
      <c r="B50" s="5">
        <f t="shared" si="2"/>
        <v>0.18064157758141311</v>
      </c>
      <c r="C50" s="5">
        <f t="shared" si="3"/>
        <v>1.712705645188583E-6</v>
      </c>
      <c r="D50" s="6">
        <f t="shared" si="0"/>
        <v>0.84762822630278478</v>
      </c>
      <c r="E50" s="5">
        <f t="shared" si="4"/>
        <v>1.5350361322871081E-6</v>
      </c>
      <c r="F50" s="6">
        <f t="shared" si="1"/>
        <v>0.77174768094610258</v>
      </c>
    </row>
    <row r="51" spans="1:6" x14ac:dyDescent="0.2">
      <c r="A51">
        <f t="shared" si="5"/>
        <v>24</v>
      </c>
      <c r="B51" s="5">
        <f t="shared" si="2"/>
        <v>0.1884955592153876</v>
      </c>
      <c r="C51" s="5">
        <f t="shared" si="3"/>
        <v>1.6588995453537248E-6</v>
      </c>
      <c r="D51" s="6">
        <f t="shared" si="0"/>
        <v>0.8562764956278679</v>
      </c>
      <c r="E51" s="5">
        <f t="shared" si="4"/>
        <v>1.5233219515459337E-6</v>
      </c>
      <c r="F51" s="6">
        <f t="shared" si="1"/>
        <v>0.77367925886074218</v>
      </c>
    </row>
    <row r="52" spans="1:6" x14ac:dyDescent="0.2">
      <c r="A52">
        <f t="shared" si="5"/>
        <v>25</v>
      </c>
      <c r="B52" s="5">
        <f t="shared" si="2"/>
        <v>0.1963495408493621</v>
      </c>
      <c r="C52" s="5">
        <f t="shared" si="3"/>
        <v>1.6051479498370814E-6</v>
      </c>
      <c r="D52" s="6">
        <f t="shared" si="0"/>
        <v>0.86528831758061742</v>
      </c>
      <c r="E52" s="5">
        <f t="shared" si="4"/>
        <v>1.5112351684926919E-6</v>
      </c>
      <c r="F52" s="6">
        <f t="shared" si="1"/>
        <v>0.77569292113675914</v>
      </c>
    </row>
    <row r="53" spans="1:6" x14ac:dyDescent="0.2">
      <c r="A53">
        <f t="shared" si="5"/>
        <v>26</v>
      </c>
      <c r="B53" s="5">
        <f t="shared" si="2"/>
        <v>0.20420352248333656</v>
      </c>
      <c r="C53" s="5">
        <f t="shared" si="3"/>
        <v>1.5516104731448002E-6</v>
      </c>
      <c r="D53" s="6">
        <f t="shared" si="0"/>
        <v>0.87466313626940551</v>
      </c>
      <c r="E53" s="5">
        <f t="shared" si="4"/>
        <v>1.4987897312158588E-6</v>
      </c>
      <c r="F53" s="6">
        <f t="shared" si="1"/>
        <v>0.77778865397273655</v>
      </c>
    </row>
    <row r="54" spans="1:6" x14ac:dyDescent="0.2">
      <c r="A54">
        <f t="shared" si="5"/>
        <v>27</v>
      </c>
      <c r="B54" s="5">
        <f t="shared" si="2"/>
        <v>0.21205750411731106</v>
      </c>
      <c r="C54" s="5">
        <f t="shared" si="3"/>
        <v>1.4984355336935876E-6</v>
      </c>
      <c r="D54" s="6">
        <f t="shared" si="0"/>
        <v>0.88440037341125599</v>
      </c>
      <c r="E54" s="5">
        <f t="shared" si="4"/>
        <v>1.4859998246774174E-6</v>
      </c>
      <c r="F54" s="6">
        <f t="shared" si="1"/>
        <v>0.77996644300475992</v>
      </c>
    </row>
    <row r="55" spans="1:6" x14ac:dyDescent="0.2">
      <c r="A55">
        <f t="shared" si="5"/>
        <v>28</v>
      </c>
      <c r="B55" s="5">
        <f t="shared" si="2"/>
        <v>0.21991148575128555</v>
      </c>
      <c r="C55" s="5">
        <f t="shared" si="3"/>
        <v>1.4457600671929243E-6</v>
      </c>
      <c r="D55" s="6">
        <f t="shared" si="0"/>
        <v>0.89449942836751539</v>
      </c>
      <c r="E55" s="5">
        <f t="shared" si="4"/>
        <v>1.4728798390939111E-6</v>
      </c>
      <c r="F55" s="6">
        <f t="shared" si="1"/>
        <v>0.78222627330650241</v>
      </c>
    </row>
    <row r="56" spans="1:6" x14ac:dyDescent="0.2">
      <c r="A56">
        <f t="shared" si="5"/>
        <v>29</v>
      </c>
      <c r="B56" s="5">
        <f t="shared" si="2"/>
        <v>0.22776546738526002</v>
      </c>
      <c r="C56" s="5">
        <f t="shared" si="3"/>
        <v>1.393709383167859E-6</v>
      </c>
      <c r="D56" s="6">
        <f t="shared" si="0"/>
        <v>0.90495967818090417</v>
      </c>
      <c r="E56" s="5">
        <f t="shared" si="4"/>
        <v>1.4594443384687375E-6</v>
      </c>
      <c r="F56" s="6">
        <f t="shared" si="1"/>
        <v>0.78456812938934384</v>
      </c>
    </row>
    <row r="57" spans="1:6" x14ac:dyDescent="0.2">
      <c r="A57">
        <f t="shared" si="5"/>
        <v>30</v>
      </c>
      <c r="B57" s="5">
        <f t="shared" si="2"/>
        <v>0.23561944901923451</v>
      </c>
      <c r="C57" s="5">
        <f t="shared" si="3"/>
        <v>1.3423971526857192E-6</v>
      </c>
      <c r="D57" s="6">
        <f t="shared" si="0"/>
        <v>0.9157804776139411</v>
      </c>
      <c r="E57" s="5">
        <f t="shared" si="4"/>
        <v>1.4457080293817342E-6</v>
      </c>
      <c r="F57" s="6">
        <f t="shared" si="1"/>
        <v>0.78699199520246488</v>
      </c>
    </row>
    <row r="58" spans="1:6" x14ac:dyDescent="0.2">
      <c r="A58">
        <f t="shared" si="5"/>
        <v>31</v>
      </c>
      <c r="B58" s="5">
        <f t="shared" si="2"/>
        <v>0.24347343065320898</v>
      </c>
      <c r="C58" s="5">
        <f t="shared" si="3"/>
        <v>1.2919255144263852E-6</v>
      </c>
      <c r="D58" s="6">
        <f t="shared" si="0"/>
        <v>0.92696115918874522</v>
      </c>
      <c r="E58" s="5">
        <f t="shared" si="4"/>
        <v>1.4316857301374109E-6</v>
      </c>
      <c r="F58" s="6">
        <f t="shared" si="1"/>
        <v>0.78949785413295714</v>
      </c>
    </row>
    <row r="59" spans="1:6" x14ac:dyDescent="0.2">
      <c r="A59">
        <f t="shared" si="5"/>
        <v>32</v>
      </c>
      <c r="B59" s="5">
        <f t="shared" si="2"/>
        <v>0.25132741228718347</v>
      </c>
      <c r="C59" s="5">
        <f t="shared" si="3"/>
        <v>1.2423852856879869E-6</v>
      </c>
      <c r="D59" s="6">
        <f t="shared" si="0"/>
        <v>0.93850103322821354</v>
      </c>
      <c r="E59" s="5">
        <f t="shared" si="4"/>
        <v>1.4173923403688883E-6</v>
      </c>
      <c r="F59" s="6">
        <f t="shared" si="1"/>
        <v>0.79208568900594756</v>
      </c>
    </row>
    <row r="60" spans="1:6" x14ac:dyDescent="0.2">
      <c r="A60">
        <f t="shared" si="5"/>
        <v>33</v>
      </c>
      <c r="B60" s="5">
        <f t="shared" si="2"/>
        <v>0.25918139392115797</v>
      </c>
      <c r="C60" s="5">
        <f t="shared" si="3"/>
        <v>1.1938562647122616E-6</v>
      </c>
      <c r="D60" s="6">
        <f t="shared" si="0"/>
        <v>0.95039938789855682</v>
      </c>
      <c r="E60" s="5">
        <f t="shared" si="4"/>
        <v>1.4028428111898251E-6</v>
      </c>
      <c r="F60" s="6">
        <f t="shared" si="1"/>
        <v>0.79475548208470492</v>
      </c>
    </row>
    <row r="61" spans="1:6" x14ac:dyDescent="0.2">
      <c r="A61">
        <f t="shared" si="5"/>
        <v>34</v>
      </c>
      <c r="B61" s="5">
        <f t="shared" si="2"/>
        <v>0.26703537555513246</v>
      </c>
      <c r="C61" s="5">
        <f t="shared" si="3"/>
        <v>1.1464076108054676E-6</v>
      </c>
      <c r="D61" s="6">
        <f t="shared" si="0"/>
        <v>0.96265548925321198</v>
      </c>
      <c r="E61" s="5">
        <f t="shared" si="4"/>
        <v>1.3880521159809746E-6</v>
      </c>
      <c r="F61" s="6">
        <f t="shared" si="1"/>
        <v>0.79750721507076605</v>
      </c>
    </row>
    <row r="62" spans="1:6" x14ac:dyDescent="0.2">
      <c r="A62">
        <f t="shared" si="5"/>
        <v>35</v>
      </c>
      <c r="B62" s="5">
        <f t="shared" si="2"/>
        <v>0.2748893571891069</v>
      </c>
      <c r="C62" s="5">
        <f t="shared" si="3"/>
        <v>1.1000982890790291E-6</v>
      </c>
      <c r="D62" s="6">
        <f t="shared" si="0"/>
        <v>0.97526858127811611</v>
      </c>
      <c r="E62" s="5">
        <f t="shared" si="4"/>
        <v>1.3730352218928066E-6</v>
      </c>
      <c r="F62" s="6">
        <f t="shared" si="1"/>
        <v>0.80034086910405833</v>
      </c>
    </row>
    <row r="63" spans="1:6" x14ac:dyDescent="0.2">
      <c r="A63">
        <f t="shared" si="5"/>
        <v>36</v>
      </c>
      <c r="B63" s="5">
        <f t="shared" si="2"/>
        <v>0.28274333882308139</v>
      </c>
      <c r="C63" s="5">
        <f t="shared" si="3"/>
        <v>1.0549775671944749E-6</v>
      </c>
      <c r="D63" s="6">
        <f t="shared" si="0"/>
        <v>0.98823788593834117</v>
      </c>
      <c r="E63" s="5">
        <f t="shared" si="4"/>
        <v>1.3578070621395874E-6</v>
      </c>
      <c r="F63" s="6">
        <f t="shared" si="1"/>
        <v>0.80325642476304004</v>
      </c>
    </row>
    <row r="64" spans="1:6" x14ac:dyDescent="0.2">
      <c r="A64">
        <f t="shared" si="5"/>
        <v>37</v>
      </c>
      <c r="B64" s="5">
        <f t="shared" si="2"/>
        <v>0.29059732045705589</v>
      </c>
      <c r="C64" s="5">
        <f t="shared" si="3"/>
        <v>1.0110855522267878E-6</v>
      </c>
      <c r="D64" s="6">
        <f t="shared" si="0"/>
        <v>1.0015626032260849</v>
      </c>
      <c r="E64" s="5">
        <f t="shared" si="4"/>
        <v>1.3423825091546964E-6</v>
      </c>
      <c r="F64" s="6">
        <f t="shared" si="1"/>
        <v>0.80625386206481586</v>
      </c>
    </row>
    <row r="65" spans="1:6" x14ac:dyDescent="0.2">
      <c r="A65">
        <f t="shared" si="5"/>
        <v>38</v>
      </c>
      <c r="B65" s="5">
        <f t="shared" si="2"/>
        <v>0.29845130209103038</v>
      </c>
      <c r="C65" s="5">
        <f t="shared" si="3"/>
        <v>9.6845375661768172E-7</v>
      </c>
      <c r="D65" s="6">
        <f t="shared" si="0"/>
        <v>1.0152419112100191</v>
      </c>
      <c r="E65" s="5">
        <f t="shared" si="4"/>
        <v>1.3267763486702878E-6</v>
      </c>
      <c r="F65" s="6">
        <f t="shared" si="1"/>
        <v>0.80933316046528425</v>
      </c>
    </row>
    <row r="66" spans="1:6" x14ac:dyDescent="0.2">
      <c r="A66">
        <f t="shared" si="5"/>
        <v>39</v>
      </c>
      <c r="B66" s="5">
        <f t="shared" si="2"/>
        <v>0.30630528372500487</v>
      </c>
      <c r="C66" s="5">
        <f t="shared" si="3"/>
        <v>9.2710568313742406E-7</v>
      </c>
      <c r="D66" s="6">
        <f t="shared" si="0"/>
        <v>1.0292749660859926</v>
      </c>
      <c r="E66" s="5">
        <f t="shared" si="4"/>
        <v>1.3110032547786947E-6</v>
      </c>
      <c r="F66" s="6">
        <f t="shared" si="1"/>
        <v>0.81249429885928137</v>
      </c>
    </row>
    <row r="67" spans="1:6" x14ac:dyDescent="0.2">
      <c r="A67">
        <f t="shared" si="5"/>
        <v>40</v>
      </c>
      <c r="B67" s="5">
        <f t="shared" si="2"/>
        <v>0.31415926535897931</v>
      </c>
      <c r="C67" s="5">
        <f t="shared" si="3"/>
        <v>8.8705741977609538E-7</v>
      </c>
      <c r="D67" s="6">
        <f t="shared" si="0"/>
        <v>1.043660902229079</v>
      </c>
      <c r="E67" s="5">
        <f t="shared" si="4"/>
        <v>1.2950777660264894E-6</v>
      </c>
      <c r="F67" s="6">
        <f t="shared" si="1"/>
        <v>0.81573725558072141</v>
      </c>
    </row>
    <row r="68" spans="1:6" x14ac:dyDescent="0.2">
      <c r="A68">
        <f t="shared" si="5"/>
        <v>41</v>
      </c>
      <c r="B68" s="5">
        <f t="shared" si="2"/>
        <v>0.32201324699295381</v>
      </c>
      <c r="C68" s="5">
        <f t="shared" si="3"/>
        <v>8.4831823651211164E-7</v>
      </c>
      <c r="D68" s="6">
        <f t="shared" si="0"/>
        <v>1.0583988322469722</v>
      </c>
      <c r="E68" s="5">
        <f t="shared" si="4"/>
        <v>1.2790142625858228E-6</v>
      </c>
      <c r="F68" s="6">
        <f t="shared" si="1"/>
        <v>0.81906200840273513</v>
      </c>
    </row>
    <row r="69" spans="1:6" x14ac:dyDescent="0.2">
      <c r="A69">
        <f t="shared" si="5"/>
        <v>42</v>
      </c>
      <c r="B69" s="5">
        <f t="shared" si="2"/>
        <v>0.3298672286269283</v>
      </c>
      <c r="C69" s="5">
        <f t="shared" si="3"/>
        <v>8.108911769314887E-7</v>
      </c>
      <c r="D69" s="6">
        <f t="shared" si="0"/>
        <v>1.0734878470347287</v>
      </c>
      <c r="E69" s="5">
        <f t="shared" si="4"/>
        <v>1.2628269445412326E-6</v>
      </c>
      <c r="F69" s="6">
        <f t="shared" si="1"/>
        <v>0.82246853453784396</v>
      </c>
    </row>
    <row r="70" spans="1:6" x14ac:dyDescent="0.2">
      <c r="A70">
        <f t="shared" si="5"/>
        <v>43</v>
      </c>
      <c r="B70" s="5">
        <f t="shared" si="2"/>
        <v>0.33772121026090279</v>
      </c>
      <c r="C70" s="5">
        <f t="shared" si="3"/>
        <v>7.747736386739539E-7</v>
      </c>
      <c r="D70" s="6">
        <f t="shared" si="0"/>
        <v>1.0889270158308388</v>
      </c>
      <c r="E70" s="5">
        <f t="shared" si="4"/>
        <v>1.2465298113244406E-6</v>
      </c>
      <c r="F70" s="6">
        <f t="shared" si="1"/>
        <v>0.82595681063809856</v>
      </c>
    </row>
    <row r="71" spans="1:6" x14ac:dyDescent="0.2">
      <c r="A71">
        <f t="shared" si="5"/>
        <v>44</v>
      </c>
      <c r="B71" s="5">
        <f t="shared" si="2"/>
        <v>0.34557519189487729</v>
      </c>
      <c r="C71" s="5">
        <f t="shared" si="3"/>
        <v>7.3995793764384435E-7</v>
      </c>
      <c r="D71" s="6">
        <f t="shared" si="0"/>
        <v>1.1047153862746475</v>
      </c>
      <c r="E71" s="5">
        <f t="shared" si="4"/>
        <v>1.2301366423229201E-6</v>
      </c>
      <c r="F71" s="6">
        <f t="shared" si="1"/>
        <v>0.82952681279524221</v>
      </c>
    </row>
    <row r="72" spans="1:6" x14ac:dyDescent="0.2">
      <c r="A72">
        <f t="shared" si="5"/>
        <v>45</v>
      </c>
      <c r="B72" s="5">
        <f t="shared" si="2"/>
        <v>0.35342917352885178</v>
      </c>
      <c r="C72" s="5">
        <f t="shared" si="3"/>
        <v>7.0643185183166073E-7</v>
      </c>
      <c r="D72" s="6">
        <f t="shared" si="0"/>
        <v>1.1208519844650953</v>
      </c>
      <c r="E72" s="5">
        <f t="shared" si="4"/>
        <v>1.2136609786824238E-6</v>
      </c>
      <c r="F72" s="6">
        <f t="shared" si="1"/>
        <v>0.83317851654088493</v>
      </c>
    </row>
    <row r="73" spans="1:6" x14ac:dyDescent="0.2">
      <c r="A73">
        <f t="shared" si="5"/>
        <v>46</v>
      </c>
      <c r="B73" s="5">
        <f t="shared" si="2"/>
        <v>0.36128315516282622</v>
      </c>
      <c r="C73" s="5">
        <f t="shared" si="3"/>
        <v>6.7417914143571076E-7</v>
      </c>
      <c r="D73" s="6">
        <f t="shared" si="0"/>
        <v>1.1373358150207959</v>
      </c>
      <c r="E73" s="5">
        <f t="shared" si="4"/>
        <v>1.1971161063179443E-6</v>
      </c>
      <c r="F73" s="6">
        <f t="shared" si="1"/>
        <v>0.83691189684665446</v>
      </c>
    </row>
    <row r="74" spans="1:6" x14ac:dyDescent="0.2">
      <c r="A74">
        <f t="shared" si="5"/>
        <v>47</v>
      </c>
      <c r="B74" s="5">
        <f t="shared" si="2"/>
        <v>0.36913713679680071</v>
      </c>
      <c r="C74" s="5">
        <f t="shared" si="3"/>
        <v>6.431800427462578E-7</v>
      </c>
      <c r="D74" s="6">
        <f t="shared" si="0"/>
        <v>1.1541658611414354</v>
      </c>
      <c r="E74" s="5">
        <f t="shared" si="4"/>
        <v>1.1805150401415738E-6</v>
      </c>
      <c r="F74" s="6">
        <f t="shared" si="1"/>
        <v>0.84072692812437921</v>
      </c>
    </row>
    <row r="75" spans="1:6" x14ac:dyDescent="0.2">
      <c r="A75">
        <f t="shared" si="5"/>
        <v>48</v>
      </c>
      <c r="B75" s="5">
        <f t="shared" si="2"/>
        <v>0.37699111843077521</v>
      </c>
      <c r="C75" s="5">
        <f t="shared" si="3"/>
        <v>6.1341173395280272E-7</v>
      </c>
      <c r="D75" s="6">
        <f t="shared" si="0"/>
        <v>1.1713410846704919</v>
      </c>
      <c r="E75" s="5">
        <f t="shared" si="4"/>
        <v>1.1638705095107724E-6</v>
      </c>
      <c r="F75" s="6">
        <f t="shared" si="1"/>
        <v>0.84462358422626593</v>
      </c>
    </row>
    <row r="76" spans="1:6" x14ac:dyDescent="0.2">
      <c r="A76">
        <f t="shared" si="5"/>
        <v>49</v>
      </c>
      <c r="B76" s="5">
        <f t="shared" si="2"/>
        <v>0.3848451000647497</v>
      </c>
      <c r="C76" s="5">
        <f t="shared" si="3"/>
        <v>5.8484877165731884E-7</v>
      </c>
      <c r="D76" s="6">
        <f t="shared" si="0"/>
        <v>1.188860426159275</v>
      </c>
      <c r="E76" s="5">
        <f t="shared" si="4"/>
        <v>1.1471949448952353E-6</v>
      </c>
      <c r="F76" s="6">
        <f t="shared" si="1"/>
        <v>0.84860183844506842</v>
      </c>
    </row>
    <row r="77" spans="1:6" x14ac:dyDescent="0.2">
      <c r="A77">
        <f t="shared" si="5"/>
        <v>50</v>
      </c>
      <c r="B77" s="5">
        <f t="shared" si="2"/>
        <v>0.3926990816987242</v>
      </c>
      <c r="C77" s="5">
        <f t="shared" si="3"/>
        <v>5.574634974228794E-7</v>
      </c>
      <c r="D77" s="6">
        <f t="shared" si="0"/>
        <v>1.20672280493228</v>
      </c>
      <c r="E77" s="5">
        <f t="shared" si="4"/>
        <v>1.1305004657555472E-6</v>
      </c>
      <c r="F77" s="6">
        <f t="shared" si="1"/>
        <v>0.85266166351427586</v>
      </c>
    </row>
    <row r="78" spans="1:6" x14ac:dyDescent="0.2">
      <c r="A78">
        <f t="shared" si="5"/>
        <v>51</v>
      </c>
      <c r="B78" s="5">
        <f t="shared" si="2"/>
        <v>0.40055306333269863</v>
      </c>
      <c r="C78" s="5">
        <f t="shared" si="3"/>
        <v>5.3122641416041426E-7</v>
      </c>
      <c r="D78" s="6">
        <f t="shared" si="0"/>
        <v>1.2249271191538424</v>
      </c>
      <c r="E78" s="5">
        <f t="shared" si="4"/>
        <v>1.1137988696223912E-6</v>
      </c>
      <c r="F78" s="6">
        <f t="shared" si="1"/>
        <v>0.85680303160830107</v>
      </c>
    </row>
    <row r="79" spans="1:6" x14ac:dyDescent="0.2">
      <c r="A79">
        <f t="shared" si="5"/>
        <v>52</v>
      </c>
      <c r="B79" s="5">
        <f t="shared" si="2"/>
        <v>0.40840704496667313</v>
      </c>
      <c r="C79" s="5">
        <f t="shared" si="3"/>
        <v>5.0610653255952878E-7</v>
      </c>
      <c r="D79" s="6">
        <f t="shared" si="0"/>
        <v>1.2434722458961129</v>
      </c>
      <c r="E79" s="5">
        <f t="shared" si="4"/>
        <v>1.0971016223606596E-6</v>
      </c>
      <c r="F79" s="6">
        <f t="shared" si="1"/>
        <v>0.86102591434267595</v>
      </c>
    </row>
    <row r="80" spans="1:6" x14ac:dyDescent="0.2">
      <c r="A80">
        <f t="shared" si="5"/>
        <v>53</v>
      </c>
      <c r="B80" s="5">
        <f t="shared" si="2"/>
        <v>0.41626102660064762</v>
      </c>
      <c r="C80" s="5">
        <f t="shared" si="3"/>
        <v>4.820716881070204E-7</v>
      </c>
      <c r="D80" s="6">
        <f t="shared" si="0"/>
        <v>1.2623570412083183</v>
      </c>
      <c r="E80" s="5">
        <f t="shared" si="4"/>
        <v>1.0804198495988779E-6</v>
      </c>
      <c r="F80" s="6">
        <f t="shared" si="1"/>
        <v>0.86533028277423263</v>
      </c>
    </row>
    <row r="81" spans="1:6" x14ac:dyDescent="0.2">
      <c r="A81">
        <f t="shared" si="5"/>
        <v>54</v>
      </c>
      <c r="B81" s="5">
        <f t="shared" si="2"/>
        <v>0.42411500823462212</v>
      </c>
      <c r="C81" s="5">
        <f t="shared" si="3"/>
        <v>4.5908882951353951E-7</v>
      </c>
      <c r="D81" s="6">
        <f t="shared" si="0"/>
        <v>1.281580340187328</v>
      </c>
      <c r="E81" s="5">
        <f t="shared" si="4"/>
        <v>1.0637643293004131E-6</v>
      </c>
      <c r="F81" s="6">
        <f t="shared" si="1"/>
        <v>0.86971610740130956</v>
      </c>
    </row>
    <row r="82" spans="1:6" x14ac:dyDescent="0.2">
      <c r="A82">
        <f t="shared" si="5"/>
        <v>55</v>
      </c>
      <c r="B82" s="5">
        <f t="shared" si="2"/>
        <v>0.43196898986859661</v>
      </c>
      <c r="C82" s="5">
        <f t="shared" si="3"/>
        <v>4.371242795903952E-7</v>
      </c>
      <c r="D82" s="6">
        <f t="shared" si="0"/>
        <v>1.3011409570495127</v>
      </c>
      <c r="E82" s="5">
        <f t="shared" si="4"/>
        <v>1.0471454854497739E-6</v>
      </c>
      <c r="F82" s="6">
        <f t="shared" si="1"/>
        <v>0.87418335816395754</v>
      </c>
    </row>
    <row r="83" spans="1:6" x14ac:dyDescent="0.2">
      <c r="A83">
        <f t="shared" si="5"/>
        <v>56</v>
      </c>
      <c r="B83" s="5">
        <f t="shared" si="2"/>
        <v>0.4398229715025711</v>
      </c>
      <c r="C83" s="5">
        <f t="shared" si="3"/>
        <v>4.1614396979015968E-7</v>
      </c>
      <c r="D83" s="6">
        <f t="shared" si="0"/>
        <v>1.3210376852038834</v>
      </c>
      <c r="E83" s="5">
        <f t="shared" si="4"/>
        <v>1.0305733828241278E-6</v>
      </c>
      <c r="F83" s="6">
        <f t="shared" si="1"/>
        <v>0.87873200444414046</v>
      </c>
    </row>
    <row r="84" spans="1:6" x14ac:dyDescent="0.2">
      <c r="A84">
        <f t="shared" si="5"/>
        <v>57</v>
      </c>
      <c r="B84" s="5">
        <f t="shared" si="2"/>
        <v>0.44767695313654554</v>
      </c>
      <c r="C84" s="5">
        <f t="shared" si="3"/>
        <v>3.9611364975201652E-7</v>
      </c>
      <c r="D84" s="6">
        <f t="shared" si="0"/>
        <v>1.3412692973265257</v>
      </c>
      <c r="E84" s="5">
        <f t="shared" si="4"/>
        <v>1.0140577228173124E-6</v>
      </c>
      <c r="F84" s="6">
        <f t="shared" si="1"/>
        <v>0.88336201506594492</v>
      </c>
    </row>
    <row r="85" spans="1:6" x14ac:dyDescent="0.2">
      <c r="A85">
        <f t="shared" si="5"/>
        <v>58</v>
      </c>
      <c r="B85" s="5">
        <f t="shared" si="2"/>
        <v>0.45553093477052004</v>
      </c>
      <c r="C85" s="5">
        <f t="shared" si="3"/>
        <v>3.7699907328125716E-7</v>
      </c>
      <c r="D85" s="6">
        <f t="shared" si="0"/>
        <v>1.3618345454363059</v>
      </c>
      <c r="E85" s="5">
        <f t="shared" si="4"/>
        <v>9.9760784028118492E-7</v>
      </c>
      <c r="F85" s="6">
        <f t="shared" si="1"/>
        <v>0.88807335829579692</v>
      </c>
    </row>
    <row r="86" spans="1:6" x14ac:dyDescent="0.2">
      <c r="A86">
        <f t="shared" si="5"/>
        <v>59</v>
      </c>
      <c r="B86" s="5">
        <f t="shared" si="2"/>
        <v>0.46338491640449453</v>
      </c>
      <c r="C86" s="5">
        <f t="shared" si="3"/>
        <v>3.5876616224699076E-7</v>
      </c>
      <c r="D86" s="6">
        <f t="shared" si="0"/>
        <v>1.382732160971849</v>
      </c>
      <c r="E86" s="5">
        <f t="shared" si="4"/>
        <v>9.8123270134702724E-7</v>
      </c>
      <c r="F86" s="6">
        <f t="shared" si="1"/>
        <v>0.89286600184268039</v>
      </c>
    </row>
    <row r="87" spans="1:6" x14ac:dyDescent="0.2">
      <c r="A87">
        <f t="shared" si="5"/>
        <v>60</v>
      </c>
      <c r="B87" s="5">
        <f t="shared" si="2"/>
        <v>0.47123889803846902</v>
      </c>
      <c r="C87" s="5">
        <f t="shared" si="3"/>
        <v>3.4138114990799395E-7</v>
      </c>
      <c r="D87" s="6">
        <f t="shared" si="0"/>
        <v>1.4039608548697924</v>
      </c>
      <c r="E87" s="5">
        <f t="shared" si="4"/>
        <v>9.6494090218783866E-7</v>
      </c>
      <c r="F87" s="6">
        <f t="shared" si="1"/>
        <v>0.89773991285834676</v>
      </c>
    </row>
    <row r="88" spans="1:6" x14ac:dyDescent="0.2">
      <c r="A88">
        <f t="shared" si="5"/>
        <v>61</v>
      </c>
      <c r="B88" s="5">
        <f t="shared" si="2"/>
        <v>0.47909287967244352</v>
      </c>
      <c r="C88" s="5">
        <f t="shared" si="3"/>
        <v>3.248107051782201E-7</v>
      </c>
      <c r="D88" s="6">
        <f t="shared" si="0"/>
        <v>1.4255193176443015</v>
      </c>
      <c r="E88" s="5">
        <f t="shared" si="4"/>
        <v>9.4874066868060574E-7</v>
      </c>
      <c r="F88" s="6">
        <f t="shared" si="1"/>
        <v>0.90269505793756188</v>
      </c>
    </row>
    <row r="89" spans="1:6" x14ac:dyDescent="0.2">
      <c r="A89">
        <f t="shared" si="5"/>
        <v>62</v>
      </c>
      <c r="B89" s="5">
        <f t="shared" si="2"/>
        <v>0.48694686130641796</v>
      </c>
      <c r="C89" s="5">
        <f t="shared" si="3"/>
        <v>3.0902203932493749E-7</v>
      </c>
      <c r="D89" s="6">
        <f t="shared" si="0"/>
        <v>1.4474062194678394</v>
      </c>
      <c r="E89" s="5">
        <f t="shared" si="4"/>
        <v>9.3263985692674947E-7</v>
      </c>
      <c r="F89" s="6">
        <f t="shared" si="1"/>
        <v>0.90773140311831213</v>
      </c>
    </row>
    <row r="90" spans="1:6" x14ac:dyDescent="0.2">
      <c r="A90">
        <f t="shared" si="5"/>
        <v>63</v>
      </c>
      <c r="B90" s="5">
        <f t="shared" si="2"/>
        <v>0.49480084294039245</v>
      </c>
      <c r="C90" s="5">
        <f t="shared" si="3"/>
        <v>2.9398299655754314E-7</v>
      </c>
      <c r="D90" s="6">
        <f t="shared" si="0"/>
        <v>1.4696202102532085</v>
      </c>
      <c r="E90" s="5">
        <f t="shared" si="4"/>
        <v>9.1664595458739679E-7</v>
      </c>
      <c r="F90" s="6">
        <f t="shared" si="1"/>
        <v>0.9128489138820548</v>
      </c>
    </row>
    <row r="91" spans="1:6" x14ac:dyDescent="0.2">
      <c r="A91">
        <f t="shared" si="5"/>
        <v>64</v>
      </c>
      <c r="B91" s="5">
        <f t="shared" si="2"/>
        <v>0.50265482457436694</v>
      </c>
      <c r="C91" s="5">
        <f t="shared" si="3"/>
        <v>2.7966212991725658E-7</v>
      </c>
      <c r="D91" s="6">
        <f t="shared" ref="D91:D154" si="6">a+C$18-C$18*COS($A91*C$17)</f>
        <v>1.4921599197368183</v>
      </c>
      <c r="E91" s="5">
        <f t="shared" si="4"/>
        <v>9.0076608298986887E-7</v>
      </c>
      <c r="F91" s="6">
        <f t="shared" ref="F91:F154" si="7">a+E$18-E$18*COS($A91*E$17)</f>
        <v>0.91804755515394199</v>
      </c>
    </row>
    <row r="92" spans="1:6" x14ac:dyDescent="0.2">
      <c r="A92">
        <f t="shared" si="5"/>
        <v>65</v>
      </c>
      <c r="B92" s="5">
        <f t="shared" ref="B92:B155" si="8">A92*C$17</f>
        <v>0.51050880620834138</v>
      </c>
      <c r="C92" s="5">
        <f t="shared" ref="C92:C155" si="9">C$15*COS($A92*C$17)*C$17/D92^3</f>
        <v>2.6602876381992892E-7</v>
      </c>
      <c r="D92" s="6">
        <f t="shared" si="6"/>
        <v>1.5150239575632174</v>
      </c>
      <c r="E92" s="5">
        <f t="shared" ref="E92:E155" si="10">E$15*COS($A92*E$17)*E$17/F92^3</f>
        <v>8.8500699996088643E-7</v>
      </c>
      <c r="F92" s="6">
        <f t="shared" si="7"/>
        <v>0.92332729130306745</v>
      </c>
    </row>
    <row r="93" spans="1:6" x14ac:dyDescent="0.2">
      <c r="A93">
        <f t="shared" ref="A93:A156" si="11">A92+1</f>
        <v>66</v>
      </c>
      <c r="B93" s="5">
        <f t="shared" si="8"/>
        <v>0.51836278784231593</v>
      </c>
      <c r="C93" s="5">
        <f t="shared" si="9"/>
        <v>2.5305304453893412E-7</v>
      </c>
      <c r="D93" s="6">
        <f t="shared" si="6"/>
        <v>1.538210913370853</v>
      </c>
      <c r="E93" s="5">
        <f t="shared" si="10"/>
        <v>8.6937510334195185E-7</v>
      </c>
      <c r="F93" s="6">
        <f t="shared" si="7"/>
        <v>0.92868808614271359</v>
      </c>
    </row>
    <row r="94" spans="1:6" x14ac:dyDescent="0.2">
      <c r="A94">
        <f t="shared" si="11"/>
        <v>67</v>
      </c>
      <c r="B94" s="5">
        <f t="shared" si="8"/>
        <v>0.52621676947629037</v>
      </c>
      <c r="C94" s="5">
        <f t="shared" si="9"/>
        <v>2.4070597984458615E-7</v>
      </c>
      <c r="D94" s="6">
        <f t="shared" si="6"/>
        <v>1.5617193568790695</v>
      </c>
      <c r="E94" s="5">
        <f t="shared" si="10"/>
        <v>8.5387643514225469E-7</v>
      </c>
      <c r="F94" s="6">
        <f t="shared" si="7"/>
        <v>0.93412990293059117</v>
      </c>
    </row>
    <row r="95" spans="1:6" x14ac:dyDescent="0.2">
      <c r="A95">
        <f t="shared" si="11"/>
        <v>68</v>
      </c>
      <c r="B95" s="5">
        <f t="shared" si="8"/>
        <v>0.53407075111026492</v>
      </c>
      <c r="C95" s="5">
        <f t="shared" si="9"/>
        <v>2.2895946894279088E-7</v>
      </c>
      <c r="D95" s="6">
        <f t="shared" si="6"/>
        <v>1.5855478379763381</v>
      </c>
      <c r="E95" s="5">
        <f t="shared" si="10"/>
        <v>8.385166862845142E-7</v>
      </c>
      <c r="F95" s="6">
        <f t="shared" si="7"/>
        <v>0.93965270436909698</v>
      </c>
    </row>
    <row r="96" spans="1:6" x14ac:dyDescent="0.2">
      <c r="A96">
        <f t="shared" si="11"/>
        <v>69</v>
      </c>
      <c r="B96" s="5">
        <f t="shared" si="8"/>
        <v>0.54192473274423936</v>
      </c>
      <c r="C96" s="5">
        <f t="shared" si="9"/>
        <v>2.1778632378026337E-7</v>
      </c>
      <c r="D96" s="6">
        <f t="shared" si="6"/>
        <v>1.6096948868097023</v>
      </c>
      <c r="E96" s="5">
        <f t="shared" si="10"/>
        <v>8.2330120189965766E-7</v>
      </c>
      <c r="F96" s="6">
        <f t="shared" si="7"/>
        <v>0.94525645260556956</v>
      </c>
    </row>
    <row r="97" spans="1:6" x14ac:dyDescent="0.2">
      <c r="A97">
        <f t="shared" si="11"/>
        <v>70</v>
      </c>
      <c r="B97" s="5">
        <f t="shared" si="8"/>
        <v>0.5497787143782138</v>
      </c>
      <c r="C97" s="5">
        <f t="shared" si="9"/>
        <v>2.0716028270794439E-7</v>
      </c>
      <c r="D97" s="6">
        <f t="shared" si="6"/>
        <v>1.6341590138754469</v>
      </c>
      <c r="E97" s="5">
        <f t="shared" si="10"/>
        <v>8.0823498712667739E-7</v>
      </c>
      <c r="F97" s="6">
        <f t="shared" si="7"/>
        <v>0.95094110923254505</v>
      </c>
    </row>
    <row r="98" spans="1:6" x14ac:dyDescent="0.2">
      <c r="A98">
        <f t="shared" si="11"/>
        <v>71</v>
      </c>
      <c r="B98" s="5">
        <f t="shared" si="8"/>
        <v>0.55763269601218834</v>
      </c>
      <c r="C98" s="5">
        <f t="shared" si="9"/>
        <v>1.9705601741937901E-7</v>
      </c>
      <c r="D98" s="6">
        <f t="shared" si="6"/>
        <v>1.658938710110978</v>
      </c>
      <c r="E98" s="5">
        <f t="shared" si="10"/>
        <v>7.9332271337469361E-7</v>
      </c>
      <c r="F98" s="6">
        <f t="shared" si="7"/>
        <v>0.95670663528802358</v>
      </c>
    </row>
    <row r="99" spans="1:6" x14ac:dyDescent="0.2">
      <c r="A99">
        <f t="shared" si="11"/>
        <v>72</v>
      </c>
      <c r="B99" s="5">
        <f t="shared" si="8"/>
        <v>0.56548667764616278</v>
      </c>
      <c r="C99" s="5">
        <f t="shared" si="9"/>
        <v>1.8744913400760946E-7</v>
      </c>
      <c r="D99" s="6">
        <f t="shared" si="6"/>
        <v>1.68403244698791</v>
      </c>
      <c r="E99" s="5">
        <f t="shared" si="10"/>
        <v>7.7856872500513302E-7</v>
      </c>
      <c r="F99" s="6">
        <f t="shared" si="7"/>
        <v>0.96255299125573579</v>
      </c>
    </row>
    <row r="100" spans="1:6" x14ac:dyDescent="0.2">
      <c r="A100">
        <f t="shared" si="11"/>
        <v>73</v>
      </c>
      <c r="B100" s="5">
        <f t="shared" si="8"/>
        <v>0.57334065928013733</v>
      </c>
      <c r="C100" s="5">
        <f t="shared" si="9"/>
        <v>1.7831616891329929E-7</v>
      </c>
      <c r="D100" s="6">
        <f t="shared" si="6"/>
        <v>1.7094386766063492</v>
      </c>
      <c r="E100" s="5">
        <f t="shared" si="10"/>
        <v>7.6397704639286518E-7</v>
      </c>
      <c r="F100" s="6">
        <f t="shared" si="7"/>
        <v>0.96848013706541103</v>
      </c>
    </row>
    <row r="101" spans="1:6" x14ac:dyDescent="0.2">
      <c r="A101">
        <f t="shared" si="11"/>
        <v>74</v>
      </c>
      <c r="B101" s="5">
        <f t="shared" si="8"/>
        <v>0.58119464091411177</v>
      </c>
      <c r="C101" s="5">
        <f t="shared" si="9"/>
        <v>1.6963458046885392E-7</v>
      </c>
      <c r="D101" s="6">
        <f t="shared" si="6"/>
        <v>1.7351558317903786</v>
      </c>
      <c r="E101" s="5">
        <f t="shared" si="10"/>
        <v>7.4955138932621636E-7</v>
      </c>
      <c r="F101" s="6">
        <f t="shared" si="7"/>
        <v>0.97448803209305801</v>
      </c>
    </row>
    <row r="102" spans="1:6" x14ac:dyDescent="0.2">
      <c r="A102">
        <f t="shared" si="11"/>
        <v>75</v>
      </c>
      <c r="B102" s="5">
        <f t="shared" si="8"/>
        <v>0.58904862254808621</v>
      </c>
      <c r="C102" s="5">
        <f t="shared" si="9"/>
        <v>1.6138273667863753E-7</v>
      </c>
      <c r="D102" s="6">
        <f t="shared" si="6"/>
        <v>1.7611823261847288</v>
      </c>
      <c r="E102" s="5">
        <f t="shared" si="10"/>
        <v>7.3529516070704158E-7</v>
      </c>
      <c r="F102" s="6">
        <f t="shared" si="7"/>
        <v>0.98057663516123483</v>
      </c>
    </row>
    <row r="103" spans="1:6" x14ac:dyDescent="0.2">
      <c r="A103">
        <f t="shared" si="11"/>
        <v>76</v>
      </c>
      <c r="B103" s="5">
        <f t="shared" si="8"/>
        <v>0.59690260418206076</v>
      </c>
      <c r="C103" s="5">
        <f t="shared" si="9"/>
        <v>1.5353989981424794E-7</v>
      </c>
      <c r="D103" s="6">
        <f t="shared" si="6"/>
        <v>1.7875165543526288</v>
      </c>
      <c r="E103" s="5">
        <f t="shared" si="10"/>
        <v>7.2121147051319987E-7</v>
      </c>
      <c r="F103" s="6">
        <f t="shared" si="7"/>
        <v>0.98674590453933675</v>
      </c>
    </row>
    <row r="104" spans="1:6" x14ac:dyDescent="0.2">
      <c r="A104">
        <f t="shared" si="11"/>
        <v>77</v>
      </c>
      <c r="B104" s="5">
        <f t="shared" si="8"/>
        <v>0.6047565858160352</v>
      </c>
      <c r="C104" s="5">
        <f t="shared" si="9"/>
        <v>1.4608620834636505E-7</v>
      </c>
      <c r="D104" s="6">
        <f t="shared" si="6"/>
        <v>1.8141568918748412</v>
      </c>
      <c r="E104" s="5">
        <f t="shared" si="10"/>
        <v>7.0730313998724839E-7</v>
      </c>
      <c r="F104" s="6">
        <f t="shared" si="7"/>
        <v>0.99299579794388571</v>
      </c>
    </row>
    <row r="105" spans="1:6" x14ac:dyDescent="0.2">
      <c r="A105">
        <f t="shared" si="11"/>
        <v>78</v>
      </c>
      <c r="B105" s="5">
        <f t="shared" si="8"/>
        <v>0.61261056745000975</v>
      </c>
      <c r="C105" s="5">
        <f t="shared" si="9"/>
        <v>1.3900265668103107E-7</v>
      </c>
      <c r="D105" s="6">
        <f t="shared" si="6"/>
        <v>1.8411016954498596</v>
      </c>
      <c r="E105" s="5">
        <f t="shared" si="10"/>
        <v>6.9357271001656523E-7</v>
      </c>
      <c r="F105" s="6">
        <f t="shared" si="7"/>
        <v>0.99932627253881101</v>
      </c>
    </row>
    <row r="106" spans="1:6" x14ac:dyDescent="0.2">
      <c r="A106">
        <f t="shared" si="11"/>
        <v>79</v>
      </c>
      <c r="B106" s="5">
        <f t="shared" si="8"/>
        <v>0.62046454908398418</v>
      </c>
      <c r="C106" s="5">
        <f t="shared" si="9"/>
        <v>1.3227107311832286E-7</v>
      </c>
      <c r="D106" s="6">
        <f t="shared" si="6"/>
        <v>1.868349302995278</v>
      </c>
      <c r="E106" s="5">
        <f t="shared" si="10"/>
        <v>6.8002244967153065E-7</v>
      </c>
      <c r="F106" s="6">
        <f t="shared" si="7"/>
        <v>1.005737284935746</v>
      </c>
    </row>
    <row r="107" spans="1:6" x14ac:dyDescent="0.2">
      <c r="A107">
        <f t="shared" si="11"/>
        <v>80</v>
      </c>
      <c r="B107" s="5">
        <f t="shared" si="8"/>
        <v>0.62831853071795862</v>
      </c>
      <c r="C107" s="5">
        <f t="shared" si="9"/>
        <v>1.2587409640522896E-7</v>
      </c>
      <c r="D107" s="6">
        <f t="shared" si="6"/>
        <v>1.8958980337503153</v>
      </c>
      <c r="E107" s="5">
        <f t="shared" si="10"/>
        <v>6.6665436486996706E-7</v>
      </c>
      <c r="F107" s="6">
        <f t="shared" si="7"/>
        <v>1.0122287911943317</v>
      </c>
    </row>
    <row r="108" spans="1:6" x14ac:dyDescent="0.2">
      <c r="A108">
        <f t="shared" si="11"/>
        <v>81</v>
      </c>
      <c r="B108" s="5">
        <f t="shared" si="8"/>
        <v>0.63617251235193317</v>
      </c>
      <c r="C108" s="5">
        <f t="shared" si="9"/>
        <v>1.1979515121202533E-7</v>
      </c>
      <c r="D108" s="6">
        <f t="shared" si="6"/>
        <v>1.9237461883794928</v>
      </c>
      <c r="E108" s="5">
        <f t="shared" si="10"/>
        <v>6.5347020713762623E-7</v>
      </c>
      <c r="F108" s="6">
        <f t="shared" si="7"/>
        <v>1.018800746822512</v>
      </c>
    </row>
    <row r="109" spans="1:6" x14ac:dyDescent="0.2">
      <c r="A109">
        <f t="shared" si="11"/>
        <v>82</v>
      </c>
      <c r="B109" s="5">
        <f t="shared" si="8"/>
        <v>0.64402649398590761</v>
      </c>
      <c r="C109" s="5">
        <f t="shared" si="9"/>
        <v>1.1401842282244699E-7</v>
      </c>
      <c r="D109" s="6">
        <f t="shared" si="6"/>
        <v>1.9518920490774567</v>
      </c>
      <c r="E109" s="5">
        <f t="shared" si="10"/>
        <v>6.40471482435984E-7</v>
      </c>
      <c r="F109" s="6">
        <f t="shared" si="7"/>
        <v>1.0254531067768369</v>
      </c>
    </row>
    <row r="110" spans="1:6" x14ac:dyDescent="0.2">
      <c r="A110">
        <f t="shared" si="11"/>
        <v>83</v>
      </c>
      <c r="B110" s="5">
        <f t="shared" si="8"/>
        <v>0.65188047561988216</v>
      </c>
      <c r="C110" s="5">
        <f t="shared" si="9"/>
        <v>1.085288312923173E-7</v>
      </c>
      <c r="D110" s="6">
        <f t="shared" si="6"/>
        <v>1.9803338796749399</v>
      </c>
      <c r="E110" s="5">
        <f t="shared" si="10"/>
        <v>6.2765946003024209E-7</v>
      </c>
      <c r="F110" s="6">
        <f t="shared" si="7"/>
        <v>1.0321858254627774</v>
      </c>
    </row>
    <row r="111" spans="1:6" x14ac:dyDescent="0.2">
      <c r="A111">
        <f t="shared" si="11"/>
        <v>84</v>
      </c>
      <c r="B111" s="5">
        <f t="shared" si="8"/>
        <v>0.6597344572538566</v>
      </c>
      <c r="C111" s="5">
        <f t="shared" si="9"/>
        <v>1.0331200529886262E-7</v>
      </c>
      <c r="D111" s="6">
        <f t="shared" si="6"/>
        <v>2.009069925745858</v>
      </c>
      <c r="E111" s="5">
        <f t="shared" si="10"/>
        <v>6.1503518137204193E-7</v>
      </c>
      <c r="F111" s="6">
        <f t="shared" si="7"/>
        <v>1.0389988567350308</v>
      </c>
    </row>
    <row r="112" spans="1:6" x14ac:dyDescent="0.2">
      <c r="A112">
        <f t="shared" si="11"/>
        <v>85</v>
      </c>
      <c r="B112" s="5">
        <f t="shared" si="8"/>
        <v>0.66758843888783115</v>
      </c>
      <c r="C112" s="5">
        <f t="shared" si="9"/>
        <v>9.8354255873519489E-8</v>
      </c>
      <c r="D112" s="6">
        <f t="shared" si="6"/>
        <v>2.038098414715531</v>
      </c>
      <c r="E112" s="5">
        <f t="shared" si="10"/>
        <v>6.0259946897289245E-7</v>
      </c>
      <c r="F112" s="6">
        <f t="shared" si="7"/>
        <v>1.0458921538978476</v>
      </c>
    </row>
    <row r="113" spans="1:6" x14ac:dyDescent="0.2">
      <c r="A113">
        <f t="shared" si="11"/>
        <v>86</v>
      </c>
      <c r="B113" s="5">
        <f t="shared" si="8"/>
        <v>0.67544242052180559</v>
      </c>
      <c r="C113" s="5">
        <f t="shared" si="9"/>
        <v>9.3642550184456389E-8</v>
      </c>
      <c r="D113" s="6">
        <f t="shared" si="6"/>
        <v>2.0674175559700219</v>
      </c>
      <c r="E113" s="5">
        <f t="shared" si="10"/>
        <v>5.9035293524599557E-7</v>
      </c>
      <c r="F113" s="6">
        <f t="shared" si="7"/>
        <v>1.0528656697053389</v>
      </c>
    </row>
    <row r="114" spans="1:6" x14ac:dyDescent="0.2">
      <c r="A114">
        <f t="shared" si="11"/>
        <v>87</v>
      </c>
      <c r="B114" s="5">
        <f t="shared" si="8"/>
        <v>0.68329640215578002</v>
      </c>
      <c r="C114" s="5">
        <f t="shared" si="9"/>
        <v>8.9164485511082861E-8</v>
      </c>
      <c r="D114" s="6">
        <f t="shared" si="6"/>
        <v>2.0970255409665928</v>
      </c>
      <c r="E114" s="5">
        <f t="shared" si="10"/>
        <v>5.7829599129555764E-7</v>
      </c>
      <c r="F114" s="6">
        <f t="shared" si="7"/>
        <v>1.0599193563618083</v>
      </c>
    </row>
    <row r="115" spans="1:6" x14ac:dyDescent="0.2">
      <c r="A115">
        <f t="shared" si="11"/>
        <v>88</v>
      </c>
      <c r="B115" s="5">
        <f t="shared" si="8"/>
        <v>0.69115038378975457</v>
      </c>
      <c r="C115" s="5">
        <f t="shared" si="9"/>
        <v>8.4908263531331363E-8</v>
      </c>
      <c r="D115" s="6">
        <f t="shared" si="6"/>
        <v>2.1269205433452649</v>
      </c>
      <c r="E115" s="5">
        <f t="shared" si="10"/>
        <v>5.6642885563431889E-7</v>
      </c>
      <c r="F115" s="6">
        <f t="shared" si="7"/>
        <v>1.0670531655220756</v>
      </c>
    </row>
    <row r="116" spans="1:6" x14ac:dyDescent="0.2">
      <c r="A116">
        <f t="shared" si="11"/>
        <v>89</v>
      </c>
      <c r="B116" s="5">
        <f t="shared" si="8"/>
        <v>0.69900436542372901</v>
      </c>
      <c r="C116" s="5">
        <f t="shared" si="9"/>
        <v>8.0862665023271294E-8</v>
      </c>
      <c r="D116" s="6">
        <f t="shared" si="6"/>
        <v>2.1571007190414715</v>
      </c>
      <c r="E116" s="5">
        <f t="shared" si="10"/>
        <v>5.5475156281143217E-7</v>
      </c>
      <c r="F116" s="6">
        <f t="shared" si="7"/>
        <v>1.0742670482918157</v>
      </c>
    </row>
    <row r="117" spans="1:6" x14ac:dyDescent="0.2">
      <c r="A117">
        <f t="shared" si="11"/>
        <v>90</v>
      </c>
      <c r="B117" s="5">
        <f t="shared" si="8"/>
        <v>0.70685834705770356</v>
      </c>
      <c r="C117" s="5">
        <f t="shared" si="9"/>
        <v>7.7017025065478948E-8</v>
      </c>
      <c r="D117" s="6">
        <f t="shared" si="6"/>
        <v>2.1875642063998146</v>
      </c>
      <c r="E117" s="5">
        <f t="shared" si="10"/>
        <v>5.4326397193435952E-7</v>
      </c>
      <c r="F117" s="6">
        <f t="shared" si="7"/>
        <v>1.0815609552278822</v>
      </c>
    </row>
    <row r="118" spans="1:6" x14ac:dyDescent="0.2">
      <c r="A118">
        <f t="shared" si="11"/>
        <v>91</v>
      </c>
      <c r="B118" s="5">
        <f t="shared" si="8"/>
        <v>0.714712328691678</v>
      </c>
      <c r="C118" s="5">
        <f t="shared" si="9"/>
        <v>7.336120880537296E-8</v>
      </c>
      <c r="D118" s="6">
        <f t="shared" si="6"/>
        <v>2.218309126288899</v>
      </c>
      <c r="E118" s="5">
        <f t="shared" si="10"/>
        <v>5.319657750697593E-7</v>
      </c>
      <c r="F118" s="6">
        <f t="shared" si="7"/>
        <v>1.08893483633865</v>
      </c>
    </row>
    <row r="119" spans="1:6" x14ac:dyDescent="0.2">
      <c r="A119">
        <f t="shared" si="11"/>
        <v>92</v>
      </c>
      <c r="B119" s="5">
        <f t="shared" si="8"/>
        <v>0.72256631032565244</v>
      </c>
      <c r="C119" s="5">
        <f t="shared" si="9"/>
        <v>6.9885587851254671E-8</v>
      </c>
      <c r="D119" s="6">
        <f t="shared" si="6"/>
        <v>2.2493335822172424</v>
      </c>
      <c r="E119" s="5">
        <f t="shared" si="10"/>
        <v>5.2085650550978672E-7</v>
      </c>
      <c r="F119" s="6">
        <f t="shared" si="7"/>
        <v>1.0963886410843671</v>
      </c>
    </row>
    <row r="120" spans="1:6" x14ac:dyDescent="0.2">
      <c r="A120">
        <f t="shared" si="11"/>
        <v>93</v>
      </c>
      <c r="B120" s="5">
        <f t="shared" si="8"/>
        <v>0.73042029195962699</v>
      </c>
      <c r="C120" s="5">
        <f t="shared" si="9"/>
        <v>6.658101733192041E-8</v>
      </c>
      <c r="D120" s="6">
        <f t="shared" si="6"/>
        <v>2.280635660450268</v>
      </c>
      <c r="E120" s="5">
        <f t="shared" si="10"/>
        <v>5.0993554589156249E-7</v>
      </c>
      <c r="F120" s="6">
        <f t="shared" si="7"/>
        <v>1.1039223183774904</v>
      </c>
    </row>
    <row r="121" spans="1:6" x14ac:dyDescent="0.2">
      <c r="A121">
        <f t="shared" si="11"/>
        <v>94</v>
      </c>
      <c r="B121" s="5">
        <f t="shared" si="8"/>
        <v>0.73827427359360143</v>
      </c>
      <c r="C121" s="5">
        <f t="shared" si="9"/>
        <v>6.343881365729357E-8</v>
      </c>
      <c r="D121" s="6">
        <f t="shared" si="6"/>
        <v>2.3122134301283417</v>
      </c>
      <c r="E121" s="5">
        <f t="shared" si="10"/>
        <v>4.9920213615875911E-7</v>
      </c>
      <c r="F121" s="6">
        <f t="shared" si="7"/>
        <v>1.1115358165830393</v>
      </c>
    </row>
    <row r="122" spans="1:6" x14ac:dyDescent="0.2">
      <c r="A122">
        <f t="shared" si="11"/>
        <v>95</v>
      </c>
      <c r="B122" s="5">
        <f t="shared" si="8"/>
        <v>0.74612825522757598</v>
      </c>
      <c r="C122" s="5">
        <f t="shared" si="9"/>
        <v>6.0450733004404334E-8</v>
      </c>
      <c r="D122" s="6">
        <f t="shared" si="6"/>
        <v>2.3440649433858871</v>
      </c>
      <c r="E122" s="5">
        <f t="shared" si="10"/>
        <v>4.8865538135554738E-7</v>
      </c>
      <c r="F122" s="6">
        <f t="shared" si="7"/>
        <v>1.1192290835189471</v>
      </c>
    </row>
    <row r="123" spans="1:6" x14ac:dyDescent="0.2">
      <c r="A123">
        <f t="shared" si="11"/>
        <v>96</v>
      </c>
      <c r="B123" s="5">
        <f t="shared" si="8"/>
        <v>0.75398223686155041</v>
      </c>
      <c r="C123" s="5">
        <f t="shared" si="9"/>
        <v>5.7608950545122341E-8</v>
      </c>
      <c r="D123" s="6">
        <f t="shared" si="6"/>
        <v>2.3761882354715311</v>
      </c>
      <c r="E123" s="5">
        <f t="shared" si="10"/>
        <v>4.7829425924427188E-7</v>
      </c>
      <c r="F123" s="6">
        <f t="shared" si="7"/>
        <v>1.1270020664564271</v>
      </c>
    </row>
    <row r="124" spans="1:6" x14ac:dyDescent="0.2">
      <c r="A124">
        <f t="shared" si="11"/>
        <v>97</v>
      </c>
      <c r="B124" s="5">
        <f t="shared" si="8"/>
        <v>0.76183621849552485</v>
      </c>
      <c r="C124" s="5">
        <f t="shared" si="9"/>
        <v>5.4906040425175356E-8</v>
      </c>
      <c r="D124" s="6">
        <f t="shared" si="6"/>
        <v>2.4085813248693038</v>
      </c>
      <c r="E124" s="5">
        <f t="shared" si="10"/>
        <v>4.6811762773940222E-7</v>
      </c>
      <c r="F124" s="6">
        <f t="shared" si="7"/>
        <v>1.1348547121203207</v>
      </c>
    </row>
    <row r="125" spans="1:6" x14ac:dyDescent="0.2">
      <c r="A125">
        <f t="shared" si="11"/>
        <v>98</v>
      </c>
      <c r="B125" s="5">
        <f t="shared" si="8"/>
        <v>0.7696902001294994</v>
      </c>
      <c r="C125" s="5">
        <f t="shared" si="9"/>
        <v>5.2334956498079485E-8</v>
      </c>
      <c r="D125" s="6">
        <f t="shared" si="6"/>
        <v>2.4412422134208676</v>
      </c>
      <c r="E125" s="5">
        <f t="shared" si="10"/>
        <v>4.5812423215125878E-7</v>
      </c>
      <c r="F125" s="6">
        <f t="shared" si="7"/>
        <v>1.1427869666894779</v>
      </c>
    </row>
    <row r="126" spans="1:6" x14ac:dyDescent="0.2">
      <c r="A126">
        <f t="shared" si="11"/>
        <v>99</v>
      </c>
      <c r="B126" s="5">
        <f t="shared" si="8"/>
        <v>0.77754418176347384</v>
      </c>
      <c r="C126" s="5">
        <f t="shared" si="9"/>
        <v>4.988901381254635E-8</v>
      </c>
      <c r="D126" s="6">
        <f t="shared" si="6"/>
        <v>2.4741688864487674</v>
      </c>
      <c r="E126" s="5">
        <f t="shared" si="10"/>
        <v>4.4831271223415745E-7</v>
      </c>
      <c r="F126" s="6">
        <f t="shared" si="7"/>
        <v>1.1507987757971136</v>
      </c>
    </row>
    <row r="127" spans="1:6" x14ac:dyDescent="0.2">
      <c r="A127">
        <f t="shared" si="11"/>
        <v>100</v>
      </c>
      <c r="B127" s="5">
        <f t="shared" si="8"/>
        <v>0.78539816339744839</v>
      </c>
      <c r="C127" s="5">
        <f t="shared" si="9"/>
        <v>4.7561870847635973E-8</v>
      </c>
      <c r="D127" s="6">
        <f t="shared" si="6"/>
        <v>2.5073593128807152</v>
      </c>
      <c r="E127" s="5">
        <f t="shared" si="10"/>
        <v>4.3868160903445028E-7</v>
      </c>
      <c r="F127" s="6">
        <f t="shared" si="7"/>
        <v>1.1588900845311798</v>
      </c>
    </row>
    <row r="128" spans="1:6" x14ac:dyDescent="0.2">
      <c r="A128">
        <f t="shared" si="11"/>
        <v>101</v>
      </c>
      <c r="B128" s="5">
        <f t="shared" si="8"/>
        <v>0.79325214503142283</v>
      </c>
      <c r="C128" s="5">
        <f t="shared" si="9"/>
        <v>4.5347512486307238E-8</v>
      </c>
      <c r="D128" s="6">
        <f t="shared" si="6"/>
        <v>2.5408114453748656</v>
      </c>
      <c r="E128" s="5">
        <f t="shared" si="10"/>
        <v>4.2922937153487212E-7</v>
      </c>
      <c r="F128" s="6">
        <f t="shared" si="7"/>
        <v>1.1670608374347609</v>
      </c>
    </row>
    <row r="129" spans="1:6" x14ac:dyDescent="0.2">
      <c r="A129">
        <f t="shared" si="11"/>
        <v>102</v>
      </c>
      <c r="B129" s="5">
        <f t="shared" si="8"/>
        <v>0.80110612666539727</v>
      </c>
      <c r="C129" s="5">
        <f t="shared" si="9"/>
        <v>4.3240233714993878E-8</v>
      </c>
      <c r="D129" s="6">
        <f t="shared" si="6"/>
        <v>2.5745232204461139</v>
      </c>
      <c r="E129" s="5">
        <f t="shared" si="10"/>
        <v>4.1995436309254216E-7</v>
      </c>
      <c r="F129" s="6">
        <f t="shared" si="7"/>
        <v>1.175310978506424</v>
      </c>
    </row>
    <row r="130" spans="1:6" x14ac:dyDescent="0.2">
      <c r="A130">
        <f t="shared" si="11"/>
        <v>103</v>
      </c>
      <c r="B130" s="5">
        <f t="shared" si="8"/>
        <v>0.80896010829937182</v>
      </c>
      <c r="C130" s="5">
        <f t="shared" si="9"/>
        <v>4.1234624034349956E-8</v>
      </c>
      <c r="D130" s="6">
        <f t="shared" si="6"/>
        <v>2.6084925585933778</v>
      </c>
      <c r="E130" s="5">
        <f t="shared" si="10"/>
        <v>4.1085486766855218E-7</v>
      </c>
      <c r="F130" s="6">
        <f t="shared" si="7"/>
        <v>1.1836404512006276</v>
      </c>
    </row>
    <row r="131" spans="1:6" x14ac:dyDescent="0.2">
      <c r="A131">
        <f t="shared" si="11"/>
        <v>104</v>
      </c>
      <c r="B131" s="5">
        <f t="shared" si="8"/>
        <v>0.81681408993334625</v>
      </c>
      <c r="C131" s="5">
        <f t="shared" si="9"/>
        <v>3.9325552564283655E-8</v>
      </c>
      <c r="D131" s="6">
        <f t="shared" si="6"/>
        <v>2.6427173644278685</v>
      </c>
      <c r="E131" s="5">
        <f t="shared" si="10"/>
        <v>4.0192909584803324E-7</v>
      </c>
      <c r="F131" s="6">
        <f t="shared" si="7"/>
        <v>1.1920491984281032</v>
      </c>
    </row>
    <row r="132" spans="1:6" x14ac:dyDescent="0.2">
      <c r="A132">
        <f t="shared" si="11"/>
        <v>105</v>
      </c>
      <c r="B132" s="5">
        <f t="shared" si="8"/>
        <v>0.8246680715673208</v>
      </c>
      <c r="C132" s="5">
        <f t="shared" si="9"/>
        <v>3.7508153824788075E-8</v>
      </c>
      <c r="D132" s="6">
        <f t="shared" si="6"/>
        <v>2.6771955268023504</v>
      </c>
      <c r="E132" s="5">
        <f t="shared" si="10"/>
        <v>3.9317519065015083E-7</v>
      </c>
      <c r="F132" s="6">
        <f t="shared" si="7"/>
        <v>1.2005371625562322</v>
      </c>
    </row>
    <row r="133" spans="1:6" x14ac:dyDescent="0.2">
      <c r="A133">
        <f t="shared" si="11"/>
        <v>106</v>
      </c>
      <c r="B133" s="5">
        <f t="shared" si="8"/>
        <v>0.83252205320129524</v>
      </c>
      <c r="C133" s="5">
        <f t="shared" si="9"/>
        <v>3.577781417282649E-8</v>
      </c>
      <c r="D133" s="6">
        <f t="shared" si="6"/>
        <v>2.7119249189413601</v>
      </c>
      <c r="E133" s="5">
        <f t="shared" si="10"/>
        <v>3.8459123312809436E-7</v>
      </c>
      <c r="F133" s="6">
        <f t="shared" si="7"/>
        <v>1.2091042854094631</v>
      </c>
    </row>
    <row r="134" spans="1:6" x14ac:dyDescent="0.2">
      <c r="A134">
        <f t="shared" si="11"/>
        <v>107</v>
      </c>
      <c r="B134" s="5">
        <f t="shared" si="8"/>
        <v>0.84037603483526968</v>
      </c>
      <c r="C134" s="5">
        <f t="shared" si="9"/>
        <v>3.4130158874587848E-8</v>
      </c>
      <c r="D134" s="6">
        <f t="shared" si="6"/>
        <v>2.7469033985724023</v>
      </c>
      <c r="E134" s="5">
        <f t="shared" si="10"/>
        <v>3.7617524775984106E-7</v>
      </c>
      <c r="F134" s="6">
        <f t="shared" si="7"/>
        <v>1.2177505082696953</v>
      </c>
    </row>
    <row r="135" spans="1:6" x14ac:dyDescent="0.2">
      <c r="A135">
        <f t="shared" si="11"/>
        <v>108</v>
      </c>
      <c r="B135" s="5">
        <f t="shared" si="8"/>
        <v>0.84823001646924423</v>
      </c>
      <c r="C135" s="5">
        <f t="shared" si="9"/>
        <v>3.2561039791762637E-8</v>
      </c>
      <c r="D135" s="6">
        <f t="shared" si="6"/>
        <v>2.782128808058089</v>
      </c>
      <c r="E135" s="5">
        <f t="shared" si="10"/>
        <v>3.6792520763087503E-7</v>
      </c>
      <c r="F135" s="6">
        <f t="shared" si="7"/>
        <v>1.2264757718766823</v>
      </c>
    </row>
    <row r="136" spans="1:6" x14ac:dyDescent="0.2">
      <c r="A136">
        <f t="shared" si="11"/>
        <v>109</v>
      </c>
      <c r="B136" s="5">
        <f t="shared" si="8"/>
        <v>0.85608399810321867</v>
      </c>
      <c r="C136" s="5">
        <f t="shared" si="9"/>
        <v>3.1066523660053547E-8</v>
      </c>
      <c r="D136" s="6">
        <f t="shared" si="6"/>
        <v>2.8175989745292362</v>
      </c>
      <c r="E136" s="5">
        <f t="shared" si="10"/>
        <v>3.5983903941060995E-7</v>
      </c>
      <c r="F136" s="6">
        <f t="shared" si="7"/>
        <v>1.2352800164284474</v>
      </c>
    </row>
    <row r="137" spans="1:6" x14ac:dyDescent="0.2">
      <c r="A137">
        <f t="shared" si="11"/>
        <v>110</v>
      </c>
      <c r="B137" s="5">
        <f t="shared" si="8"/>
        <v>0.86393797973719322</v>
      </c>
      <c r="C137" s="5">
        <f t="shared" si="9"/>
        <v>2.9642880937905088E-8</v>
      </c>
      <c r="D137" s="6">
        <f t="shared" si="6"/>
        <v>2.8533117100188985</v>
      </c>
      <c r="E137" s="5">
        <f t="shared" si="10"/>
        <v>3.519146281247232E-7</v>
      </c>
      <c r="F137" s="6">
        <f t="shared" si="7"/>
        <v>1.2441631815816834</v>
      </c>
    </row>
    <row r="138" spans="1:6" x14ac:dyDescent="0.2">
      <c r="A138">
        <f t="shared" si="11"/>
        <v>111</v>
      </c>
      <c r="B138" s="5">
        <f t="shared" si="8"/>
        <v>0.87179196137116766</v>
      </c>
      <c r="C138" s="5">
        <f t="shared" si="9"/>
        <v>2.8286575203376267E-8</v>
      </c>
      <c r="D138" s="6">
        <f t="shared" si="6"/>
        <v>2.8892648115973265</v>
      </c>
      <c r="E138" s="5">
        <f t="shared" si="10"/>
        <v>3.4414982172596601E-7</v>
      </c>
      <c r="F138" s="6">
        <f t="shared" si="7"/>
        <v>1.2531252064521698</v>
      </c>
    </row>
    <row r="139" spans="1:6" x14ac:dyDescent="0.2">
      <c r="A139">
        <f t="shared" si="11"/>
        <v>112</v>
      </c>
      <c r="B139" s="5">
        <f t="shared" si="8"/>
        <v>0.87964594300514221</v>
      </c>
      <c r="C139" s="5">
        <f t="shared" si="9"/>
        <v>2.6994253077166066E-8</v>
      </c>
      <c r="D139" s="6">
        <f t="shared" si="6"/>
        <v>2.9254560615078624</v>
      </c>
      <c r="E139" s="5">
        <f t="shared" si="10"/>
        <v>3.3654243546642691E-7</v>
      </c>
      <c r="F139" s="6">
        <f t="shared" si="7"/>
        <v>1.2621660296151926</v>
      </c>
    </row>
    <row r="140" spans="1:6" x14ac:dyDescent="0.2">
      <c r="A140">
        <f t="shared" si="11"/>
        <v>113</v>
      </c>
      <c r="B140" s="5">
        <f t="shared" si="8"/>
        <v>0.88749992463911664</v>
      </c>
      <c r="C140" s="5">
        <f t="shared" si="9"/>
        <v>2.5762734650013264E-8</v>
      </c>
      <c r="D140" s="6">
        <f t="shared" si="6"/>
        <v>2.9618832273037343</v>
      </c>
      <c r="E140" s="5">
        <f t="shared" si="10"/>
        <v>3.2909025607454278E-7</v>
      </c>
      <c r="F140" s="6">
        <f t="shared" si="7"/>
        <v>1.2712855891059629</v>
      </c>
    </row>
    <row r="141" spans="1:6" x14ac:dyDescent="0.2">
      <c r="A141">
        <f t="shared" si="11"/>
        <v>114</v>
      </c>
      <c r="B141" s="5">
        <f t="shared" si="8"/>
        <v>0.89535390627309108</v>
      </c>
      <c r="C141" s="5">
        <f t="shared" si="9"/>
        <v>2.4589004393002973E-8</v>
      </c>
      <c r="D141" s="6">
        <f t="shared" si="6"/>
        <v>2.9985440619857688</v>
      </c>
      <c r="E141" s="5">
        <f t="shared" si="10"/>
        <v>3.2179104574044296E-7</v>
      </c>
      <c r="F141" s="6">
        <f t="shared" si="7"/>
        <v>1.2804838224200381</v>
      </c>
    </row>
    <row r="142" spans="1:6" x14ac:dyDescent="0.2">
      <c r="A142">
        <f t="shared" si="11"/>
        <v>115</v>
      </c>
      <c r="B142" s="5">
        <f t="shared" si="8"/>
        <v>0.90320788790706563</v>
      </c>
      <c r="C142" s="5">
        <f t="shared" si="9"/>
        <v>2.3470202529711406E-8</v>
      </c>
      <c r="D142" s="6">
        <f t="shared" si="6"/>
        <v>3.0354363041409962</v>
      </c>
      <c r="E142" s="5">
        <f t="shared" si="10"/>
        <v>3.1464254591345879E-7</v>
      </c>
      <c r="F142" s="6">
        <f t="shared" si="7"/>
        <v>1.2897606665137609</v>
      </c>
    </row>
    <row r="143" spans="1:6" x14ac:dyDescent="0.2">
      <c r="A143">
        <f t="shared" si="11"/>
        <v>116</v>
      </c>
      <c r="B143" s="5">
        <f t="shared" si="8"/>
        <v>0.91106186954104007</v>
      </c>
      <c r="C143" s="5">
        <f t="shared" si="9"/>
        <v>2.2403616849587374E-8</v>
      </c>
      <c r="D143" s="6">
        <f t="shared" si="6"/>
        <v>3.0725576780821413</v>
      </c>
      <c r="E143" s="5">
        <f t="shared" si="10"/>
        <v>3.0764248091590262E-7</v>
      </c>
      <c r="F143" s="6">
        <f t="shared" si="7"/>
        <v>1.2991160578046781</v>
      </c>
    </row>
    <row r="144" spans="1:6" x14ac:dyDescent="0.2">
      <c r="A144">
        <f t="shared" si="11"/>
        <v>117</v>
      </c>
      <c r="B144" s="5">
        <f t="shared" si="8"/>
        <v>0.91891585117501462</v>
      </c>
      <c r="C144" s="5">
        <f t="shared" si="9"/>
        <v>2.1386674942491258E-8</v>
      </c>
      <c r="D144" s="6">
        <f t="shared" si="6"/>
        <v>3.1099058939880022</v>
      </c>
      <c r="E144" s="5">
        <f t="shared" si="10"/>
        <v>3.0078856137734932E-7</v>
      </c>
      <c r="F144" s="6">
        <f t="shared" si="7"/>
        <v>1.3085499321719851</v>
      </c>
    </row>
    <row r="145" spans="1:6" x14ac:dyDescent="0.2">
      <c r="A145">
        <f t="shared" si="11"/>
        <v>118</v>
      </c>
      <c r="B145" s="5">
        <f t="shared" si="8"/>
        <v>0.92676983280898906</v>
      </c>
      <c r="C145" s="5">
        <f t="shared" si="9"/>
        <v>2.041693683487948E-8</v>
      </c>
      <c r="D145" s="6">
        <f t="shared" si="6"/>
        <v>3.1474786480446957</v>
      </c>
      <c r="E145" s="5">
        <f t="shared" si="10"/>
        <v>2.9407848749387899E-7</v>
      </c>
      <c r="F145" s="6">
        <f t="shared" si="7"/>
        <v>1.3180622249569645</v>
      </c>
    </row>
    <row r="146" spans="1:6" x14ac:dyDescent="0.2">
      <c r="A146">
        <f t="shared" si="11"/>
        <v>119</v>
      </c>
      <c r="B146" s="5">
        <f t="shared" si="8"/>
        <v>0.9346238144429635</v>
      </c>
      <c r="C146" s="5">
        <f t="shared" si="9"/>
        <v>1.9492088008721678E-8</v>
      </c>
      <c r="D146" s="6">
        <f t="shared" si="6"/>
        <v>3.1852736225877694</v>
      </c>
      <c r="E146" s="5">
        <f t="shared" si="10"/>
        <v>2.8750995211684999E-7</v>
      </c>
      <c r="F146" s="6">
        <f t="shared" si="7"/>
        <v>1.3276528709634263</v>
      </c>
    </row>
    <row r="147" spans="1:6" x14ac:dyDescent="0.2">
      <c r="A147">
        <f t="shared" si="11"/>
        <v>120</v>
      </c>
      <c r="B147" s="5">
        <f t="shared" si="8"/>
        <v>0.94247779607693805</v>
      </c>
      <c r="C147" s="5">
        <f t="shared" si="9"/>
        <v>1.8609932784862116E-8</v>
      </c>
      <c r="D147" s="6">
        <f t="shared" si="6"/>
        <v>3.2232884862451616</v>
      </c>
      <c r="E147" s="5">
        <f t="shared" si="10"/>
        <v>2.8108064367588838E-7</v>
      </c>
      <c r="F147" s="6">
        <f t="shared" si="7"/>
        <v>1.3373218044581581</v>
      </c>
    </row>
    <row r="148" spans="1:6" x14ac:dyDescent="0.2">
      <c r="A148">
        <f t="shared" si="11"/>
        <v>121</v>
      </c>
      <c r="B148" s="5">
        <f t="shared" si="8"/>
        <v>0.95033177771091248</v>
      </c>
      <c r="C148" s="5">
        <f t="shared" si="9"/>
        <v>1.7768388053176694E-8</v>
      </c>
      <c r="D148" s="6">
        <f t="shared" si="6"/>
        <v>3.2615208940810163</v>
      </c>
      <c r="E148" s="5">
        <f t="shared" si="10"/>
        <v>2.7478824894088074E-7</v>
      </c>
      <c r="F148" s="6">
        <f t="shared" si="7"/>
        <v>1.3470689591713683</v>
      </c>
    </row>
    <row r="149" spans="1:6" x14ac:dyDescent="0.2">
      <c r="A149">
        <f t="shared" si="11"/>
        <v>122</v>
      </c>
      <c r="B149" s="5">
        <f t="shared" si="8"/>
        <v>0.95818575934488703</v>
      </c>
      <c r="C149" s="5">
        <f t="shared" si="9"/>
        <v>1.6965477332527777E-8</v>
      </c>
      <c r="D149" s="6">
        <f t="shared" si="6"/>
        <v>3.2999684877403292</v>
      </c>
      <c r="E149" s="5">
        <f t="shared" si="10"/>
        <v>2.6863045562780118E-7</v>
      </c>
      <c r="F149" s="6">
        <f t="shared" si="7"/>
        <v>1.3568942682971539</v>
      </c>
    </row>
    <row r="150" spans="1:6" x14ac:dyDescent="0.2">
      <c r="A150">
        <f t="shared" si="11"/>
        <v>123</v>
      </c>
      <c r="B150" s="5">
        <f t="shared" si="8"/>
        <v>0.96603974097886147</v>
      </c>
      <c r="C150" s="5">
        <f t="shared" si="9"/>
        <v>1.6199325144173064E-8</v>
      </c>
      <c r="D150" s="6">
        <f t="shared" si="6"/>
        <v>3.3386288955944163</v>
      </c>
      <c r="E150" s="5">
        <f t="shared" si="10"/>
        <v>2.6260495485329877E-7</v>
      </c>
      <c r="F150" s="6">
        <f t="shared" si="7"/>
        <v>1.3667976644939444</v>
      </c>
    </row>
    <row r="151" spans="1:6" x14ac:dyDescent="0.2">
      <c r="A151">
        <f t="shared" si="11"/>
        <v>124</v>
      </c>
      <c r="B151" s="5">
        <f t="shared" si="8"/>
        <v>0.97389372261283591</v>
      </c>
      <c r="C151" s="5">
        <f t="shared" si="9"/>
        <v>1.5468151682937729E-8</v>
      </c>
      <c r="D151" s="6">
        <f t="shared" si="6"/>
        <v>3.3774997328872165</v>
      </c>
      <c r="E151" s="5">
        <f t="shared" si="10"/>
        <v>2.5670944344293774E-7</v>
      </c>
      <c r="F151" s="6">
        <f t="shared" si="7"/>
        <v>1.3767790798849724</v>
      </c>
    </row>
    <row r="152" spans="1:6" x14ac:dyDescent="0.2">
      <c r="A152">
        <f t="shared" si="11"/>
        <v>125</v>
      </c>
      <c r="B152" s="5">
        <f t="shared" si="8"/>
        <v>0.98174770424681046</v>
      </c>
      <c r="C152" s="5">
        <f t="shared" si="9"/>
        <v>1.4770267771109136E-8</v>
      </c>
      <c r="D152" s="6">
        <f t="shared" si="6"/>
        <v>3.4165786018823869</v>
      </c>
      <c r="E152" s="5">
        <f t="shared" si="10"/>
        <v>2.5094162609805186E-7</v>
      </c>
      <c r="F152" s="6">
        <f t="shared" si="7"/>
        <v>1.3868384460587322</v>
      </c>
    </row>
    <row r="153" spans="1:6" x14ac:dyDescent="0.2">
      <c r="A153">
        <f t="shared" si="11"/>
        <v>126</v>
      </c>
      <c r="B153" s="5">
        <f t="shared" si="8"/>
        <v>0.9896016858807849</v>
      </c>
      <c r="C153" s="5">
        <f t="shared" si="9"/>
        <v>1.4104070080652586E-8</v>
      </c>
      <c r="D153" s="6">
        <f t="shared" si="6"/>
        <v>3.4558630920112101</v>
      </c>
      <c r="E153" s="5">
        <f t="shared" si="10"/>
        <v>2.45299217426127E-7</v>
      </c>
      <c r="F153" s="6">
        <f t="shared" si="7"/>
        <v>1.3969756940694573</v>
      </c>
    </row>
    <row r="154" spans="1:6" x14ac:dyDescent="0.2">
      <c r="A154">
        <f t="shared" si="11"/>
        <v>127</v>
      </c>
      <c r="B154" s="5">
        <f t="shared" si="8"/>
        <v>0.99745566751475945</v>
      </c>
      <c r="C154" s="5">
        <f t="shared" si="9"/>
        <v>1.346803660997722E-8</v>
      </c>
      <c r="D154" s="6">
        <f t="shared" si="6"/>
        <v>3.4953507800212877</v>
      </c>
      <c r="E154" s="5">
        <f t="shared" si="10"/>
        <v>2.3977994383964587E-7</v>
      </c>
      <c r="F154" s="6">
        <f t="shared" si="7"/>
        <v>1.4071907544375808</v>
      </c>
    </row>
    <row r="155" spans="1:6" x14ac:dyDescent="0.2">
      <c r="A155">
        <f t="shared" si="11"/>
        <v>128</v>
      </c>
      <c r="B155" s="5">
        <f t="shared" si="8"/>
        <v>1.0053096491487339</v>
      </c>
      <c r="C155" s="5">
        <f t="shared" si="9"/>
        <v>1.2860722402096965E-8</v>
      </c>
      <c r="D155" s="6">
        <f t="shared" ref="D155:D218" si="12">a+C$18-C$18*COS($A155*C$17)</f>
        <v>3.5350392301260207</v>
      </c>
      <c r="E155" s="5">
        <f t="shared" si="10"/>
        <v>2.3438154532824909E-7</v>
      </c>
      <c r="F155" s="6">
        <f t="shared" ref="F155:F218" si="13">a+E$18-E$18*COS($A155*E$17)</f>
        <v>1.4174835571502271</v>
      </c>
    </row>
    <row r="156" spans="1:6" x14ac:dyDescent="0.2">
      <c r="A156">
        <f t="shared" si="11"/>
        <v>129</v>
      </c>
      <c r="B156" s="5">
        <f t="shared" ref="B156:B219" si="14">A156*C$17</f>
        <v>1.0131636307827083</v>
      </c>
      <c r="C156" s="5">
        <f t="shared" ref="C156:C219" si="15">C$15*COS($A156*C$17)*C$17/D156^3</f>
        <v>1.2280755491633036E-8</v>
      </c>
      <c r="D156" s="6">
        <f t="shared" si="12"/>
        <v>3.5749259941548566</v>
      </c>
      <c r="E156" s="5">
        <f t="shared" ref="E156:E219" si="16">E$15*COS($A156*E$17)*E$17/F156^3</f>
        <v>2.2910177710908196E-7</v>
      </c>
      <c r="F156" s="6">
        <f t="shared" si="13"/>
        <v>1.4278540316616777</v>
      </c>
    </row>
    <row r="157" spans="1:6" x14ac:dyDescent="0.2">
      <c r="A157">
        <f t="shared" ref="A157:A202" si="17">A156+1</f>
        <v>130</v>
      </c>
      <c r="B157" s="5">
        <f t="shared" si="14"/>
        <v>1.0210176124166828</v>
      </c>
      <c r="C157" s="5">
        <f t="shared" si="15"/>
        <v>1.1726833068688709E-8</v>
      </c>
      <c r="D157" s="6">
        <f t="shared" si="12"/>
        <v>3.6150086117043063</v>
      </c>
      <c r="E157" s="5">
        <f t="shared" si="16"/>
        <v>2.2393841116008095E-7</v>
      </c>
      <c r="F157" s="6">
        <f t="shared" si="13"/>
        <v>1.4383021068938593</v>
      </c>
    </row>
    <row r="158" spans="1:6" x14ac:dyDescent="0.2">
      <c r="A158">
        <f t="shared" si="17"/>
        <v>131</v>
      </c>
      <c r="B158" s="5">
        <f t="shared" si="14"/>
        <v>1.0288715940506574</v>
      </c>
      <c r="C158" s="5">
        <f t="shared" si="15"/>
        <v>1.1197717848194522E-8</v>
      </c>
      <c r="D158" s="6">
        <f t="shared" si="12"/>
        <v>3.6552846102897165</v>
      </c>
      <c r="E158" s="5">
        <f t="shared" si="16"/>
        <v>2.1888923764092985E-7</v>
      </c>
      <c r="F158" s="6">
        <f t="shared" si="13"/>
        <v>1.4488277112368362</v>
      </c>
    </row>
    <row r="159" spans="1:6" x14ac:dyDescent="0.2">
      <c r="A159">
        <f t="shared" si="17"/>
        <v>132</v>
      </c>
      <c r="B159" s="5">
        <f t="shared" si="14"/>
        <v>1.0367255756846319</v>
      </c>
      <c r="C159" s="5">
        <f t="shared" si="15"/>
        <v>1.0692234633870382E-8</v>
      </c>
      <c r="D159" s="6">
        <f t="shared" si="12"/>
        <v>3.695751505497773</v>
      </c>
      <c r="E159" s="5">
        <f t="shared" si="16"/>
        <v>2.1395206620633303E-7</v>
      </c>
      <c r="F159" s="6">
        <f t="shared" si="13"/>
        <v>1.459430772549295</v>
      </c>
    </row>
    <row r="160" spans="1:6" x14ac:dyDescent="0.2">
      <c r="A160">
        <f t="shared" si="17"/>
        <v>133</v>
      </c>
      <c r="B160" s="5">
        <f t="shared" si="14"/>
        <v>1.0445795573186063</v>
      </c>
      <c r="C160" s="5">
        <f t="shared" si="15"/>
        <v>1.0209267066479989E-8</v>
      </c>
      <c r="D160" s="6">
        <f t="shared" si="12"/>
        <v>3.7364068011397649</v>
      </c>
      <c r="E160" s="5">
        <f t="shared" si="16"/>
        <v>2.0912472721616072E-7</v>
      </c>
      <c r="F160" s="6">
        <f t="shared" si="13"/>
        <v>1.4701112181590386</v>
      </c>
    </row>
    <row r="161" spans="1:6" x14ac:dyDescent="0.2">
      <c r="A161">
        <f t="shared" si="17"/>
        <v>134</v>
      </c>
      <c r="B161" s="5">
        <f t="shared" si="14"/>
        <v>1.0524335389525807</v>
      </c>
      <c r="C161" s="5">
        <f t="shared" si="15"/>
        <v>9.7477545465639027E-9</v>
      </c>
      <c r="D161" s="6">
        <f t="shared" si="12"/>
        <v>3.7772479894055548</v>
      </c>
      <c r="E161" s="5">
        <f t="shared" si="16"/>
        <v>2.0440507284694153E-7</v>
      </c>
      <c r="F161" s="6">
        <f t="shared" si="13"/>
        <v>1.4808689748634905</v>
      </c>
    </row>
    <row r="162" spans="1:6" x14ac:dyDescent="0.2">
      <c r="A162">
        <f t="shared" si="17"/>
        <v>135</v>
      </c>
      <c r="B162" s="5">
        <f t="shared" si="14"/>
        <v>1.0602875205865552</v>
      </c>
      <c r="C162" s="5">
        <f t="shared" si="15"/>
        <v>9.3066893223271222E-9</v>
      </c>
      <c r="D162" s="6">
        <f t="shared" si="12"/>
        <v>3.8182725510182705</v>
      </c>
      <c r="E162" s="5">
        <f t="shared" si="16"/>
        <v>1.9979097810909109E-7</v>
      </c>
      <c r="F162" s="6">
        <f t="shared" si="13"/>
        <v>1.4917039689301905</v>
      </c>
    </row>
    <row r="163" spans="1:6" x14ac:dyDescent="0.2">
      <c r="A163">
        <f t="shared" si="17"/>
        <v>136</v>
      </c>
      <c r="B163" s="5">
        <f t="shared" si="14"/>
        <v>1.0681415022205298</v>
      </c>
      <c r="C163" s="5">
        <f t="shared" si="15"/>
        <v>8.8851137338280604E-9</v>
      </c>
      <c r="D163" s="6">
        <f t="shared" si="12"/>
        <v>3.8594779553897092</v>
      </c>
      <c r="E163" s="5">
        <f t="shared" si="16"/>
        <v>1.9528034177415096E-7</v>
      </c>
      <c r="F163" s="6">
        <f t="shared" si="13"/>
        <v>1.502616126097303</v>
      </c>
    </row>
    <row r="164" spans="1:6" x14ac:dyDescent="0.2">
      <c r="A164">
        <f t="shared" si="17"/>
        <v>137</v>
      </c>
      <c r="B164" s="5">
        <f t="shared" si="14"/>
        <v>1.0759954838545043</v>
      </c>
      <c r="C164" s="5">
        <f t="shared" si="15"/>
        <v>8.4821176050672527E-9</v>
      </c>
      <c r="D164" s="6">
        <f t="shared" si="12"/>
        <v>3.9008616607764326</v>
      </c>
      <c r="E164" s="5">
        <f t="shared" si="16"/>
        <v>1.9087108721622248E-7</v>
      </c>
      <c r="F164" s="6">
        <f t="shared" si="13"/>
        <v>1.5136053715741209</v>
      </c>
    </row>
    <row r="165" spans="1:6" x14ac:dyDescent="0.2">
      <c r="A165">
        <f t="shared" si="17"/>
        <v>138</v>
      </c>
      <c r="B165" s="5">
        <f t="shared" si="14"/>
        <v>1.0838494654884787</v>
      </c>
      <c r="C165" s="5">
        <f t="shared" si="15"/>
        <v>8.0968357760057505E-9</v>
      </c>
      <c r="D165" s="6">
        <f t="shared" si="12"/>
        <v>3.9424211144365602</v>
      </c>
      <c r="E165" s="5">
        <f t="shared" si="16"/>
        <v>1.8656116317166023E-7</v>
      </c>
      <c r="F165" s="6">
        <f t="shared" si="13"/>
        <v>1.5246716300415919</v>
      </c>
    </row>
    <row r="166" spans="1:6" x14ac:dyDescent="0.2">
      <c r="A166">
        <f t="shared" si="17"/>
        <v>139</v>
      </c>
      <c r="B166" s="5">
        <f t="shared" si="14"/>
        <v>1.0917034471224532</v>
      </c>
      <c r="C166" s="5">
        <f t="shared" si="15"/>
        <v>7.7284457669565793E-9</v>
      </c>
      <c r="D166" s="6">
        <f t="shared" si="12"/>
        <v>3.9841537527872259</v>
      </c>
      <c r="E166" s="5">
        <f t="shared" si="16"/>
        <v>1.8234854442100672E-7</v>
      </c>
      <c r="F166" s="6">
        <f t="shared" si="13"/>
        <v>1.5358148256528157</v>
      </c>
    </row>
    <row r="167" spans="1:6" x14ac:dyDescent="0.2">
      <c r="A167">
        <f t="shared" si="17"/>
        <v>140</v>
      </c>
      <c r="B167" s="5">
        <f t="shared" si="14"/>
        <v>1.0995574287564276</v>
      </c>
      <c r="C167" s="5">
        <f t="shared" si="15"/>
        <v>7.3761655681865873E-9</v>
      </c>
      <c r="D167" s="6">
        <f t="shared" si="12"/>
        <v>4.0260570015627195</v>
      </c>
      <c r="E167" s="5">
        <f t="shared" si="16"/>
        <v>1.7823123239699497E-7</v>
      </c>
      <c r="F167" s="6">
        <f t="shared" si="13"/>
        <v>1.5470348820335786</v>
      </c>
    </row>
    <row r="168" spans="1:6" x14ac:dyDescent="0.2">
      <c r="A168">
        <f t="shared" si="17"/>
        <v>141</v>
      </c>
      <c r="B168" s="5">
        <f t="shared" si="14"/>
        <v>1.1074114103904023</v>
      </c>
      <c r="C168" s="5">
        <f t="shared" si="15"/>
        <v>7.0392515479428152E-9</v>
      </c>
      <c r="D168" s="6">
        <f t="shared" si="12"/>
        <v>4.0681282759732742</v>
      </c>
      <c r="E168" s="5">
        <f t="shared" si="16"/>
        <v>1.7420725572237836E-7</v>
      </c>
      <c r="F168" s="6">
        <f t="shared" si="13"/>
        <v>1.5583317222828708</v>
      </c>
    </row>
    <row r="169" spans="1:6" x14ac:dyDescent="0.2">
      <c r="A169">
        <f t="shared" si="17"/>
        <v>142</v>
      </c>
      <c r="B169" s="5">
        <f t="shared" si="14"/>
        <v>1.1152653920243767</v>
      </c>
      <c r="C169" s="5">
        <f t="shared" si="15"/>
        <v>6.7169964724757822E-9</v>
      </c>
      <c r="D169" s="6">
        <f t="shared" si="12"/>
        <v>4.1103649808645093</v>
      </c>
      <c r="E169" s="5">
        <f t="shared" si="16"/>
        <v>1.7027467068120023E-7</v>
      </c>
      <c r="F169" s="6">
        <f t="shared" si="13"/>
        <v>1.5697052689734132</v>
      </c>
    </row>
    <row r="170" spans="1:6" x14ac:dyDescent="0.2">
      <c r="A170">
        <f t="shared" si="17"/>
        <v>143</v>
      </c>
      <c r="B170" s="5">
        <f t="shared" si="14"/>
        <v>1.1231193736583511</v>
      </c>
      <c r="C170" s="5">
        <f t="shared" si="15"/>
        <v>6.4087276319738581E-9</v>
      </c>
      <c r="D170" s="6">
        <f t="shared" si="12"/>
        <v>4.1527645108775166</v>
      </c>
      <c r="E170" s="5">
        <f t="shared" si="16"/>
        <v>1.6643156162701456E-7</v>
      </c>
      <c r="F170" s="6">
        <f t="shared" si="13"/>
        <v>1.5811554441521896</v>
      </c>
    </row>
    <row r="171" spans="1:6" x14ac:dyDescent="0.2">
      <c r="A171">
        <f t="shared" si="17"/>
        <v>144</v>
      </c>
      <c r="B171" s="5">
        <f t="shared" si="14"/>
        <v>1.1309733552923256</v>
      </c>
      <c r="C171" s="5">
        <f t="shared" si="15"/>
        <v>6.113805066647943E-9</v>
      </c>
      <c r="D171" s="6">
        <f t="shared" si="12"/>
        <v>4.1953242506095645</v>
      </c>
      <c r="E171" s="5">
        <f t="shared" si="16"/>
        <v>1.6267604133144848E-7</v>
      </c>
      <c r="F171" s="6">
        <f t="shared" si="13"/>
        <v>1.5926821693409838</v>
      </c>
    </row>
    <row r="172" spans="1:6" x14ac:dyDescent="0.2">
      <c r="A172">
        <f t="shared" si="17"/>
        <v>145</v>
      </c>
      <c r="B172" s="5">
        <f t="shared" si="14"/>
        <v>1.1388273369263</v>
      </c>
      <c r="C172" s="5">
        <f t="shared" si="15"/>
        <v>5.8316198875144905E-9</v>
      </c>
      <c r="D172" s="6">
        <f t="shared" si="12"/>
        <v>4.2380415747754316</v>
      </c>
      <c r="E172" s="5">
        <f t="shared" si="16"/>
        <v>1.5900625127638944E-7</v>
      </c>
      <c r="F172" s="6">
        <f t="shared" si="13"/>
        <v>1.60428536553691</v>
      </c>
    </row>
    <row r="173" spans="1:6" x14ac:dyDescent="0.2">
      <c r="A173">
        <f t="shared" si="17"/>
        <v>146</v>
      </c>
      <c r="B173" s="5">
        <f t="shared" si="14"/>
        <v>1.1466813185602747</v>
      </c>
      <c r="C173" s="5">
        <f t="shared" si="15"/>
        <v>5.5615926867188117E-9</v>
      </c>
      <c r="D173" s="6">
        <f t="shared" si="12"/>
        <v>4.2809138483693481</v>
      </c>
      <c r="E173" s="5">
        <f t="shared" si="16"/>
        <v>1.5542036189294918E-7</v>
      </c>
      <c r="F173" s="6">
        <f t="shared" si="13"/>
        <v>1.6159649532129592</v>
      </c>
    </row>
    <row r="174" spans="1:6" x14ac:dyDescent="0.2">
      <c r="A174">
        <f t="shared" si="17"/>
        <v>147</v>
      </c>
      <c r="B174" s="5">
        <f t="shared" si="14"/>
        <v>1.1545353001942491</v>
      </c>
      <c r="C174" s="5">
        <f t="shared" si="15"/>
        <v>5.3031720325193309E-9</v>
      </c>
      <c r="D174" s="6">
        <f t="shared" si="12"/>
        <v>4.3239384268275298</v>
      </c>
      <c r="E174" s="5">
        <f t="shared" si="16"/>
        <v>1.5191657275025833E-7</v>
      </c>
      <c r="F174" s="6">
        <f t="shared" si="13"/>
        <v>1.62772085231855</v>
      </c>
    </row>
    <row r="175" spans="1:6" x14ac:dyDescent="0.2">
      <c r="A175">
        <f t="shared" si="17"/>
        <v>148</v>
      </c>
      <c r="B175" s="5">
        <f t="shared" si="14"/>
        <v>1.1623892818282235</v>
      </c>
      <c r="C175" s="5">
        <f t="shared" si="15"/>
        <v>5.0558330443180538E-9</v>
      </c>
      <c r="D175" s="6">
        <f t="shared" si="12"/>
        <v>4.3671126561913169</v>
      </c>
      <c r="E175" s="5">
        <f t="shared" si="16"/>
        <v>1.4849311269702978E-7</v>
      </c>
      <c r="F175" s="6">
        <f t="shared" si="13"/>
        <v>1.6395529822800636</v>
      </c>
    </row>
    <row r="176" spans="1:6" x14ac:dyDescent="0.2">
      <c r="A176">
        <f t="shared" si="17"/>
        <v>149</v>
      </c>
      <c r="B176" s="5">
        <f t="shared" si="14"/>
        <v>1.170243263462198</v>
      </c>
      <c r="C176" s="5">
        <f t="shared" si="15"/>
        <v>4.819076043373803E-9</v>
      </c>
      <c r="D176" s="6">
        <f t="shared" si="12"/>
        <v>4.4104338732708701</v>
      </c>
      <c r="E176" s="5">
        <f t="shared" si="16"/>
        <v>1.4514823995870192E-7</v>
      </c>
      <c r="F176" s="6">
        <f t="shared" si="13"/>
        <v>1.6514612620014049</v>
      </c>
    </row>
    <row r="177" spans="1:6" x14ac:dyDescent="0.2">
      <c r="A177">
        <f t="shared" si="17"/>
        <v>150</v>
      </c>
      <c r="B177" s="5">
        <f t="shared" si="14"/>
        <v>1.1780972450961724</v>
      </c>
      <c r="C177" s="5">
        <f t="shared" si="15"/>
        <v>4.5924252750724331E-9</v>
      </c>
      <c r="D177" s="6">
        <f t="shared" si="12"/>
        <v>4.4538994058094605</v>
      </c>
      <c r="E177" s="5">
        <f t="shared" si="16"/>
        <v>1.4188024219288267E-7</v>
      </c>
      <c r="F177" s="6">
        <f t="shared" si="13"/>
        <v>1.66344560986456</v>
      </c>
    </row>
    <row r="178" spans="1:6" x14ac:dyDescent="0.2">
      <c r="A178">
        <f t="shared" si="17"/>
        <v>151</v>
      </c>
      <c r="B178" s="5">
        <f t="shared" si="14"/>
        <v>1.1859512267301471</v>
      </c>
      <c r="C178" s="5">
        <f t="shared" si="15"/>
        <v>4.3754276988541755E-9</v>
      </c>
      <c r="D178" s="6">
        <f t="shared" si="12"/>
        <v>4.4975065726483017</v>
      </c>
      <c r="E178" s="5">
        <f t="shared" si="16"/>
        <v>1.3868743650569725E-7</v>
      </c>
      <c r="F178" s="6">
        <f t="shared" si="13"/>
        <v>1.6755059437301476</v>
      </c>
    </row>
    <row r="179" spans="1:6" x14ac:dyDescent="0.2">
      <c r="A179">
        <f t="shared" si="17"/>
        <v>152</v>
      </c>
      <c r="B179" s="5">
        <f t="shared" si="14"/>
        <v>1.1938052083641215</v>
      </c>
      <c r="C179" s="5">
        <f t="shared" si="15"/>
        <v>4.1676518421117182E-9</v>
      </c>
      <c r="D179" s="6">
        <f t="shared" si="12"/>
        <v>4.5412526838919334</v>
      </c>
      <c r="E179" s="5">
        <f t="shared" si="16"/>
        <v>1.3556816943153043E-7</v>
      </c>
      <c r="F179" s="6">
        <f t="shared" si="13"/>
        <v>1.6876421809379938</v>
      </c>
    </row>
    <row r="180" spans="1:6" x14ac:dyDescent="0.2">
      <c r="A180">
        <f t="shared" si="17"/>
        <v>153</v>
      </c>
      <c r="B180" s="5">
        <f t="shared" si="14"/>
        <v>1.201659189998096</v>
      </c>
      <c r="C180" s="5">
        <f t="shared" si="15"/>
        <v>3.9686867145749886E-9</v>
      </c>
      <c r="D180" s="6">
        <f t="shared" si="12"/>
        <v>4.5851350410741496</v>
      </c>
      <c r="E180" s="5">
        <f t="shared" si="16"/>
        <v>1.325208168785661E-7</v>
      </c>
      <c r="F180" s="6">
        <f t="shared" si="13"/>
        <v>1.6998542383076849</v>
      </c>
    </row>
    <row r="181" spans="1:6" x14ac:dyDescent="0.2">
      <c r="A181">
        <f t="shared" si="17"/>
        <v>154</v>
      </c>
      <c r="B181" s="5">
        <f t="shared" si="14"/>
        <v>1.2095131716320704</v>
      </c>
      <c r="C181" s="5">
        <f t="shared" si="15"/>
        <v>3.7781407798902717E-9</v>
      </c>
      <c r="D181" s="6">
        <f t="shared" si="12"/>
        <v>4.6291509373244573</v>
      </c>
      <c r="E181" s="5">
        <f t="shared" si="16"/>
        <v>1.295437840424022E-7</v>
      </c>
      <c r="F181" s="6">
        <f t="shared" si="13"/>
        <v>1.7121420321391483</v>
      </c>
    </row>
    <row r="182" spans="1:6" x14ac:dyDescent="0.2">
      <c r="A182">
        <f t="shared" si="17"/>
        <v>155</v>
      </c>
      <c r="B182" s="5">
        <f t="shared" si="14"/>
        <v>1.2173671532660448</v>
      </c>
      <c r="C182" s="5">
        <f t="shared" si="15"/>
        <v>3.5956409812824985E-9</v>
      </c>
      <c r="D182" s="6">
        <f t="shared" si="12"/>
        <v>4.6732976575350413</v>
      </c>
      <c r="E182" s="5">
        <f t="shared" si="16"/>
        <v>1.2663550528994184E-7</v>
      </c>
      <c r="F182" s="6">
        <f t="shared" si="13"/>
        <v>1.7245054782132208</v>
      </c>
    </row>
    <row r="183" spans="1:6" x14ac:dyDescent="0.2">
      <c r="A183">
        <f t="shared" si="17"/>
        <v>156</v>
      </c>
      <c r="B183" s="5">
        <f t="shared" si="14"/>
        <v>1.2252211349000195</v>
      </c>
      <c r="C183" s="5">
        <f t="shared" si="15"/>
        <v>3.4208318183609395E-9</v>
      </c>
      <c r="D183" s="6">
        <f t="shared" si="12"/>
        <v>4.7175724785282522</v>
      </c>
      <c r="E183" s="5">
        <f t="shared" si="16"/>
        <v>1.2379444401564774E-7</v>
      </c>
      <c r="F183" s="6">
        <f t="shared" si="13"/>
        <v>1.7369444917922259</v>
      </c>
    </row>
    <row r="184" spans="1:6" x14ac:dyDescent="0.2">
      <c r="A184">
        <f t="shared" si="17"/>
        <v>157</v>
      </c>
      <c r="B184" s="5">
        <f t="shared" si="14"/>
        <v>1.2330751165339939</v>
      </c>
      <c r="C184" s="5">
        <f t="shared" si="15"/>
        <v>3.2533744722909079E-9</v>
      </c>
      <c r="D184" s="6">
        <f t="shared" si="12"/>
        <v>4.7619726692245745</v>
      </c>
      <c r="E184" s="5">
        <f t="shared" si="16"/>
        <v>1.210190924721585E-7</v>
      </c>
      <c r="F184" s="6">
        <f t="shared" si="13"/>
        <v>1.7494589876205602</v>
      </c>
    </row>
    <row r="185" spans="1:6" x14ac:dyDescent="0.2">
      <c r="A185">
        <f t="shared" si="17"/>
        <v>158</v>
      </c>
      <c r="B185" s="5">
        <f t="shared" si="14"/>
        <v>1.2409290981679684</v>
      </c>
      <c r="C185" s="5">
        <f t="shared" si="15"/>
        <v>3.0929459767072219E-9</v>
      </c>
      <c r="D185" s="6">
        <f t="shared" si="12"/>
        <v>4.8064954908111037</v>
      </c>
      <c r="E185" s="5">
        <f t="shared" si="16"/>
        <v>1.1830797157717704E-7</v>
      </c>
      <c r="F185" s="6">
        <f t="shared" si="13"/>
        <v>1.7620488799252669</v>
      </c>
    </row>
    <row r="186" spans="1:6" x14ac:dyDescent="0.2">
      <c r="A186">
        <f t="shared" si="17"/>
        <v>159</v>
      </c>
      <c r="B186" s="5">
        <f t="shared" si="14"/>
        <v>1.2487830798019428</v>
      </c>
      <c r="C186" s="5">
        <f t="shared" si="15"/>
        <v>2.9392384318903692E-9</v>
      </c>
      <c r="D186" s="6">
        <f t="shared" si="12"/>
        <v>4.8511381969104832</v>
      </c>
      <c r="E186" s="5">
        <f t="shared" si="16"/>
        <v>1.1565963069843907E-7</v>
      </c>
      <c r="F186" s="6">
        <f t="shared" si="13"/>
        <v>1.7747140824166365</v>
      </c>
    </row>
    <row r="187" spans="1:6" x14ac:dyDescent="0.2">
      <c r="A187">
        <f t="shared" si="17"/>
        <v>160</v>
      </c>
      <c r="B187" s="5">
        <f t="shared" si="14"/>
        <v>1.2566370614359172</v>
      </c>
      <c r="C187" s="5">
        <f t="shared" si="15"/>
        <v>2.7919582598631898E-9</v>
      </c>
      <c r="D187" s="6">
        <f t="shared" si="12"/>
        <v>4.8958980337503153</v>
      </c>
      <c r="E187" s="5">
        <f t="shared" si="16"/>
        <v>1.1307264741849975E-7</v>
      </c>
      <c r="F187" s="6">
        <f t="shared" si="13"/>
        <v>1.7874545082887892</v>
      </c>
    </row>
    <row r="188" spans="1:6" x14ac:dyDescent="0.2">
      <c r="A188">
        <f t="shared" si="17"/>
        <v>161</v>
      </c>
      <c r="B188" s="5">
        <f t="shared" si="14"/>
        <v>1.2644910430698919</v>
      </c>
      <c r="C188" s="5">
        <f t="shared" si="15"/>
        <v>2.650825498195445E-9</v>
      </c>
      <c r="D188" s="6">
        <f t="shared" si="12"/>
        <v>4.9407722403330272</v>
      </c>
      <c r="E188" s="5">
        <f t="shared" si="16"/>
        <v>1.1054562728097716E-7</v>
      </c>
      <c r="F188" s="6">
        <f t="shared" si="13"/>
        <v>1.8002700702202716</v>
      </c>
    </row>
    <row r="189" spans="1:6" x14ac:dyDescent="0.2">
      <c r="A189">
        <f t="shared" si="17"/>
        <v>162</v>
      </c>
      <c r="B189" s="5">
        <f t="shared" si="14"/>
        <v>1.2723450247038663</v>
      </c>
      <c r="C189" s="5">
        <f t="shared" si="15"/>
        <v>2.5155731304260124E-9</v>
      </c>
      <c r="D189" s="6">
        <f t="shared" si="12"/>
        <v>4.9857580486061766</v>
      </c>
      <c r="E189" s="5">
        <f t="shared" si="16"/>
        <v>1.0807720351981804E-7</v>
      </c>
      <c r="F189" s="6">
        <f t="shared" si="13"/>
        <v>1.8131606803746561</v>
      </c>
    </row>
    <row r="190" spans="1:6" x14ac:dyDescent="0.2">
      <c r="A190">
        <f t="shared" si="17"/>
        <v>163</v>
      </c>
      <c r="B190" s="5">
        <f t="shared" si="14"/>
        <v>1.2801990063378408</v>
      </c>
      <c r="C190" s="5">
        <f t="shared" si="15"/>
        <v>2.3859464511279333E-9</v>
      </c>
      <c r="D190" s="6">
        <f t="shared" si="12"/>
        <v>5.0308526836332099</v>
      </c>
      <c r="E190" s="5">
        <f t="shared" si="16"/>
        <v>1.0566603677306904E-7</v>
      </c>
      <c r="F190" s="6">
        <f t="shared" si="13"/>
        <v>1.8261262504011491</v>
      </c>
    </row>
    <row r="191" spans="1:6" x14ac:dyDescent="0.2">
      <c r="A191">
        <f t="shared" si="17"/>
        <v>164</v>
      </c>
      <c r="B191" s="5">
        <f t="shared" si="14"/>
        <v>1.2880529879718152</v>
      </c>
      <c r="C191" s="5">
        <f t="shared" si="15"/>
        <v>2.2617024637508844E-9</v>
      </c>
      <c r="D191" s="6">
        <f t="shared" si="12"/>
        <v>5.0760533637646246</v>
      </c>
      <c r="E191" s="5">
        <f t="shared" si="16"/>
        <v>1.0331081478256711E-7</v>
      </c>
      <c r="F191" s="6">
        <f t="shared" si="13"/>
        <v>1.8391666914351781</v>
      </c>
    </row>
    <row r="192" spans="1:6" x14ac:dyDescent="0.2">
      <c r="A192">
        <f t="shared" si="17"/>
        <v>165</v>
      </c>
      <c r="B192" s="5">
        <f t="shared" si="14"/>
        <v>1.2959069696057899</v>
      </c>
      <c r="C192" s="5">
        <f t="shared" si="15"/>
        <v>2.1426093094785755E-9</v>
      </c>
      <c r="D192" s="6">
        <f t="shared" si="12"/>
        <v>5.1213573008095556</v>
      </c>
      <c r="E192" s="5">
        <f t="shared" si="16"/>
        <v>1.010102520808718E-7</v>
      </c>
      <c r="F192" s="6">
        <f t="shared" si="13"/>
        <v>1.8522819140990254</v>
      </c>
    </row>
    <row r="193" spans="1:6" x14ac:dyDescent="0.2">
      <c r="A193">
        <f t="shared" si="17"/>
        <v>166</v>
      </c>
      <c r="B193" s="5">
        <f t="shared" si="14"/>
        <v>1.3037609512397643</v>
      </c>
      <c r="C193" s="5">
        <f t="shared" si="15"/>
        <v>2.0284457254360837E-9</v>
      </c>
      <c r="D193" s="6">
        <f t="shared" si="12"/>
        <v>5.166761700207763</v>
      </c>
      <c r="E193" s="5">
        <f t="shared" si="16"/>
        <v>9.876308966671889E-8</v>
      </c>
      <c r="F193" s="6">
        <f t="shared" si="13"/>
        <v>1.8654718285024199</v>
      </c>
    </row>
    <row r="194" spans="1:6" x14ac:dyDescent="0.2">
      <c r="A194">
        <f t="shared" si="17"/>
        <v>167</v>
      </c>
      <c r="B194" s="5">
        <f t="shared" si="14"/>
        <v>1.3116149328737388</v>
      </c>
      <c r="C194" s="5">
        <f t="shared" si="15"/>
        <v>1.9190005306739919E-9</v>
      </c>
      <c r="D194" s="6">
        <f t="shared" si="12"/>
        <v>5.2122637612020206</v>
      </c>
      <c r="E194" s="5">
        <f t="shared" si="16"/>
        <v>9.6568094670176814E-8</v>
      </c>
      <c r="F194" s="6">
        <f t="shared" si="13"/>
        <v>1.878736344243169</v>
      </c>
    </row>
    <row r="195" spans="1:6" x14ac:dyDescent="0.2">
      <c r="A195">
        <f t="shared" si="17"/>
        <v>168</v>
      </c>
      <c r="B195" s="5">
        <f t="shared" si="14"/>
        <v>1.3194689145077132</v>
      </c>
      <c r="C195" s="5">
        <f t="shared" si="15"/>
        <v>1.8140721384431381E-9</v>
      </c>
      <c r="D195" s="6">
        <f t="shared" si="12"/>
        <v>5.2578606770108713</v>
      </c>
      <c r="E195" s="5">
        <f t="shared" si="16"/>
        <v>9.442406000864706E-8</v>
      </c>
      <c r="F195" s="6">
        <f t="shared" si="13"/>
        <v>1.8920753704077669</v>
      </c>
    </row>
    <row r="196" spans="1:6" x14ac:dyDescent="0.2">
      <c r="A196">
        <f t="shared" si="17"/>
        <v>169</v>
      </c>
      <c r="B196" s="5">
        <f t="shared" si="14"/>
        <v>1.3273228961416876</v>
      </c>
      <c r="C196" s="5">
        <f t="shared" si="15"/>
        <v>1.7134680933556168E-9</v>
      </c>
      <c r="D196" s="6">
        <f t="shared" si="12"/>
        <v>5.3035496350017679</v>
      </c>
      <c r="E196" s="5">
        <f t="shared" si="16"/>
        <v>9.2329804034768662E-8</v>
      </c>
      <c r="F196" s="6">
        <f t="shared" si="13"/>
        <v>1.9054888155720171</v>
      </c>
    </row>
    <row r="197" spans="1:6" x14ac:dyDescent="0.2">
      <c r="A197">
        <f t="shared" si="17"/>
        <v>170</v>
      </c>
      <c r="B197" s="5">
        <f t="shared" si="14"/>
        <v>1.3351768777756623</v>
      </c>
      <c r="C197" s="5">
        <f t="shared" si="15"/>
        <v>1.6170046321051726E-9</v>
      </c>
      <c r="D197" s="6">
        <f t="shared" si="12"/>
        <v>5.3493278168645686</v>
      </c>
      <c r="E197" s="5">
        <f t="shared" si="16"/>
        <v>9.028417017723378E-8</v>
      </c>
      <c r="F197" s="6">
        <f t="shared" si="13"/>
        <v>1.9189765878016729</v>
      </c>
    </row>
    <row r="198" spans="1:6" x14ac:dyDescent="0.2">
      <c r="A198">
        <f t="shared" si="17"/>
        <v>171</v>
      </c>
      <c r="B198" s="5">
        <f t="shared" si="14"/>
        <v>1.3430308594096367</v>
      </c>
      <c r="C198" s="5">
        <f t="shared" si="15"/>
        <v>1.5245062664931445E-9</v>
      </c>
      <c r="D198" s="6">
        <f t="shared" si="12"/>
        <v>5.3951923987853787</v>
      </c>
      <c r="E198" s="5">
        <f t="shared" si="16"/>
        <v>8.8286026575468654E-8</v>
      </c>
      <c r="F198" s="6">
        <f t="shared" si="13"/>
        <v>1.9325385946530513</v>
      </c>
    </row>
    <row r="199" spans="1:6" x14ac:dyDescent="0.2">
      <c r="A199">
        <f t="shared" si="17"/>
        <v>172</v>
      </c>
      <c r="B199" s="5">
        <f t="shared" si="14"/>
        <v>1.3508848410436112</v>
      </c>
      <c r="C199" s="5">
        <f t="shared" si="15"/>
        <v>1.4358053875750606E-9</v>
      </c>
      <c r="D199" s="6">
        <f t="shared" si="12"/>
        <v>5.4411405516207454</v>
      </c>
      <c r="E199" s="5">
        <f t="shared" si="16"/>
        <v>8.6334265709064574E-8</v>
      </c>
      <c r="F199" s="6">
        <f t="shared" si="13"/>
        <v>1.9461747431736782</v>
      </c>
    </row>
    <row r="200" spans="1:6" x14ac:dyDescent="0.2">
      <c r="A200">
        <f t="shared" si="17"/>
        <v>173</v>
      </c>
      <c r="B200" s="5">
        <f t="shared" si="14"/>
        <v>1.3587388226775856</v>
      </c>
      <c r="C200" s="5">
        <f t="shared" si="15"/>
        <v>1.3507418898081729E-9</v>
      </c>
      <c r="D200" s="6">
        <f t="shared" si="12"/>
        <v>5.4871694410721661</v>
      </c>
      <c r="E200" s="5">
        <f t="shared" si="16"/>
        <v>8.4427804022805089E-8</v>
      </c>
      <c r="F200" s="6">
        <f t="shared" si="13"/>
        <v>1.9598849399029152</v>
      </c>
    </row>
    <row r="201" spans="1:6" x14ac:dyDescent="0.2">
      <c r="A201">
        <f t="shared" si="17"/>
        <v>174</v>
      </c>
      <c r="B201" s="5">
        <f t="shared" si="14"/>
        <v>1.36659280431156</v>
      </c>
      <c r="C201" s="5">
        <f t="shared" si="15"/>
        <v>1.2691628141415946E-9</v>
      </c>
      <c r="D201" s="6">
        <f t="shared" si="12"/>
        <v>5.5332762278609255</v>
      </c>
      <c r="E201" s="5">
        <f t="shared" si="16"/>
        <v>8.2565581548071942E-8</v>
      </c>
      <c r="F201" s="6">
        <f t="shared" si="13"/>
        <v>1.9736690908726118</v>
      </c>
    </row>
    <row r="202" spans="1:6" x14ac:dyDescent="0.2">
      <c r="A202">
        <f t="shared" si="17"/>
        <v>175</v>
      </c>
      <c r="B202" s="5">
        <f t="shared" si="14"/>
        <v>1.3744467859455347</v>
      </c>
      <c r="C202" s="5">
        <f t="shared" si="15"/>
        <v>1.1909220090487844E-9</v>
      </c>
      <c r="D202" s="6">
        <f t="shared" si="12"/>
        <v>5.5794580679032313</v>
      </c>
      <c r="E202" s="5">
        <f t="shared" si="16"/>
        <v>8.0746561521374757E-8</v>
      </c>
      <c r="F202" s="6">
        <f t="shared" si="13"/>
        <v>1.9875271016077409</v>
      </c>
    </row>
    <row r="203" spans="1:6" x14ac:dyDescent="0.2">
      <c r="A203">
        <f>A202+1</f>
        <v>176</v>
      </c>
      <c r="B203" s="5">
        <f t="shared" si="14"/>
        <v>1.3823007675795091</v>
      </c>
      <c r="C203" s="5">
        <f t="shared" si="15"/>
        <v>1.1158798085568555E-9</v>
      </c>
      <c r="D203" s="6">
        <f t="shared" si="12"/>
        <v>5.6257121124856528</v>
      </c>
      <c r="E203" s="5">
        <f t="shared" si="16"/>
        <v>7.8969730000693679E-8</v>
      </c>
      <c r="F203" s="6">
        <f t="shared" si="13"/>
        <v>2.0014588771270461</v>
      </c>
    </row>
    <row r="204" spans="1:6" x14ac:dyDescent="0.2">
      <c r="A204">
        <f t="shared" ref="A204:A207" si="18">A203+1</f>
        <v>177</v>
      </c>
      <c r="B204" s="5">
        <f t="shared" si="14"/>
        <v>1.3901547492134836</v>
      </c>
      <c r="C204" s="5">
        <f t="shared" si="15"/>
        <v>1.0439027263788864E-9</v>
      </c>
      <c r="D204" s="6">
        <f t="shared" si="12"/>
        <v>5.6720355084408451</v>
      </c>
      <c r="E204" s="5">
        <f t="shared" si="16"/>
        <v>7.7234095480283314E-8</v>
      </c>
      <c r="F204" s="6">
        <f t="shared" si="13"/>
        <v>2.0154643219436981</v>
      </c>
    </row>
    <row r="205" spans="1:6" x14ac:dyDescent="0.2">
      <c r="A205">
        <f t="shared" si="18"/>
        <v>178</v>
      </c>
      <c r="B205" s="5">
        <f t="shared" si="14"/>
        <v>1.398008730847458</v>
      </c>
      <c r="C205" s="5">
        <f t="shared" si="15"/>
        <v>9.7486316530425504E-10</v>
      </c>
      <c r="D205" s="6">
        <f t="shared" si="12"/>
        <v>5.7184253983235429</v>
      </c>
      <c r="E205" s="5">
        <f t="shared" si="16"/>
        <v>7.5538688504545874E-8</v>
      </c>
      <c r="F205" s="6">
        <f t="shared" si="13"/>
        <v>2.0295433400659491</v>
      </c>
    </row>
    <row r="206" spans="1:6" x14ac:dyDescent="0.2">
      <c r="A206">
        <f t="shared" si="18"/>
        <v>179</v>
      </c>
      <c r="B206" s="5">
        <f t="shared" si="14"/>
        <v>1.4058627124814325</v>
      </c>
      <c r="C206" s="5">
        <f t="shared" si="15"/>
        <v>9.0863914104803305E-10</v>
      </c>
      <c r="D206" s="6">
        <f t="shared" si="12"/>
        <v>5.7648789205868223</v>
      </c>
      <c r="E206" s="5">
        <f t="shared" si="16"/>
        <v>7.3882561281538263E-8</v>
      </c>
      <c r="F206" s="6">
        <f t="shared" si="13"/>
        <v>2.0436958349977843</v>
      </c>
    </row>
    <row r="207" spans="1:6" x14ac:dyDescent="0.2">
      <c r="A207">
        <f t="shared" si="18"/>
        <v>180</v>
      </c>
      <c r="B207" s="5">
        <f t="shared" si="14"/>
        <v>1.4137166941154071</v>
      </c>
      <c r="C207" s="5">
        <f t="shared" si="15"/>
        <v>8.4511401980400504E-10</v>
      </c>
      <c r="D207" s="6">
        <f t="shared" si="12"/>
        <v>5.8113932097586156</v>
      </c>
      <c r="E207" s="5">
        <f t="shared" si="16"/>
        <v>7.2264787296638456E-8</v>
      </c>
      <c r="F207" s="6">
        <f t="shared" si="13"/>
        <v>2.0579217097395848</v>
      </c>
    </row>
    <row r="208" spans="1:6" x14ac:dyDescent="0.2">
      <c r="A208">
        <f>A207+1</f>
        <v>181</v>
      </c>
      <c r="B208" s="5">
        <f t="shared" si="14"/>
        <v>1.4215706757493816</v>
      </c>
      <c r="C208" s="5">
        <f t="shared" si="15"/>
        <v>7.8417626878694574E-10</v>
      </c>
      <c r="D208" s="6">
        <f t="shared" si="12"/>
        <v>5.8579653966184626</v>
      </c>
      <c r="E208" s="5">
        <f t="shared" si="16"/>
        <v>7.068446092686084E-8</v>
      </c>
      <c r="F208" s="6">
        <f t="shared" si="13"/>
        <v>2.072220866788804</v>
      </c>
    </row>
    <row r="209" spans="1:6" x14ac:dyDescent="0.2">
      <c r="A209">
        <f t="shared" ref="A209:A213" si="19">A208+1</f>
        <v>182</v>
      </c>
      <c r="B209" s="5">
        <f t="shared" si="14"/>
        <v>1.429424657383356</v>
      </c>
      <c r="C209" s="5">
        <f t="shared" si="15"/>
        <v>7.2571921908850476E-10</v>
      </c>
      <c r="D209" s="6">
        <f t="shared" si="12"/>
        <v>5.9045926083745046</v>
      </c>
      <c r="E209" s="5">
        <f t="shared" si="16"/>
        <v>6.9140697056280558E-8</v>
      </c>
      <c r="F209" s="6">
        <f t="shared" si="13"/>
        <v>2.0865932081406147</v>
      </c>
    </row>
    <row r="210" spans="1:6" x14ac:dyDescent="0.2">
      <c r="A210">
        <f t="shared" si="19"/>
        <v>183</v>
      </c>
      <c r="B210" s="5">
        <f t="shared" si="14"/>
        <v>1.4372786390173304</v>
      </c>
      <c r="C210" s="5">
        <f t="shared" si="15"/>
        <v>6.6964084020772821E-10</v>
      </c>
      <c r="D210" s="6">
        <f t="shared" si="12"/>
        <v>5.9512719688406861</v>
      </c>
      <c r="E210" s="5">
        <f t="shared" si="16"/>
        <v>6.7632630692980328E-8</v>
      </c>
      <c r="F210" s="6">
        <f t="shared" si="13"/>
        <v>2.101038635288603</v>
      </c>
    </row>
    <row r="211" spans="1:6" x14ac:dyDescent="0.2">
      <c r="A211">
        <f t="shared" si="19"/>
        <v>184</v>
      </c>
      <c r="B211" s="5">
        <f t="shared" si="14"/>
        <v>1.4451326206513049</v>
      </c>
      <c r="C211" s="5">
        <f t="shared" si="15"/>
        <v>6.1584352565172392E-10</v>
      </c>
      <c r="D211" s="6">
        <f t="shared" si="12"/>
        <v>5.9980005986141745</v>
      </c>
      <c r="E211" s="5">
        <f t="shared" si="16"/>
        <v>6.6159416587918995E-8</v>
      </c>
      <c r="F211" s="6">
        <f t="shared" si="13"/>
        <v>2.1155570492254228</v>
      </c>
    </row>
    <row r="212" spans="1:6" x14ac:dyDescent="0.2">
      <c r="A212">
        <f t="shared" si="19"/>
        <v>185</v>
      </c>
      <c r="B212" s="5">
        <f t="shared" si="14"/>
        <v>1.4529866022852795</v>
      </c>
      <c r="C212" s="5">
        <f t="shared" si="15"/>
        <v>5.642338890346648E-10</v>
      </c>
      <c r="D212" s="6">
        <f t="shared" si="12"/>
        <v>6.0447756152529752</v>
      </c>
      <c r="E212" s="5">
        <f t="shared" si="16"/>
        <v>6.4720228856073349E-8</v>
      </c>
      <c r="F212" s="6">
        <f t="shared" si="13"/>
        <v>2.1301483504434984</v>
      </c>
    </row>
    <row r="213" spans="1:6" x14ac:dyDescent="0.2">
      <c r="A213">
        <f t="shared" si="19"/>
        <v>186</v>
      </c>
      <c r="B213" s="5">
        <f t="shared" si="14"/>
        <v>1.460840583919254</v>
      </c>
      <c r="C213" s="5">
        <f t="shared" si="15"/>
        <v>5.147225701341161E-10</v>
      </c>
      <c r="D213" s="6">
        <f t="shared" si="12"/>
        <v>6.0915941334537287</v>
      </c>
      <c r="E213" s="5">
        <f t="shared" si="16"/>
        <v>6.3314260600195341E-8</v>
      </c>
      <c r="F213" s="6">
        <f t="shared" si="13"/>
        <v>2.1448124389356789</v>
      </c>
    </row>
    <row r="214" spans="1:6" x14ac:dyDescent="0.2">
      <c r="A214">
        <f>A213+1</f>
        <v>187</v>
      </c>
      <c r="B214" s="5">
        <f t="shared" si="14"/>
        <v>1.4686945655532284</v>
      </c>
      <c r="C214" s="5">
        <f t="shared" si="15"/>
        <v>4.6722405039275654E-10</v>
      </c>
      <c r="D214" s="6">
        <f t="shared" si="12"/>
        <v>6.1384532652296997</v>
      </c>
      <c r="E214" s="5">
        <f t="shared" si="16"/>
        <v>6.1940723537478827E-8</v>
      </c>
      <c r="F214" s="6">
        <f t="shared" si="13"/>
        <v>2.1595492141959465</v>
      </c>
    </row>
    <row r="215" spans="1:6" x14ac:dyDescent="0.2">
      <c r="A215">
        <f t="shared" ref="A215:A227" si="20">A214+1</f>
        <v>188</v>
      </c>
      <c r="B215" s="5">
        <f t="shared" si="14"/>
        <v>1.4765485471872029</v>
      </c>
      <c r="C215" s="5">
        <f t="shared" si="15"/>
        <v>4.2165647738109226E-10</v>
      </c>
      <c r="D215" s="6">
        <f t="shared" si="12"/>
        <v>6.1853501200889145</v>
      </c>
      <c r="E215" s="5">
        <f t="shared" si="16"/>
        <v>6.0598847629424479E-8</v>
      </c>
      <c r="F215" s="6">
        <f t="shared" si="13"/>
        <v>2.1743585752200936</v>
      </c>
    </row>
    <row r="216" spans="1:6" x14ac:dyDescent="0.2">
      <c r="A216">
        <f t="shared" si="20"/>
        <v>189</v>
      </c>
      <c r="B216" s="5">
        <f t="shared" si="14"/>
        <v>1.4844025288211773</v>
      </c>
      <c r="C216" s="5">
        <f t="shared" si="15"/>
        <v>3.7794149776266535E-10</v>
      </c>
      <c r="D216" s="6">
        <f t="shared" si="12"/>
        <v>6.2322818052124598</v>
      </c>
      <c r="E216" s="5">
        <f t="shared" si="16"/>
        <v>5.9287880715153626E-8</v>
      </c>
      <c r="F216" s="6">
        <f t="shared" si="13"/>
        <v>2.1892404205064171</v>
      </c>
    </row>
    <row r="217" spans="1:6" x14ac:dyDescent="0.2">
      <c r="A217">
        <f t="shared" si="20"/>
        <v>190</v>
      </c>
      <c r="B217" s="5">
        <f t="shared" si="14"/>
        <v>1.492256510455152</v>
      </c>
      <c r="C217" s="5">
        <f t="shared" si="15"/>
        <v>3.360040983278046E-10</v>
      </c>
      <c r="D217" s="6">
        <f t="shared" si="12"/>
        <v>6.2792454256329311</v>
      </c>
      <c r="E217" s="5">
        <f t="shared" si="16"/>
        <v>5.8007088148404989E-8</v>
      </c>
      <c r="F217" s="6">
        <f t="shared" si="13"/>
        <v>2.204194648056415</v>
      </c>
    </row>
    <row r="218" spans="1:6" x14ac:dyDescent="0.2">
      <c r="A218">
        <f t="shared" si="20"/>
        <v>191</v>
      </c>
      <c r="B218" s="5">
        <f t="shared" si="14"/>
        <v>1.5001104920891264</v>
      </c>
      <c r="C218" s="5">
        <f t="shared" si="15"/>
        <v>2.9577245468513068E-10</v>
      </c>
      <c r="D218" s="6">
        <f t="shared" si="12"/>
        <v>6.3262380844130011</v>
      </c>
      <c r="E218" s="5">
        <f t="shared" si="16"/>
        <v>5.6755752438425593E-8</v>
      </c>
      <c r="F218" s="6">
        <f t="shared" si="13"/>
        <v>2.2192211553754895</v>
      </c>
    </row>
    <row r="219" spans="1:6" x14ac:dyDescent="0.2">
      <c r="A219">
        <f t="shared" si="20"/>
        <v>192</v>
      </c>
      <c r="B219" s="5">
        <f t="shared" si="14"/>
        <v>1.5079644737231008</v>
      </c>
      <c r="C219" s="5">
        <f t="shared" si="15"/>
        <v>2.5717778722187598E-10</v>
      </c>
      <c r="D219" s="6">
        <f t="shared" ref="D219:D282" si="21">a+C$18-C$18*COS($A219*C$17)</f>
        <v>6.3732568828241201</v>
      </c>
      <c r="E219" s="5">
        <f t="shared" si="16"/>
        <v>5.5533172894948099E-8</v>
      </c>
      <c r="F219" s="6">
        <f t="shared" ref="F219:F282" si="22">a+E$18-E$18*COS($A219*E$17)</f>
        <v>2.2343198394736365</v>
      </c>
    </row>
    <row r="220" spans="1:6" x14ac:dyDescent="0.2">
      <c r="A220">
        <f t="shared" si="20"/>
        <v>193</v>
      </c>
      <c r="B220" s="5">
        <f t="shared" ref="B220:B227" si="23">A220*C$17</f>
        <v>1.5158184553570753</v>
      </c>
      <c r="C220" s="5">
        <f t="shared" ref="C220:C227" si="24">C$15*COS($A220*C$17)*C$17/D220^3</f>
        <v>2.2015422396479211E-10</v>
      </c>
      <c r="D220" s="6">
        <f t="shared" si="21"/>
        <v>6.420298920525326</v>
      </c>
      <c r="E220" s="5">
        <f t="shared" ref="E220:E227" si="25">E$15*COS($A220*E$17)*E$17/F220^3</f>
        <v>5.4338665277422458E-8</v>
      </c>
      <c r="F220" s="6">
        <f t="shared" si="22"/>
        <v>2.2494905968661705</v>
      </c>
    </row>
    <row r="221" spans="1:6" x14ac:dyDescent="0.2">
      <c r="A221">
        <f t="shared" si="20"/>
        <v>194</v>
      </c>
      <c r="B221" s="5">
        <f t="shared" si="23"/>
        <v>1.5236724369910497</v>
      </c>
      <c r="C221" s="5">
        <f t="shared" si="24"/>
        <v>1.8463866999291426E-10</v>
      </c>
      <c r="D221" s="6">
        <f t="shared" si="21"/>
        <v>6.467361295742144</v>
      </c>
      <c r="E221" s="5">
        <f t="shared" si="25"/>
        <v>5.3171561448661292E-8</v>
      </c>
      <c r="F221" s="6">
        <f t="shared" si="22"/>
        <v>2.2647333235744185</v>
      </c>
    </row>
    <row r="222" spans="1:6" x14ac:dyDescent="0.2">
      <c r="A222">
        <f t="shared" si="20"/>
        <v>195</v>
      </c>
      <c r="B222" s="5">
        <f t="shared" si="23"/>
        <v>1.5315264186250244</v>
      </c>
      <c r="C222" s="5">
        <f t="shared" si="24"/>
        <v>1.5057068307192254E-10</v>
      </c>
      <c r="D222" s="6">
        <f t="shared" si="21"/>
        <v>6.5144411054455897</v>
      </c>
      <c r="E222" s="5">
        <f t="shared" si="25"/>
        <v>5.2031209033031064E-8</v>
      </c>
      <c r="F222" s="6">
        <f t="shared" si="22"/>
        <v>2.2800479151264348</v>
      </c>
    </row>
    <row r="223" spans="1:6" x14ac:dyDescent="0.2">
      <c r="A223">
        <f t="shared" si="20"/>
        <v>196</v>
      </c>
      <c r="B223" s="5">
        <f t="shared" si="23"/>
        <v>1.5393804002589988</v>
      </c>
      <c r="C223" s="5">
        <f t="shared" si="24"/>
        <v>1.178923551972882E-10</v>
      </c>
      <c r="D223" s="6">
        <f t="shared" si="21"/>
        <v>6.5615354455312307</v>
      </c>
      <c r="E223" s="5">
        <f t="shared" si="25"/>
        <v>5.0916971079311142E-8</v>
      </c>
      <c r="F223" s="6">
        <f t="shared" si="22"/>
        <v>2.2954342665577272</v>
      </c>
    </row>
    <row r="224" spans="1:6" x14ac:dyDescent="0.2">
      <c r="A224">
        <f t="shared" si="20"/>
        <v>197</v>
      </c>
      <c r="B224" s="5">
        <f t="shared" si="23"/>
        <v>1.5472343818929732</v>
      </c>
      <c r="C224" s="5">
        <f t="shared" si="24"/>
        <v>8.6548199749851273E-11</v>
      </c>
      <c r="D224" s="6">
        <f t="shared" si="21"/>
        <v>6.6086414109983398</v>
      </c>
      <c r="E224" s="5">
        <f t="shared" si="25"/>
        <v>4.9828225728328463E-8</v>
      </c>
      <c r="F224" s="6">
        <f t="shared" si="22"/>
        <v>2.310892272411964</v>
      </c>
    </row>
    <row r="225" spans="1:6" x14ac:dyDescent="0.2">
      <c r="A225">
        <f t="shared" si="20"/>
        <v>198</v>
      </c>
      <c r="B225" s="5">
        <f t="shared" si="23"/>
        <v>1.5550883635269477</v>
      </c>
      <c r="C225" s="5">
        <f t="shared" si="24"/>
        <v>5.6485043983098482E-11</v>
      </c>
      <c r="D225" s="6">
        <f t="shared" si="21"/>
        <v>6.6557560961290765</v>
      </c>
      <c r="E225" s="5">
        <f t="shared" si="25"/>
        <v>4.876436588545632E-8</v>
      </c>
      <c r="F225" s="6">
        <f t="shared" si="22"/>
        <v>2.3264218267417061</v>
      </c>
    </row>
    <row r="226" spans="1:6" x14ac:dyDescent="0.2">
      <c r="A226">
        <f t="shared" si="20"/>
        <v>199</v>
      </c>
      <c r="B226" s="5">
        <f t="shared" si="23"/>
        <v>1.5629423451609221</v>
      </c>
      <c r="C226" s="5">
        <f t="shared" si="24"/>
        <v>2.7651926576098093E-11</v>
      </c>
      <c r="D226" s="6">
        <f t="shared" si="21"/>
        <v>6.7028765946677318</v>
      </c>
      <c r="E226" s="5">
        <f t="shared" si="25"/>
        <v>4.7724798898058563E-8</v>
      </c>
      <c r="F226" s="6">
        <f t="shared" si="22"/>
        <v>2.3420228231091222</v>
      </c>
    </row>
    <row r="227" spans="1:6" x14ac:dyDescent="0.2">
      <c r="A227">
        <f t="shared" si="20"/>
        <v>200</v>
      </c>
      <c r="B227" s="5">
        <f t="shared" si="23"/>
        <v>1.5707963267948968</v>
      </c>
      <c r="C227" s="5">
        <f t="shared" si="24"/>
        <v>-5.5432409363713122E-25</v>
      </c>
      <c r="D227" s="6">
        <f t="shared" si="21"/>
        <v>6.7500000000000009</v>
      </c>
      <c r="E227" s="5">
        <f t="shared" si="25"/>
        <v>4.6708946237942316E-8</v>
      </c>
      <c r="F227" s="6">
        <f t="shared" si="22"/>
        <v>2.357695154586736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F92E2-E95C-7B4C-A12B-1D7F722D112F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Hourglass flexure design</vt:lpstr>
      <vt:lpstr>numerical integration</vt:lpstr>
      <vt:lpstr>Sheet1</vt:lpstr>
      <vt:lpstr>a</vt:lpstr>
      <vt:lpstr>E</vt:lpstr>
      <vt:lpstr>h</vt:lpstr>
      <vt:lpstr>M</vt:lpstr>
      <vt:lpstr>t</vt:lpstr>
      <vt:lpstr>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2023-04-18T17:51:56Z</dcterms:created>
  <dcterms:modified xsi:type="dcterms:W3CDTF">2023-04-19T00:25:58Z</dcterms:modified>
</cp:coreProperties>
</file>