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locum/Dropbox (MIT)/ASPE/ASPE 2020 tutorials/Precision Machine Design Short Coursespreadsheets/"/>
    </mc:Choice>
  </mc:AlternateContent>
  <xr:revisionPtr revIDLastSave="0" documentId="13_ncr:1_{FB672A06-3225-D64F-9C20-40EE85F3AE1C}" xr6:coauthVersionLast="45" xr6:coauthVersionMax="45" xr10:uidLastSave="{00000000-0000-0000-0000-000000000000}"/>
  <bookViews>
    <workbookView xWindow="1600" yWindow="1460" windowWidth="26820" windowHeight="16040" xr2:uid="{4527F84F-200C-5F44-9256-B9F03C4216D3}"/>
  </bookViews>
  <sheets>
    <sheet name="Sheet1" sheetId="1" r:id="rId1"/>
  </sheets>
  <definedNames>
    <definedName name="Co">Sheet1!$C$13</definedName>
    <definedName name="dball">Sheet1!$C$12</definedName>
    <definedName name="dmisalign">Sheet1!$C$27</definedName>
    <definedName name="dml">Sheet1!$C$19</definedName>
    <definedName name="dtyc">Sheet1!$C$8</definedName>
    <definedName name="Fapp">Sheet1!$C$29</definedName>
    <definedName name="fi">Sheet1!$C$17</definedName>
    <definedName name="fll">Sheet1!$C$16</definedName>
    <definedName name="Fmis">Sheet1!$C$38</definedName>
    <definedName name="Fmisalign">Sheet1!$C$28</definedName>
    <definedName name="Fpull">Sheet1!$C$37</definedName>
    <definedName name="ft">Sheet1!$C$15</definedName>
    <definedName name="Ftot">Sheet1!$C$30</definedName>
    <definedName name="Ftotfm">Sheet1!$C$39</definedName>
    <definedName name="klgc">Sheet1!$C$21</definedName>
    <definedName name="lgs">Sheet1!$C$22</definedName>
    <definedName name="lgse">Sheet1!$C$20</definedName>
    <definedName name="lgsr">Sheet1!$C$24</definedName>
    <definedName name="lgss">Sheet1!$C$25</definedName>
    <definedName name="Lideal">Sheet1!$C$31</definedName>
    <definedName name="Lmis">Sheet1!$C$40</definedName>
    <definedName name="Lmisalign">Sheet1!$C$33</definedName>
    <definedName name="Lot">Sheet1!$C$6</definedName>
    <definedName name="muroll">Sheet1!$C$36</definedName>
    <definedName name="psob">Sheet1!$C$18</definedName>
    <definedName name="tpd">Sheet1!$C$9</definedName>
    <definedName name="ttravel">Sheet1!$C$7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1" l="1"/>
  <c r="C25" i="1" s="1"/>
  <c r="C28" i="1" s="1"/>
  <c r="C30" i="1" s="1"/>
  <c r="C33" i="1" s="1"/>
  <c r="C34" i="1" s="1"/>
  <c r="C19" i="1"/>
  <c r="C20" i="1" s="1"/>
  <c r="C38" i="1"/>
  <c r="C39" i="1"/>
  <c r="C40" i="1" s="1"/>
  <c r="C41" i="1" s="1"/>
  <c r="C9" i="1"/>
  <c r="C31" i="1"/>
  <c r="C32" i="1" s="1"/>
</calcChain>
</file>

<file path=xl/sharedStrings.xml><?xml version="1.0" encoding="utf-8"?>
<sst xmlns="http://schemas.openxmlformats.org/spreadsheetml/2006/main" count="107" uniqueCount="89">
  <si>
    <t>Linear guide rail size</t>
  </si>
  <si>
    <t>mm</t>
  </si>
  <si>
    <t>dball</t>
  </si>
  <si>
    <t>Dynamic load capacity</t>
  </si>
  <si>
    <t>Co</t>
  </si>
  <si>
    <t>N</t>
  </si>
  <si>
    <t>% strain n ball at max load</t>
  </si>
  <si>
    <t>psob</t>
  </si>
  <si>
    <t>dml</t>
  </si>
  <si>
    <t>N/micron</t>
  </si>
  <si>
    <t>dmisalign</t>
  </si>
  <si>
    <t>lgsr</t>
  </si>
  <si>
    <t>Total stiffness of local loop around linear guide rails</t>
  </si>
  <si>
    <t>lgs</t>
  </si>
  <si>
    <t>lgss</t>
  </si>
  <si>
    <t>Fapp</t>
  </si>
  <si>
    <t>Ftot</t>
  </si>
  <si>
    <t>Fmisalign</t>
  </si>
  <si>
    <t>km</t>
  </si>
  <si>
    <t>Life with applied load and misalignment force</t>
  </si>
  <si>
    <t>muroll</t>
  </si>
  <si>
    <t>Force to pull carriage supported by 4 guides</t>
  </si>
  <si>
    <t>Fpull</t>
  </si>
  <si>
    <t>Resulting radial load per carriage</t>
  </si>
  <si>
    <t>Fmis</t>
  </si>
  <si>
    <t>Total load (applied + misalign)</t>
  </si>
  <si>
    <t>Lmisalign</t>
  </si>
  <si>
    <t>Lideal</t>
  </si>
  <si>
    <t>Length of travel</t>
  </si>
  <si>
    <t>Lot</t>
  </si>
  <si>
    <t>m</t>
  </si>
  <si>
    <t>seconds</t>
  </si>
  <si>
    <t>ttravel</t>
  </si>
  <si>
    <t>% duty cycle</t>
  </si>
  <si>
    <t>dtyc</t>
  </si>
  <si>
    <t>tpd</t>
  </si>
  <si>
    <t>years of life</t>
  </si>
  <si>
    <t>years</t>
  </si>
  <si>
    <t>Apparent effective friction coefficient</t>
  </si>
  <si>
    <t>Misalignment force</t>
  </si>
  <si>
    <t>Misalignment</t>
  </si>
  <si>
    <t>Local structure stiffness/Linear guide stiffness</t>
  </si>
  <si>
    <t>Estimated stiffness</t>
  </si>
  <si>
    <t>Ball diameter</t>
  </si>
  <si>
    <t>Time to move</t>
  </si>
  <si>
    <t>Travel in a day</t>
  </si>
  <si>
    <t>Life with applied load and misalignment load</t>
  </si>
  <si>
    <t>Ftotfm</t>
  </si>
  <si>
    <t>Deflection</t>
  </si>
  <si>
    <t>Life derating factors by apparent load increase</t>
  </si>
  <si>
    <t>Temperature</t>
  </si>
  <si>
    <t>Impact</t>
  </si>
  <si>
    <t>Long life</t>
  </si>
  <si>
    <t>ft</t>
  </si>
  <si>
    <t>fll</t>
  </si>
  <si>
    <t>fi</t>
  </si>
  <si>
    <t>Lmis</t>
  </si>
  <si>
    <t>Applied load (carriage, acceleration…)</t>
  </si>
  <si>
    <t>Lot*dtyc*24*3600/ttravel/1000</t>
  </si>
  <si>
    <t>psob*dball</t>
  </si>
  <si>
    <t>Co/dml/1000</t>
  </si>
  <si>
    <t>dmisalign*(lgss*1000)</t>
  </si>
  <si>
    <t>Fapp+Fmisalign</t>
  </si>
  <si>
    <t>100*(Co/(ft*fll*fi*Fapp))^3</t>
  </si>
  <si>
    <t>Lideal/tpd/365</t>
  </si>
  <si>
    <t>100*(Co/(ft*fll*fi*Ftot))^3</t>
  </si>
  <si>
    <t>Lmisalign/tpd/365</t>
  </si>
  <si>
    <t>Fpull/4/muroll</t>
  </si>
  <si>
    <t>Fmis+Fapp</t>
  </si>
  <si>
    <t>Lmis/tpd/365</t>
  </si>
  <si>
    <t>Property</t>
  </si>
  <si>
    <t>Variable</t>
  </si>
  <si>
    <t>Value</t>
  </si>
  <si>
    <t>Units</t>
  </si>
  <si>
    <t>Equation</t>
  </si>
  <si>
    <t>100*(Co/(ft*fll*fi*Ftotfm))^3</t>
  </si>
  <si>
    <t>Operation</t>
  </si>
  <si>
    <t>Linear motion guides</t>
  </si>
  <si>
    <t>Life with maximum misalignment specified</t>
  </si>
  <si>
    <t>Life with Zipper assembly method</t>
  </si>
  <si>
    <r>
      <t xml:space="preserve">Inputs in </t>
    </r>
    <r>
      <rPr>
        <b/>
        <sz val="12"/>
        <color theme="1"/>
        <rFont val="Calibri"/>
        <family val="2"/>
        <scheme val="minor"/>
      </rPr>
      <t>BLACK</t>
    </r>
    <r>
      <rPr>
        <sz val="12"/>
        <color theme="1"/>
        <rFont val="Calibri"/>
        <family val="2"/>
        <scheme val="minor"/>
      </rPr>
      <t xml:space="preserve">, Outputs in </t>
    </r>
    <r>
      <rPr>
        <b/>
        <sz val="12"/>
        <color rgb="FFFF0000"/>
        <rFont val="Calibri (Body)_x0000_"/>
      </rPr>
      <t>RED</t>
    </r>
  </si>
  <si>
    <t>Linear_Motion_Guide_Life.xls</t>
  </si>
  <si>
    <t>Written by Alex Slocum July 28, 2019</t>
  </si>
  <si>
    <t>(1/( 1/lgs+1/(lgs*lgsr)))/2</t>
  </si>
  <si>
    <t>Actual linear guide stiffness (e.g., from catalog) if known, else "0"</t>
  </si>
  <si>
    <t>lgse</t>
  </si>
  <si>
    <t>klgc</t>
  </si>
  <si>
    <t>IF(klgc&gt;0,klgc,Co/dml/1000)</t>
  </si>
  <si>
    <t>Life with just applied load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</si>
</sst>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 (Body)_x0000_"/>
    </font>
    <font>
      <b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indent="1"/>
    </xf>
    <xf numFmtId="164" fontId="0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indent="2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indent="2"/>
    </xf>
    <xf numFmtId="43" fontId="0" fillId="0" borderId="2" xfId="1" applyNumberFormat="1" applyFont="1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 indent="1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1" xfId="0" applyFont="1" applyBorder="1"/>
    <xf numFmtId="0" fontId="4" fillId="0" borderId="2" xfId="0" applyFont="1" applyBorder="1"/>
    <xf numFmtId="0" fontId="2" fillId="0" borderId="3" xfId="0" applyFont="1" applyBorder="1"/>
    <xf numFmtId="165" fontId="2" fillId="0" borderId="1" xfId="2" applyNumberFormat="1" applyFont="1" applyBorder="1"/>
    <xf numFmtId="0" fontId="4" fillId="0" borderId="1" xfId="0" applyFont="1" applyBorder="1"/>
    <xf numFmtId="164" fontId="4" fillId="0" borderId="1" xfId="1" applyNumberFormat="1" applyFont="1" applyBorder="1"/>
    <xf numFmtId="164" fontId="2" fillId="0" borderId="1" xfId="1" applyNumberFormat="1" applyFont="1" applyBorder="1"/>
    <xf numFmtId="164" fontId="4" fillId="0" borderId="2" xfId="0" applyNumberFormat="1" applyFont="1" applyBorder="1"/>
    <xf numFmtId="164" fontId="4" fillId="0" borderId="3" xfId="0" applyNumberFormat="1" applyFont="1" applyBorder="1"/>
    <xf numFmtId="1" fontId="4" fillId="0" borderId="1" xfId="0" applyNumberFormat="1" applyFont="1" applyBorder="1"/>
    <xf numFmtId="43" fontId="4" fillId="0" borderId="2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8648-AD48-594E-A02F-63EA57877B4F}">
  <dimension ref="A1:E41"/>
  <sheetViews>
    <sheetView tabSelected="1" zoomScale="98" zoomScaleNormal="98" workbookViewId="0">
      <selection activeCell="I19" sqref="I19"/>
    </sheetView>
  </sheetViews>
  <sheetFormatPr baseColWidth="10" defaultRowHeight="16"/>
  <cols>
    <col min="1" max="1" width="57.6640625" customWidth="1"/>
    <col min="2" max="2" width="10.83203125" style="1"/>
    <col min="3" max="3" width="13" bestFit="1" customWidth="1"/>
    <col min="4" max="4" width="10.83203125" style="1"/>
    <col min="5" max="5" width="31.5" style="1" customWidth="1"/>
  </cols>
  <sheetData>
    <row r="1" spans="1:5">
      <c r="A1" s="18" t="s">
        <v>81</v>
      </c>
      <c r="B1" s="19"/>
      <c r="C1" s="19"/>
      <c r="D1" s="19"/>
      <c r="E1" s="20"/>
    </row>
    <row r="2" spans="1:5">
      <c r="A2" s="18" t="s">
        <v>82</v>
      </c>
      <c r="B2" s="19"/>
      <c r="C2" s="19"/>
      <c r="D2" s="19"/>
      <c r="E2" s="20"/>
    </row>
    <row r="3" spans="1:5">
      <c r="A3" s="18" t="s">
        <v>80</v>
      </c>
      <c r="B3" s="19"/>
      <c r="C3" s="19"/>
      <c r="D3" s="19"/>
      <c r="E3" s="20"/>
    </row>
    <row r="4" spans="1:5" ht="17" thickBot="1">
      <c r="A4" s="16" t="s">
        <v>70</v>
      </c>
      <c r="B4" s="11" t="s">
        <v>71</v>
      </c>
      <c r="C4" s="11" t="s">
        <v>72</v>
      </c>
      <c r="D4" s="11" t="s">
        <v>73</v>
      </c>
      <c r="E4" s="11" t="s">
        <v>74</v>
      </c>
    </row>
    <row r="5" spans="1:5">
      <c r="A5" s="13" t="s">
        <v>76</v>
      </c>
      <c r="B5" s="8"/>
      <c r="C5" s="13"/>
      <c r="D5" s="8"/>
      <c r="E5" s="8"/>
    </row>
    <row r="6" spans="1:5">
      <c r="A6" s="3" t="s">
        <v>28</v>
      </c>
      <c r="B6" s="2" t="s">
        <v>29</v>
      </c>
      <c r="C6" s="21">
        <v>1.5</v>
      </c>
      <c r="D6" s="2" t="s">
        <v>30</v>
      </c>
      <c r="E6" s="2"/>
    </row>
    <row r="7" spans="1:5">
      <c r="A7" s="3" t="s">
        <v>44</v>
      </c>
      <c r="B7" s="2" t="s">
        <v>32</v>
      </c>
      <c r="C7" s="21">
        <v>20</v>
      </c>
      <c r="D7" s="2" t="s">
        <v>31</v>
      </c>
      <c r="E7" s="2"/>
    </row>
    <row r="8" spans="1:5">
      <c r="A8" s="3" t="s">
        <v>33</v>
      </c>
      <c r="B8" s="2" t="s">
        <v>34</v>
      </c>
      <c r="C8" s="21">
        <v>0.2</v>
      </c>
      <c r="D8" s="2"/>
      <c r="E8" s="2"/>
    </row>
    <row r="9" spans="1:5" ht="17" thickBot="1">
      <c r="A9" s="10" t="s">
        <v>45</v>
      </c>
      <c r="B9" s="11" t="s">
        <v>35</v>
      </c>
      <c r="C9" s="22">
        <f>Lot*dtyc*24*3600/ttravel/1000</f>
        <v>1.2960000000000003</v>
      </c>
      <c r="D9" s="11" t="s">
        <v>18</v>
      </c>
      <c r="E9" s="11" t="s">
        <v>58</v>
      </c>
    </row>
    <row r="10" spans="1:5">
      <c r="A10" s="7" t="s">
        <v>77</v>
      </c>
      <c r="B10" s="8"/>
      <c r="C10" s="23"/>
      <c r="D10" s="8"/>
      <c r="E10" s="8"/>
    </row>
    <row r="11" spans="1:5">
      <c r="A11" s="3" t="s">
        <v>0</v>
      </c>
      <c r="B11" s="2"/>
      <c r="C11" s="21">
        <v>25</v>
      </c>
      <c r="D11" s="2"/>
      <c r="E11" s="2"/>
    </row>
    <row r="12" spans="1:5">
      <c r="A12" s="3" t="s">
        <v>43</v>
      </c>
      <c r="B12" s="2" t="s">
        <v>2</v>
      </c>
      <c r="C12" s="21">
        <v>3</v>
      </c>
      <c r="D12" s="2" t="s">
        <v>1</v>
      </c>
      <c r="E12" s="2"/>
    </row>
    <row r="13" spans="1:5">
      <c r="A13" s="3" t="s">
        <v>3</v>
      </c>
      <c r="B13" s="2" t="s">
        <v>4</v>
      </c>
      <c r="C13" s="21">
        <v>25000</v>
      </c>
      <c r="D13" s="2" t="s">
        <v>5</v>
      </c>
      <c r="E13" s="2"/>
    </row>
    <row r="14" spans="1:5">
      <c r="A14" s="3" t="s">
        <v>49</v>
      </c>
      <c r="B14" s="2"/>
      <c r="C14" s="21"/>
      <c r="D14" s="2"/>
      <c r="E14" s="2"/>
    </row>
    <row r="15" spans="1:5">
      <c r="A15" s="6" t="s">
        <v>50</v>
      </c>
      <c r="B15" s="2" t="s">
        <v>53</v>
      </c>
      <c r="C15" s="21">
        <v>1.5</v>
      </c>
      <c r="D15" s="2"/>
      <c r="E15" s="2"/>
    </row>
    <row r="16" spans="1:5">
      <c r="A16" s="6" t="s">
        <v>52</v>
      </c>
      <c r="B16" s="2" t="s">
        <v>54</v>
      </c>
      <c r="C16" s="21">
        <v>1.5</v>
      </c>
      <c r="D16" s="2"/>
      <c r="E16" s="2"/>
    </row>
    <row r="17" spans="1:5">
      <c r="A17" s="6" t="s">
        <v>51</v>
      </c>
      <c r="B17" s="2" t="s">
        <v>55</v>
      </c>
      <c r="C17" s="21">
        <v>1</v>
      </c>
      <c r="D17" s="2"/>
      <c r="E17" s="2"/>
    </row>
    <row r="18" spans="1:5">
      <c r="A18" s="3" t="s">
        <v>6</v>
      </c>
      <c r="B18" s="2" t="s">
        <v>7</v>
      </c>
      <c r="C18" s="24">
        <v>0.01</v>
      </c>
      <c r="D18" s="2"/>
      <c r="E18" s="2"/>
    </row>
    <row r="19" spans="1:5">
      <c r="A19" s="3" t="s">
        <v>48</v>
      </c>
      <c r="B19" s="2" t="s">
        <v>8</v>
      </c>
      <c r="C19" s="25">
        <f>psob*dball</f>
        <v>0.03</v>
      </c>
      <c r="D19" s="2" t="s">
        <v>1</v>
      </c>
      <c r="E19" s="2" t="s">
        <v>59</v>
      </c>
    </row>
    <row r="20" spans="1:5">
      <c r="A20" s="3" t="s">
        <v>42</v>
      </c>
      <c r="B20" s="2" t="s">
        <v>85</v>
      </c>
      <c r="C20" s="26">
        <f>Co/dml/1000</f>
        <v>833.33333333333337</v>
      </c>
      <c r="D20" s="2" t="s">
        <v>9</v>
      </c>
      <c r="E20" s="4" t="s">
        <v>60</v>
      </c>
    </row>
    <row r="21" spans="1:5">
      <c r="A21" s="17" t="s">
        <v>84</v>
      </c>
      <c r="B21" s="2" t="s">
        <v>86</v>
      </c>
      <c r="C21" s="27">
        <v>600</v>
      </c>
      <c r="D21" s="2" t="s">
        <v>9</v>
      </c>
      <c r="E21" s="2"/>
    </row>
    <row r="22" spans="1:5">
      <c r="B22" s="2" t="s">
        <v>13</v>
      </c>
      <c r="C22" s="26">
        <f>IF(klgc&gt;0,klgc,Co/dml/1000)</f>
        <v>600</v>
      </c>
      <c r="D22" s="2" t="s">
        <v>9</v>
      </c>
      <c r="E22" s="1" t="s">
        <v>87</v>
      </c>
    </row>
    <row r="23" spans="1:5">
      <c r="A23" s="3"/>
      <c r="B23" s="2"/>
      <c r="C23" s="26"/>
      <c r="D23" s="2"/>
      <c r="E23" s="4"/>
    </row>
    <row r="24" spans="1:5">
      <c r="A24" s="3" t="s">
        <v>41</v>
      </c>
      <c r="B24" s="2" t="s">
        <v>11</v>
      </c>
      <c r="C24" s="21">
        <v>1</v>
      </c>
      <c r="D24" s="2"/>
      <c r="E24" s="2"/>
    </row>
    <row r="25" spans="1:5" ht="17" thickBot="1">
      <c r="A25" s="10" t="s">
        <v>12</v>
      </c>
      <c r="B25" s="11" t="s">
        <v>14</v>
      </c>
      <c r="C25" s="28">
        <f>(1/( 1/lgs+1/(lgs*lgsr)))/2</f>
        <v>150</v>
      </c>
      <c r="D25" s="11"/>
      <c r="E25" s="12" t="s">
        <v>83</v>
      </c>
    </row>
    <row r="26" spans="1:5">
      <c r="A26" s="7" t="s">
        <v>78</v>
      </c>
      <c r="B26" s="8"/>
      <c r="C26" s="29"/>
      <c r="D26" s="8"/>
      <c r="E26" s="9"/>
    </row>
    <row r="27" spans="1:5">
      <c r="A27" s="3" t="s">
        <v>40</v>
      </c>
      <c r="B27" s="2" t="s">
        <v>10</v>
      </c>
      <c r="C27" s="21">
        <v>0.02</v>
      </c>
      <c r="D27" s="2" t="s">
        <v>1</v>
      </c>
      <c r="E27" s="2"/>
    </row>
    <row r="28" spans="1:5">
      <c r="A28" s="3" t="s">
        <v>39</v>
      </c>
      <c r="B28" s="2" t="s">
        <v>17</v>
      </c>
      <c r="C28" s="30">
        <f>dmisalign*(lgss*1000)</f>
        <v>3000</v>
      </c>
      <c r="D28" s="2" t="s">
        <v>5</v>
      </c>
      <c r="E28" s="5" t="s">
        <v>61</v>
      </c>
    </row>
    <row r="29" spans="1:5">
      <c r="A29" s="3" t="s">
        <v>57</v>
      </c>
      <c r="B29" s="2" t="s">
        <v>15</v>
      </c>
      <c r="C29" s="21">
        <v>200</v>
      </c>
      <c r="D29" s="2" t="s">
        <v>5</v>
      </c>
      <c r="E29" s="2"/>
    </row>
    <row r="30" spans="1:5">
      <c r="A30" s="3" t="s">
        <v>25</v>
      </c>
      <c r="B30" s="2" t="s">
        <v>16</v>
      </c>
      <c r="C30" s="30">
        <f>Fapp+Fmisalign</f>
        <v>3200</v>
      </c>
      <c r="D30" s="2" t="s">
        <v>5</v>
      </c>
      <c r="E30" s="5" t="s">
        <v>62</v>
      </c>
    </row>
    <row r="31" spans="1:5">
      <c r="A31" s="3" t="s">
        <v>88</v>
      </c>
      <c r="B31" s="2" t="s">
        <v>27</v>
      </c>
      <c r="C31" s="26">
        <f>100*(Co/(ft*fll*fi*Fapp))^3</f>
        <v>17146776.406035665</v>
      </c>
      <c r="D31" s="2" t="s">
        <v>18</v>
      </c>
      <c r="E31" s="4" t="s">
        <v>63</v>
      </c>
    </row>
    <row r="32" spans="1:5">
      <c r="A32" s="6" t="s">
        <v>36</v>
      </c>
      <c r="B32" s="2"/>
      <c r="C32" s="26">
        <f>Lideal/tpd/365</f>
        <v>36248.047535167556</v>
      </c>
      <c r="D32" s="2" t="s">
        <v>37</v>
      </c>
      <c r="E32" s="4" t="s">
        <v>64</v>
      </c>
    </row>
    <row r="33" spans="1:5">
      <c r="A33" s="3" t="s">
        <v>19</v>
      </c>
      <c r="B33" s="2" t="s">
        <v>26</v>
      </c>
      <c r="C33" s="26">
        <f>100*(Co/(ft*fll*fi*Ftot))^3</f>
        <v>4186.2247085048011</v>
      </c>
      <c r="D33" s="2" t="s">
        <v>18</v>
      </c>
      <c r="E33" s="4" t="s">
        <v>65</v>
      </c>
    </row>
    <row r="34" spans="1:5" ht="17" thickBot="1">
      <c r="A34" s="14" t="s">
        <v>36</v>
      </c>
      <c r="B34" s="11"/>
      <c r="C34" s="31">
        <f>Lmisalign/tpd/365</f>
        <v>8.8496209802655166</v>
      </c>
      <c r="D34" s="11" t="s">
        <v>37</v>
      </c>
      <c r="E34" s="15" t="s">
        <v>66</v>
      </c>
    </row>
    <row r="35" spans="1:5">
      <c r="A35" s="7" t="s">
        <v>79</v>
      </c>
      <c r="B35" s="8"/>
      <c r="C35" s="23"/>
      <c r="D35" s="8"/>
      <c r="E35" s="8"/>
    </row>
    <row r="36" spans="1:5">
      <c r="A36" s="3" t="s">
        <v>38</v>
      </c>
      <c r="B36" s="2" t="s">
        <v>20</v>
      </c>
      <c r="C36" s="21">
        <v>0.01</v>
      </c>
      <c r="D36" s="2"/>
      <c r="E36" s="2"/>
    </row>
    <row r="37" spans="1:5">
      <c r="A37" s="3" t="s">
        <v>21</v>
      </c>
      <c r="B37" s="2" t="s">
        <v>22</v>
      </c>
      <c r="C37" s="21">
        <v>10</v>
      </c>
      <c r="D37" s="2" t="s">
        <v>5</v>
      </c>
      <c r="E37" s="2"/>
    </row>
    <row r="38" spans="1:5">
      <c r="A38" s="3" t="s">
        <v>23</v>
      </c>
      <c r="B38" s="2" t="s">
        <v>24</v>
      </c>
      <c r="C38" s="25">
        <f>Fpull/4/muroll</f>
        <v>250</v>
      </c>
      <c r="D38" s="2" t="s">
        <v>5</v>
      </c>
      <c r="E38" s="2" t="s">
        <v>67</v>
      </c>
    </row>
    <row r="39" spans="1:5">
      <c r="A39" s="3" t="s">
        <v>25</v>
      </c>
      <c r="B39" s="2" t="s">
        <v>47</v>
      </c>
      <c r="C39" s="25">
        <f>Fmis+Fapp</f>
        <v>450</v>
      </c>
      <c r="D39" s="2" t="s">
        <v>5</v>
      </c>
      <c r="E39" s="2" t="s">
        <v>68</v>
      </c>
    </row>
    <row r="40" spans="1:5">
      <c r="A40" s="3" t="s">
        <v>46</v>
      </c>
      <c r="B40" s="2" t="s">
        <v>56</v>
      </c>
      <c r="C40" s="26">
        <f>100*(Co/(ft*fll*fi*Ftotfm))^3</f>
        <v>1505341.1385271365</v>
      </c>
      <c r="D40" s="2" t="s">
        <v>18</v>
      </c>
      <c r="E40" s="4" t="s">
        <v>75</v>
      </c>
    </row>
    <row r="41" spans="1:5">
      <c r="A41" s="6" t="s">
        <v>36</v>
      </c>
      <c r="B41" s="2"/>
      <c r="C41" s="26">
        <f>Lmis/tpd/365</f>
        <v>3182.270291153256</v>
      </c>
      <c r="D41" s="2" t="s">
        <v>37</v>
      </c>
      <c r="E41" s="4" t="s">
        <v>69</v>
      </c>
    </row>
  </sheetData>
  <mergeCells count="3">
    <mergeCell ref="A3:E3"/>
    <mergeCell ref="A2:E2"/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27</vt:i4>
      </vt:variant>
    </vt:vector>
  </HeadingPairs>
  <TitlesOfParts>
    <vt:vector size="28" baseType="lpstr">
      <vt:lpstr>Sheet1</vt:lpstr>
      <vt:lpstr>Co</vt:lpstr>
      <vt:lpstr>dball</vt:lpstr>
      <vt:lpstr>dmisalign</vt:lpstr>
      <vt:lpstr>dml</vt:lpstr>
      <vt:lpstr>dtyc</vt:lpstr>
      <vt:lpstr>Fapp</vt:lpstr>
      <vt:lpstr>fi</vt:lpstr>
      <vt:lpstr>fll</vt:lpstr>
      <vt:lpstr>Fmis</vt:lpstr>
      <vt:lpstr>Fmisalign</vt:lpstr>
      <vt:lpstr>Fpull</vt:lpstr>
      <vt:lpstr>ft</vt:lpstr>
      <vt:lpstr>Ftot</vt:lpstr>
      <vt:lpstr>Ftotfm</vt:lpstr>
      <vt:lpstr>klgc</vt:lpstr>
      <vt:lpstr>lgs</vt:lpstr>
      <vt:lpstr>lgse</vt:lpstr>
      <vt:lpstr>lgsr</vt:lpstr>
      <vt:lpstr>lgss</vt:lpstr>
      <vt:lpstr>Lideal</vt:lpstr>
      <vt:lpstr>Lmis</vt:lpstr>
      <vt:lpstr>Lmisalign</vt:lpstr>
      <vt:lpstr>Lot</vt:lpstr>
      <vt:lpstr>muroll</vt:lpstr>
      <vt:lpstr>psob</vt:lpstr>
      <vt:lpstr>tpd</vt:lpstr>
      <vt:lpstr>ttravel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2019-07-29T01:11:29Z</dcterms:created>
  <dcterms:modified xsi:type="dcterms:W3CDTF">2020-10-11T22:37:39Z</dcterms:modified>
</cp:coreProperties>
</file>