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locum/Dropbox (MIT)/Euspen/euspen SIG thermal 2022/"/>
    </mc:Choice>
  </mc:AlternateContent>
  <xr:revisionPtr revIDLastSave="0" documentId="13_ncr:1_{A919C21C-5EEC-4F48-8C41-22BFC1970434}" xr6:coauthVersionLast="47" xr6:coauthVersionMax="47" xr10:uidLastSave="{00000000-0000-0000-0000-000000000000}"/>
  <bookViews>
    <workbookView xWindow="1660" yWindow="700" windowWidth="27240" windowHeight="19300" xr2:uid="{00000000-000D-0000-FFFF-FFFF00000000}"/>
  </bookViews>
  <sheets>
    <sheet name="Sheet1" sheetId="1" r:id="rId1"/>
  </sheets>
  <definedNames>
    <definedName name="Absurf">Sheet1!$C$22</definedName>
    <definedName name="Amsurf">Sheet1!$C$8</definedName>
    <definedName name="Aso">Sheet1!$C$15</definedName>
    <definedName name="Db">Sheet1!$C$20</definedName>
    <definedName name="Dm">Sheet1!$C$6</definedName>
    <definedName name="hb">Sheet1!$C$23</definedName>
    <definedName name="hbody">Sheet1!$C$24</definedName>
    <definedName name="hm">Sheet1!$C$9</definedName>
    <definedName name="hmotor">Sheet1!$C$10</definedName>
    <definedName name="IDso">Sheet1!$C$12</definedName>
    <definedName name="kso">Sheet1!$C$18</definedName>
    <definedName name="ksomat">Sheet1!$C$17</definedName>
    <definedName name="Lb">Sheet1!$C$21</definedName>
    <definedName name="Lm">Sheet1!$C$7</definedName>
    <definedName name="Lso">Sheet1!$C$14</definedName>
    <definedName name="Nso">Sheet1!$C$16</definedName>
    <definedName name="ODso">Sheet1!$C$13</definedName>
    <definedName name="Qm">Sheet1!$C$5</definedName>
    <definedName name="Tm">Sheet1!$C$26</definedName>
    <definedName name="To">Sheet1!$C$3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C22" i="1"/>
  <c r="C24" i="1" l="1"/>
  <c r="C10" i="1"/>
  <c r="C13" i="1"/>
  <c r="C15" i="1" s="1"/>
  <c r="C12" i="1"/>
  <c r="C14" i="1"/>
  <c r="C18" i="1" l="1"/>
  <c r="C26" i="1" l="1"/>
  <c r="C27" i="1" s="1"/>
</calcChain>
</file>

<file path=xl/sharedStrings.xml><?xml version="1.0" encoding="utf-8"?>
<sst xmlns="http://schemas.openxmlformats.org/spreadsheetml/2006/main" count="67" uniqueCount="52">
  <si>
    <t>W/(m^2 K)</t>
  </si>
  <si>
    <t>Convection coefficient around motor</t>
  </si>
  <si>
    <t>hm</t>
  </si>
  <si>
    <t>Dm</t>
  </si>
  <si>
    <t>m</t>
  </si>
  <si>
    <t>sleeve ID</t>
  </si>
  <si>
    <t>sleeve OD</t>
  </si>
  <si>
    <t>sleeve length</t>
  </si>
  <si>
    <t>W/(m K)</t>
  </si>
  <si>
    <t>https://www.theplasticshop.co.uk/plastic_technical_data_sheets/glass_filled_nylon_technical_data_sheet.pdf</t>
  </si>
  <si>
    <t>Number of standoffs</t>
  </si>
  <si>
    <t>Nso</t>
  </si>
  <si>
    <t>Material Conductivity of standoffs</t>
  </si>
  <si>
    <t>Conductivity of all standoffs</t>
  </si>
  <si>
    <t>Kso</t>
  </si>
  <si>
    <t>Aso</t>
  </si>
  <si>
    <t>Lso</t>
  </si>
  <si>
    <t>Odso</t>
  </si>
  <si>
    <t>Idso</t>
  </si>
  <si>
    <t>ksomat</t>
  </si>
  <si>
    <t>W/K</t>
  </si>
  <si>
    <t>Lm</t>
  </si>
  <si>
    <t>Amsurf</t>
  </si>
  <si>
    <t>m^2</t>
  </si>
  <si>
    <t>hmotor</t>
  </si>
  <si>
    <t>Db</t>
  </si>
  <si>
    <t>Lb</t>
  </si>
  <si>
    <t>Absurf</t>
  </si>
  <si>
    <t>hb</t>
  </si>
  <si>
    <t>hbody</t>
  </si>
  <si>
    <t>Watts</t>
  </si>
  <si>
    <t>Qm</t>
  </si>
  <si>
    <t>Ambient temperature</t>
  </si>
  <si>
    <t>To</t>
  </si>
  <si>
    <t>C</t>
  </si>
  <si>
    <t>Tm</t>
  </si>
  <si>
    <t>Tb</t>
  </si>
  <si>
    <t>Standoff Sleeves</t>
  </si>
  <si>
    <t>Motor</t>
  </si>
  <si>
    <t>Thermal power generation</t>
  </si>
  <si>
    <t>Diameter</t>
  </si>
  <si>
    <t>Length</t>
  </si>
  <si>
    <t>Surface area</t>
  </si>
  <si>
    <t>Body</t>
  </si>
  <si>
    <t>Body (cast iron)</t>
  </si>
  <si>
    <t>Effective diiameter</t>
  </si>
  <si>
    <t>surface area</t>
  </si>
  <si>
    <t xml:space="preserve">Convection coefficient around </t>
  </si>
  <si>
    <t>Convection from body</t>
  </si>
  <si>
    <t>Convection from motor</t>
  </si>
  <si>
    <t>Steady State bulk estimated temperature</t>
  </si>
  <si>
    <t>sleeve cross section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</si>
</sst>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"/>
  </numFmts>
  <fonts count="3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2" fillId="0" borderId="0" xfId="1"/>
    <xf numFmtId="0" fontId="0" fillId="0" borderId="1" xfId="0" applyBorder="1" applyAlignment="1">
      <alignment horizontal="left" indent="1"/>
    </xf>
    <xf numFmtId="165" fontId="1" fillId="0" borderId="1" xfId="0" applyNumberFormat="1" applyFont="1" applyBorder="1"/>
    <xf numFmtId="0" fontId="0" fillId="0" borderId="1" xfId="0" applyFill="1" applyBorder="1"/>
    <xf numFmtId="164" fontId="1" fillId="0" borderId="1" xfId="0" applyNumberFormat="1" applyFont="1" applyBorder="1"/>
    <xf numFmtId="0" fontId="0" fillId="0" borderId="1" xfId="0" applyBorder="1" applyAlignment="1">
      <alignment horizontal="left"/>
    </xf>
    <xf numFmtId="2" fontId="1" fillId="0" borderId="1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heplasticshop.co.uk/plastic_technical_data_sheets/glass_filled_nylon_technical_data_shee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27"/>
  <sheetViews>
    <sheetView tabSelected="1" topLeftCell="A11" zoomScale="163" zoomScaleNormal="163" workbookViewId="0">
      <selection activeCell="F10" sqref="F10"/>
    </sheetView>
  </sheetViews>
  <sheetFormatPr baseColWidth="10" defaultColWidth="11.1640625" defaultRowHeight="16" x14ac:dyDescent="0.2"/>
  <cols>
    <col min="1" max="1" width="37.6640625" customWidth="1"/>
    <col min="2" max="2" width="8.6640625" customWidth="1"/>
    <col min="4" max="4" width="17.5" customWidth="1"/>
  </cols>
  <sheetData>
    <row r="3" spans="1:5" x14ac:dyDescent="0.2">
      <c r="A3" s="1" t="s">
        <v>32</v>
      </c>
      <c r="B3" s="1" t="s">
        <v>33</v>
      </c>
      <c r="C3" s="1">
        <v>20</v>
      </c>
      <c r="D3" s="1" t="s">
        <v>34</v>
      </c>
    </row>
    <row r="4" spans="1:5" x14ac:dyDescent="0.2">
      <c r="A4" s="1" t="s">
        <v>38</v>
      </c>
      <c r="B4" s="1"/>
      <c r="C4" s="1"/>
      <c r="D4" s="1"/>
    </row>
    <row r="5" spans="1:5" x14ac:dyDescent="0.2">
      <c r="A5" s="3" t="s">
        <v>39</v>
      </c>
      <c r="B5" s="1" t="s">
        <v>31</v>
      </c>
      <c r="C5" s="1">
        <v>40</v>
      </c>
      <c r="D5" s="1" t="s">
        <v>30</v>
      </c>
    </row>
    <row r="6" spans="1:5" x14ac:dyDescent="0.2">
      <c r="A6" s="3" t="s">
        <v>40</v>
      </c>
      <c r="B6" s="1" t="s">
        <v>3</v>
      </c>
      <c r="C6" s="1">
        <v>8.5000000000000006E-2</v>
      </c>
      <c r="D6" s="1" t="s">
        <v>4</v>
      </c>
    </row>
    <row r="7" spans="1:5" x14ac:dyDescent="0.2">
      <c r="A7" s="3" t="s">
        <v>41</v>
      </c>
      <c r="B7" s="1" t="s">
        <v>21</v>
      </c>
      <c r="C7" s="1">
        <v>0.13</v>
      </c>
      <c r="D7" s="1" t="s">
        <v>4</v>
      </c>
    </row>
    <row r="8" spans="1:5" x14ac:dyDescent="0.2">
      <c r="A8" s="3" t="s">
        <v>42</v>
      </c>
      <c r="B8" s="1" t="s">
        <v>22</v>
      </c>
      <c r="C8" s="4">
        <f>PI()*(2*Dm^2/4+Dm*Lm)</f>
        <v>4.6063602283260348E-2</v>
      </c>
      <c r="D8" s="1" t="s">
        <v>23</v>
      </c>
    </row>
    <row r="9" spans="1:5" x14ac:dyDescent="0.2">
      <c r="A9" s="3" t="s">
        <v>1</v>
      </c>
      <c r="B9" s="1" t="s">
        <v>2</v>
      </c>
      <c r="C9" s="1">
        <v>25</v>
      </c>
      <c r="D9" s="1" t="s">
        <v>0</v>
      </c>
    </row>
    <row r="10" spans="1:5" x14ac:dyDescent="0.2">
      <c r="A10" s="3" t="s">
        <v>49</v>
      </c>
      <c r="B10" s="1" t="s">
        <v>24</v>
      </c>
      <c r="C10" s="4">
        <f>hm*Amsurf</f>
        <v>1.1515900570815087</v>
      </c>
      <c r="D10" s="5" t="s">
        <v>20</v>
      </c>
    </row>
    <row r="11" spans="1:5" x14ac:dyDescent="0.2">
      <c r="A11" s="1" t="s">
        <v>37</v>
      </c>
      <c r="B11" s="1"/>
      <c r="C11" s="4"/>
      <c r="D11" s="5"/>
    </row>
    <row r="12" spans="1:5" x14ac:dyDescent="0.2">
      <c r="A12" s="3" t="s">
        <v>5</v>
      </c>
      <c r="B12" s="1" t="s">
        <v>18</v>
      </c>
      <c r="C12" s="1">
        <f>8/1000</f>
        <v>8.0000000000000002E-3</v>
      </c>
      <c r="D12" s="1" t="s">
        <v>4</v>
      </c>
    </row>
    <row r="13" spans="1:5" x14ac:dyDescent="0.2">
      <c r="A13" s="3" t="s">
        <v>6</v>
      </c>
      <c r="B13" s="1" t="s">
        <v>17</v>
      </c>
      <c r="C13" s="1">
        <f>13/1000</f>
        <v>1.2999999999999999E-2</v>
      </c>
      <c r="D13" s="1" t="s">
        <v>4</v>
      </c>
    </row>
    <row r="14" spans="1:5" x14ac:dyDescent="0.2">
      <c r="A14" s="3" t="s">
        <v>7</v>
      </c>
      <c r="B14" s="1" t="s">
        <v>16</v>
      </c>
      <c r="C14" s="1">
        <f>8/1000</f>
        <v>8.0000000000000002E-3</v>
      </c>
      <c r="D14" s="1" t="s">
        <v>4</v>
      </c>
    </row>
    <row r="15" spans="1:5" x14ac:dyDescent="0.2">
      <c r="A15" s="3" t="s">
        <v>51</v>
      </c>
      <c r="B15" s="1" t="s">
        <v>15</v>
      </c>
      <c r="C15" s="6">
        <f>PI()*(ODso^2-IDso^2)/4</f>
        <v>8.2466807156732056E-5</v>
      </c>
      <c r="D15" s="1" t="s">
        <v>23</v>
      </c>
    </row>
    <row r="16" spans="1:5" x14ac:dyDescent="0.2">
      <c r="A16" s="3" t="s">
        <v>10</v>
      </c>
      <c r="B16" s="1" t="s">
        <v>11</v>
      </c>
      <c r="C16" s="1">
        <v>4</v>
      </c>
      <c r="D16" s="1"/>
      <c r="E16" s="2" t="s">
        <v>9</v>
      </c>
    </row>
    <row r="17" spans="1:4" x14ac:dyDescent="0.2">
      <c r="A17" s="3" t="s">
        <v>12</v>
      </c>
      <c r="B17" s="1" t="s">
        <v>19</v>
      </c>
      <c r="C17" s="1">
        <v>0.26</v>
      </c>
      <c r="D17" s="1" t="s">
        <v>8</v>
      </c>
    </row>
    <row r="18" spans="1:4" x14ac:dyDescent="0.2">
      <c r="A18" s="3" t="s">
        <v>13</v>
      </c>
      <c r="B18" s="1" t="s">
        <v>14</v>
      </c>
      <c r="C18" s="4">
        <f>Nso*Aso*ksomat/Lso</f>
        <v>1.0720684930375167E-2</v>
      </c>
      <c r="D18" s="1" t="s">
        <v>20</v>
      </c>
    </row>
    <row r="19" spans="1:4" x14ac:dyDescent="0.2">
      <c r="A19" s="1" t="s">
        <v>44</v>
      </c>
      <c r="B19" s="1"/>
      <c r="C19" s="1"/>
      <c r="D19" s="1"/>
    </row>
    <row r="20" spans="1:4" x14ac:dyDescent="0.2">
      <c r="A20" s="1" t="s">
        <v>45</v>
      </c>
      <c r="B20" s="1" t="s">
        <v>25</v>
      </c>
      <c r="C20" s="1">
        <v>0.25</v>
      </c>
      <c r="D20" s="1" t="s">
        <v>4</v>
      </c>
    </row>
    <row r="21" spans="1:4" x14ac:dyDescent="0.2">
      <c r="A21" s="3" t="s">
        <v>41</v>
      </c>
      <c r="B21" s="1" t="s">
        <v>26</v>
      </c>
      <c r="C21" s="1">
        <v>0.75</v>
      </c>
      <c r="D21" s="1" t="s">
        <v>4</v>
      </c>
    </row>
    <row r="22" spans="1:4" x14ac:dyDescent="0.2">
      <c r="A22" s="3" t="s">
        <v>46</v>
      </c>
      <c r="B22" s="1" t="s">
        <v>27</v>
      </c>
      <c r="C22" s="4">
        <f>PI()*(2*Db^2/4+Db*Lb)</f>
        <v>0.68722339297276724</v>
      </c>
      <c r="D22" s="1" t="s">
        <v>23</v>
      </c>
    </row>
    <row r="23" spans="1:4" x14ac:dyDescent="0.2">
      <c r="A23" s="3" t="s">
        <v>47</v>
      </c>
      <c r="B23" s="1" t="s">
        <v>28</v>
      </c>
      <c r="C23" s="1">
        <v>10</v>
      </c>
      <c r="D23" s="1" t="s">
        <v>0</v>
      </c>
    </row>
    <row r="24" spans="1:4" x14ac:dyDescent="0.2">
      <c r="A24" s="3" t="s">
        <v>48</v>
      </c>
      <c r="B24" s="1" t="s">
        <v>29</v>
      </c>
      <c r="C24" s="4">
        <f>hb*Absurf</f>
        <v>6.8722339297276722</v>
      </c>
      <c r="D24" s="5" t="s">
        <v>20</v>
      </c>
    </row>
    <row r="25" spans="1:4" x14ac:dyDescent="0.2">
      <c r="A25" s="7" t="s">
        <v>50</v>
      </c>
      <c r="B25" s="1"/>
      <c r="C25" s="1"/>
      <c r="D25" s="1"/>
    </row>
    <row r="26" spans="1:4" x14ac:dyDescent="0.2">
      <c r="A26" s="1" t="s">
        <v>38</v>
      </c>
      <c r="B26" s="1" t="s">
        <v>35</v>
      </c>
      <c r="C26" s="8">
        <f>(Qm+To*(C10+(kso*hbody)/(kso+hbody)))/(hmotor+kso-kso^2/(kso+hbody))</f>
        <v>54.414699286833056</v>
      </c>
      <c r="D26" s="1" t="s">
        <v>34</v>
      </c>
    </row>
    <row r="27" spans="1:4" x14ac:dyDescent="0.2">
      <c r="A27" s="1" t="s">
        <v>43</v>
      </c>
      <c r="B27" s="1" t="s">
        <v>36</v>
      </c>
      <c r="C27" s="8">
        <f>(kso*Tm+hbody*To)/(kso+hbody)</f>
        <v>20.053603309724288</v>
      </c>
      <c r="D27" s="1" t="s">
        <v>34</v>
      </c>
    </row>
  </sheetData>
  <hyperlinks>
    <hyperlink ref="E16" r:id="rId1" xr:uid="{00000000-0004-0000-0000-000000000000}"/>
  </hyperlinks>
  <pageMargins left="0.7" right="0.7" top="0.75" bottom="0.75" header="0.3" footer="0.3"/>
  <ignoredErrors>
    <ignoredError sqref="C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20</vt:i4>
      </vt:variant>
    </vt:vector>
  </HeadingPairs>
  <TitlesOfParts>
    <vt:vector size="21" baseType="lpstr">
      <vt:lpstr>Sheet1</vt:lpstr>
      <vt:lpstr>Absurf</vt:lpstr>
      <vt:lpstr>Amsurf</vt:lpstr>
      <vt:lpstr>Aso</vt:lpstr>
      <vt:lpstr>Db</vt:lpstr>
      <vt:lpstr>Dm</vt:lpstr>
      <vt:lpstr>hb</vt:lpstr>
      <vt:lpstr>hbody</vt:lpstr>
      <vt:lpstr>hm</vt:lpstr>
      <vt:lpstr>hmotor</vt:lpstr>
      <vt:lpstr>IDso</vt:lpstr>
      <vt:lpstr>kso</vt:lpstr>
      <vt:lpstr>ksomat</vt:lpstr>
      <vt:lpstr>Lb</vt:lpstr>
      <vt:lpstr>Lm</vt:lpstr>
      <vt:lpstr>Lso</vt:lpstr>
      <vt:lpstr>Nso</vt:lpstr>
      <vt:lpstr>ODso</vt:lpstr>
      <vt:lpstr>Qm</vt:lpstr>
      <vt:lpstr>Tm</vt:lpstr>
      <vt:lpstr>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2022-03-19T21:39:13Z</dcterms:created>
  <dcterms:modified xsi:type="dcterms:W3CDTF">2022-03-20T10:06:24Z</dcterms:modified>
</cp:coreProperties>
</file>