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slocum/Library/Containers/com.apple.mail/Data/Library/Mail Downloads/0E9EE028-A734-4C17-B1CD-262B796FD50E/"/>
    </mc:Choice>
  </mc:AlternateContent>
  <xr:revisionPtr revIDLastSave="0" documentId="13_ncr:1_{564543A6-1DF5-084B-A067-C959C8BAA2CE}" xr6:coauthVersionLast="47" xr6:coauthVersionMax="47" xr10:uidLastSave="{00000000-0000-0000-0000-000000000000}"/>
  <bookViews>
    <workbookView xWindow="1040" yWindow="920" windowWidth="30240" windowHeight="17440" xr2:uid="{2D163F26-9FB6-A648-B334-ED7D38D0F0DE}"/>
  </bookViews>
  <sheets>
    <sheet name="Inputs + Outputs" sheetId="1" r:id="rId1"/>
    <sheet name="ISO Standards" sheetId="4" r:id="rId2"/>
    <sheet name="Fit Reccomendations" sheetId="8" r:id="rId3"/>
    <sheet name="Material Properties" sheetId="6" r:id="rId4"/>
    <sheet name="Diagrams + Modeling Details" sheetId="5" r:id="rId5"/>
    <sheet name="Note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K50" i="1" l="1"/>
  <c r="D50" i="1"/>
  <c r="D49" i="1"/>
  <c r="H34" i="1"/>
  <c r="K8" i="6"/>
  <c r="K7" i="6"/>
  <c r="K6" i="6"/>
  <c r="H43" i="1" l="1"/>
  <c r="H42" i="1"/>
  <c r="H41" i="1"/>
  <c r="H40" i="1"/>
  <c r="E53" i="1" s="1"/>
  <c r="H37" i="1"/>
  <c r="F53" i="1" s="1"/>
  <c r="H36" i="1"/>
  <c r="H35" i="1"/>
  <c r="D55" i="4" l="1"/>
  <c r="G55" i="4" s="1"/>
  <c r="D54" i="4"/>
  <c r="D50" i="4"/>
  <c r="D51" i="4"/>
  <c r="K54" i="4" l="1"/>
  <c r="L26" i="1" s="1"/>
  <c r="L33" i="1" s="1"/>
  <c r="N54" i="4"/>
  <c r="L27" i="1" s="1"/>
  <c r="L34" i="1" s="1"/>
  <c r="K50" i="4"/>
  <c r="G51" i="4"/>
  <c r="N50" i="4" s="1"/>
  <c r="L25" i="1" s="1"/>
  <c r="L32" i="1" s="1"/>
  <c r="J7" i="6"/>
  <c r="I7" i="6"/>
  <c r="L37" i="1" l="1"/>
  <c r="H50" i="1"/>
  <c r="L24" i="1"/>
  <c r="L31" i="1" s="1"/>
  <c r="D54" i="1" l="1"/>
  <c r="J55" i="1" s="1"/>
  <c r="E78" i="1"/>
  <c r="F78" i="1" s="1"/>
  <c r="L36" i="1"/>
  <c r="E79" i="1" s="1"/>
  <c r="F79" i="1" s="1"/>
  <c r="H49" i="1"/>
  <c r="L38" i="1" l="1"/>
  <c r="D53" i="1"/>
  <c r="D55" i="1" l="1"/>
  <c r="J56" i="1" s="1"/>
  <c r="E80" i="1"/>
  <c r="F80" i="1" s="1"/>
  <c r="I74" i="1"/>
  <c r="I45" i="1"/>
  <c r="D59" i="1"/>
  <c r="D60" i="1"/>
  <c r="D58" i="1"/>
  <c r="D57" i="1"/>
  <c r="J54" i="1"/>
  <c r="D64" i="1" l="1"/>
  <c r="D66" i="1" s="1"/>
  <c r="D65" i="1"/>
  <c r="D67" i="1" s="1"/>
</calcChain>
</file>

<file path=xl/sharedStrings.xml><?xml version="1.0" encoding="utf-8"?>
<sst xmlns="http://schemas.openxmlformats.org/spreadsheetml/2006/main" count="273" uniqueCount="252">
  <si>
    <t>Latest Revision:</t>
  </si>
  <si>
    <t>List of References:</t>
  </si>
  <si>
    <t>MIT EVT Website:</t>
  </si>
  <si>
    <t>https://evt.mit.edu</t>
  </si>
  <si>
    <t>Notes for the User</t>
  </si>
  <si>
    <t>Cell Colors Key</t>
  </si>
  <si>
    <t>INPUT</t>
  </si>
  <si>
    <t>CALCULATION</t>
  </si>
  <si>
    <t>NOTE / INFO</t>
  </si>
  <si>
    <t>LABELs</t>
  </si>
  <si>
    <t>Instructions</t>
  </si>
  <si>
    <t>CALC INPUT</t>
  </si>
  <si>
    <t>Calculation Assumptions—v1.1</t>
  </si>
  <si>
    <t>CONVERSION FACTOR</t>
  </si>
  <si>
    <t>HEADING</t>
  </si>
  <si>
    <t>Aluminum</t>
  </si>
  <si>
    <t>Steel</t>
  </si>
  <si>
    <t>Titanium</t>
  </si>
  <si>
    <t>Material</t>
  </si>
  <si>
    <t>Young's (Pa)</t>
  </si>
  <si>
    <t>Yield (Pa)</t>
  </si>
  <si>
    <t>Ultimate (Pa)</t>
  </si>
  <si>
    <t>Poisson's Ratio</t>
  </si>
  <si>
    <t>(from https://asm.matweb.com/search/SpecificMaterial.asp?bassnum=ma6061t6)</t>
  </si>
  <si>
    <t>Shear Modulus (Pa)</t>
  </si>
  <si>
    <t>Shear Strenght (Pa)</t>
  </si>
  <si>
    <t>(from https://www.matweb.com/search/DataSheet.aspx?MatGUID=e1ccebe90cf94502b35c2a4745f63593&amp;ckck=1)</t>
  </si>
  <si>
    <t>ESTIMATED VAL.</t>
  </si>
  <si>
    <t>Fatigue Criteria</t>
  </si>
  <si>
    <t>(from https://asm.matweb.com/search/SpecificMaterial.asp?bassnum=mtp641)</t>
  </si>
  <si>
    <r>
      <t xml:space="preserve">Fatigure Criterion—
</t>
    </r>
    <r>
      <rPr>
        <sz val="12"/>
        <color rgb="FF7F7F7F"/>
        <rFont val="Calibri"/>
        <family val="2"/>
        <scheme val="minor"/>
      </rPr>
      <t xml:space="preserve">For </t>
    </r>
    <r>
      <rPr>
        <u/>
        <sz val="12"/>
        <color rgb="FF7F7F7F"/>
        <rFont val="Calibri (Body)"/>
      </rPr>
      <t>ALUMINUM</t>
    </r>
    <r>
      <rPr>
        <sz val="12"/>
        <color rgb="FF7F7F7F"/>
        <rFont val="Calibri"/>
        <family val="2"/>
        <scheme val="minor"/>
      </rPr>
      <t xml:space="preserve"> --&gt; MOORE's test @ 500 million cycles
For </t>
    </r>
    <r>
      <rPr>
        <u/>
        <sz val="12"/>
        <color rgb="FF7F7F7F"/>
        <rFont val="Calibri (Body)"/>
      </rPr>
      <t>Steel</t>
    </r>
    <r>
      <rPr>
        <sz val="12"/>
        <color rgb="FF7F7F7F"/>
        <rFont val="Calibri"/>
        <family val="2"/>
        <scheme val="minor"/>
      </rPr>
      <t xml:space="preserve"> --&gt; Endurance Limit of Sigma Y / 2</t>
    </r>
    <r>
      <rPr>
        <b/>
        <i/>
        <sz val="12"/>
        <color rgb="FF7F7F7F"/>
        <rFont val="Calibri"/>
        <family val="2"/>
        <scheme val="minor"/>
      </rPr>
      <t xml:space="preserve">
</t>
    </r>
    <r>
      <rPr>
        <sz val="12"/>
        <color rgb="FF7F7F7F"/>
        <rFont val="Calibri"/>
        <family val="2"/>
        <scheme val="minor"/>
      </rPr>
      <t xml:space="preserve">For </t>
    </r>
    <r>
      <rPr>
        <u/>
        <sz val="12"/>
        <color rgb="FF7F7F7F"/>
        <rFont val="Calibri (Body)"/>
      </rPr>
      <t>Titanium</t>
    </r>
    <r>
      <rPr>
        <sz val="12"/>
        <color rgb="FF7F7F7F"/>
        <rFont val="Calibri"/>
        <family val="2"/>
        <scheme val="minor"/>
      </rPr>
      <t xml:space="preserve"> --&gt; notched @ 1E+7 Cycles, Kt=3.3 (stress concentration factor)</t>
    </r>
  </si>
  <si>
    <t>INTERMEDIATE VALUE</t>
  </si>
  <si>
    <t>FINAL VALUE</t>
  </si>
  <si>
    <t>ERROR</t>
  </si>
  <si>
    <t>Monday, April 14th, 2023</t>
  </si>
  <si>
    <t xml:space="preserve">Shigley's Mechanical Engineering Design (6th, SI)
Precision Machine Design—Alex Slocum
2.70 Elements of Mechanical Design
2.72 FUNdaMENTALs of Precision Product Design
https://kapent.com/how-to-determine-bearing-shaft-and-housing-fit/
https://simplybearings.co.uk/shop/Info-Pages-ISO-Limits/c4746_4779/index.html?page=1
https://home.iitk.ac.in/~anupams/ME251/tolerances_tables.pdf
</t>
  </si>
  <si>
    <t>ISO Tolerance Classifications from Kapent</t>
  </si>
  <si>
    <t>Ghost Rider Tim's Slips + Fits Calculator for Bearings + Shafts (in SI Units)</t>
  </si>
  <si>
    <t>a12</t>
  </si>
  <si>
    <t>d6</t>
  </si>
  <si>
    <t>e6</t>
  </si>
  <si>
    <t>e13</t>
  </si>
  <si>
    <t>f5</t>
  </si>
  <si>
    <t>f6</t>
  </si>
  <si>
    <t>f7</t>
  </si>
  <si>
    <t>g5</t>
  </si>
  <si>
    <t>g6</t>
  </si>
  <si>
    <t>g7</t>
  </si>
  <si>
    <t>h4</t>
  </si>
  <si>
    <t>h5</t>
  </si>
  <si>
    <t>h6</t>
  </si>
  <si>
    <t>h7</t>
  </si>
  <si>
    <t>h8</t>
  </si>
  <si>
    <t>h9</t>
  </si>
  <si>
    <t>h10</t>
  </si>
  <si>
    <t>h11</t>
  </si>
  <si>
    <t>h12</t>
  </si>
  <si>
    <t>j5</t>
  </si>
  <si>
    <t>j6</t>
  </si>
  <si>
    <t>j7</t>
  </si>
  <si>
    <t>js5</t>
  </si>
  <si>
    <t>js6</t>
  </si>
  <si>
    <t>js7</t>
  </si>
  <si>
    <t>k5</t>
  </si>
  <si>
    <t>k6</t>
  </si>
  <si>
    <t>k7</t>
  </si>
  <si>
    <t>m5</t>
  </si>
  <si>
    <t>m6</t>
  </si>
  <si>
    <t>m7</t>
  </si>
  <si>
    <t>n5</t>
  </si>
  <si>
    <t>n6</t>
  </si>
  <si>
    <t>n7</t>
  </si>
  <si>
    <t>p5</t>
  </si>
  <si>
    <t>p6</t>
  </si>
  <si>
    <t>r6</t>
  </si>
  <si>
    <t>Please note that all specifications in this sheet are reported from https://simplybearings.co.uk/shop/Info-Pages-ISO-Limits/c4746_4779/index.html?page=1</t>
  </si>
  <si>
    <t>Geometery + Fits Selector</t>
  </si>
  <si>
    <t>Fit Class</t>
  </si>
  <si>
    <t>Diametral Range</t>
  </si>
  <si>
    <t>ISO Shaft Tolerances</t>
  </si>
  <si>
    <t>ISO Housing Tolerances</t>
  </si>
  <si>
    <t>E6</t>
  </si>
  <si>
    <t>E7</t>
  </si>
  <si>
    <t>E11</t>
  </si>
  <si>
    <t>E12</t>
  </si>
  <si>
    <t>E13</t>
  </si>
  <si>
    <t>F6</t>
  </si>
  <si>
    <t>F7</t>
  </si>
  <si>
    <t>F8</t>
  </si>
  <si>
    <t>G6</t>
  </si>
  <si>
    <t>G7</t>
  </si>
  <si>
    <t>G8</t>
  </si>
  <si>
    <t>H6</t>
  </si>
  <si>
    <t>H7</t>
  </si>
  <si>
    <t>H8</t>
  </si>
  <si>
    <t>H9</t>
  </si>
  <si>
    <t>H10</t>
  </si>
  <si>
    <t>H11</t>
  </si>
  <si>
    <t>J6</t>
  </si>
  <si>
    <t>J7</t>
  </si>
  <si>
    <t>J8</t>
  </si>
  <si>
    <t>JS6</t>
  </si>
  <si>
    <t>JS7</t>
  </si>
  <si>
    <t>JS8</t>
  </si>
  <si>
    <t>K6</t>
  </si>
  <si>
    <t>K7</t>
  </si>
  <si>
    <t>K8</t>
  </si>
  <si>
    <t>M6</t>
  </si>
  <si>
    <t>M7</t>
  </si>
  <si>
    <t>M8</t>
  </si>
  <si>
    <t>N6</t>
  </si>
  <si>
    <t>N7</t>
  </si>
  <si>
    <t>N8</t>
  </si>
  <si>
    <t>P6</t>
  </si>
  <si>
    <t>P7</t>
  </si>
  <si>
    <t>P8</t>
  </si>
  <si>
    <t>R6</t>
  </si>
  <si>
    <t>R7</t>
  </si>
  <si>
    <t>3-6mm</t>
  </si>
  <si>
    <t>Nominal Size</t>
  </si>
  <si>
    <t>6-10mm</t>
  </si>
  <si>
    <t>10-18mm</t>
  </si>
  <si>
    <t>18-30mm</t>
  </si>
  <si>
    <t>30-40mm</t>
  </si>
  <si>
    <t>40-50mm</t>
  </si>
  <si>
    <t>50-65mm</t>
  </si>
  <si>
    <t>65-80mm</t>
  </si>
  <si>
    <t>80-100mm</t>
  </si>
  <si>
    <t>100-120mm</t>
  </si>
  <si>
    <t>120-140mm</t>
  </si>
  <si>
    <t>140-160mm</t>
  </si>
  <si>
    <t>160-180mm</t>
  </si>
  <si>
    <t>180-200mm</t>
  </si>
  <si>
    <t>200-225mm</t>
  </si>
  <si>
    <t>225-250mm</t>
  </si>
  <si>
    <t>250-280mm</t>
  </si>
  <si>
    <t>280-315mm</t>
  </si>
  <si>
    <t>315-355mm</t>
  </si>
  <si>
    <t>355-400mm</t>
  </si>
  <si>
    <t>Selector</t>
  </si>
  <si>
    <t>Hole Tolerancing</t>
  </si>
  <si>
    <t>Shaft Tolerancing</t>
  </si>
  <si>
    <t>Please note that all specifications in this sheet are reported from https://amesweb.info/fits-tolerances/preferred-tolerances-table.aspx</t>
  </si>
  <si>
    <t>Dimensions + Material</t>
  </si>
  <si>
    <t>Shaft Nominal ø (mm)</t>
  </si>
  <si>
    <t>Housing Nominal ø (mm)</t>
  </si>
  <si>
    <t>Vertical Selector</t>
  </si>
  <si>
    <t>Diametral Selector (+)</t>
  </si>
  <si>
    <t>Diametral Selector (-)</t>
  </si>
  <si>
    <t>x1</t>
  </si>
  <si>
    <t>x2</t>
  </si>
  <si>
    <t>x3</t>
  </si>
  <si>
    <t>x4</t>
  </si>
  <si>
    <t>x5</t>
  </si>
  <si>
    <t>x6</t>
  </si>
  <si>
    <t>x7</t>
  </si>
  <si>
    <t>x8</t>
  </si>
  <si>
    <t>x9</t>
  </si>
  <si>
    <t>x10</t>
  </si>
  <si>
    <t>x11</t>
  </si>
  <si>
    <t>x12</t>
  </si>
  <si>
    <t>x13</t>
  </si>
  <si>
    <t>x14</t>
  </si>
  <si>
    <t>x15</t>
  </si>
  <si>
    <t>x16</t>
  </si>
  <si>
    <t>x17</t>
  </si>
  <si>
    <t>x18</t>
  </si>
  <si>
    <t>x19</t>
  </si>
  <si>
    <t>x20</t>
  </si>
  <si>
    <r>
      <rPr>
        <b/>
        <i/>
        <u/>
        <sz val="12"/>
        <color rgb="FF7F7F7F"/>
        <rFont val="Calibri (Body)"/>
      </rPr>
      <t>Fit Class—</t>
    </r>
    <r>
      <rPr>
        <i/>
        <sz val="12"/>
        <color rgb="FF7F7F7F"/>
        <rFont val="Calibri"/>
        <family val="2"/>
        <scheme val="minor"/>
      </rPr>
      <t xml:space="preserve">
Select red number under the tolerance
</t>
    </r>
    <r>
      <rPr>
        <b/>
        <i/>
        <u/>
        <sz val="12"/>
        <color rgb="FF7F7F7F"/>
        <rFont val="Calibri (Body)"/>
      </rPr>
      <t>Diametral Range—</t>
    </r>
    <r>
      <rPr>
        <i/>
        <sz val="12"/>
        <color rgb="FF7F7F7F"/>
        <rFont val="Calibri"/>
        <family val="2"/>
        <scheme val="minor"/>
      </rPr>
      <t xml:space="preserve">
select the first red number next to the diametral class 
ex. 3-6mm choose 1
140-60mm choose23</t>
    </r>
  </si>
  <si>
    <t>SELECTOR OUTPUTS — SHAFT</t>
  </si>
  <si>
    <t>SELECTOR OUTPUTS — HOUSING</t>
  </si>
  <si>
    <t>SELECTOR INPUTS — SHAFT</t>
  </si>
  <si>
    <t>SELECTOR INPUTS — HOUSING</t>
  </si>
  <si>
    <t>Tolerance Table Outputs</t>
  </si>
  <si>
    <t>Shaft</t>
  </si>
  <si>
    <t>Shaft (-) Deviation (μm)</t>
  </si>
  <si>
    <t>Shaft (+) Deviation (μm)</t>
  </si>
  <si>
    <t>Shaft Minimum ø (mm)</t>
  </si>
  <si>
    <t>Shaft Maximum ø (mm)</t>
  </si>
  <si>
    <t>Hole (+) Deviation (μm)</t>
  </si>
  <si>
    <t>Hole (-) Deviation (μm)</t>
  </si>
  <si>
    <t>Hole Maximum ø (mm)</t>
  </si>
  <si>
    <t>Hole Minimum ø (mm)</t>
  </si>
  <si>
    <t>Maximum δ (mm)</t>
  </si>
  <si>
    <t>Minimum δ (mm)</t>
  </si>
  <si>
    <t>Nominal δ (mm)</t>
  </si>
  <si>
    <r>
      <t xml:space="preserve">if δ &gt; 0, </t>
    </r>
    <r>
      <rPr>
        <sz val="12"/>
        <color rgb="FF7F7F7F"/>
        <rFont val="Calibri"/>
        <family val="2"/>
        <scheme val="minor"/>
      </rPr>
      <t xml:space="preserve">then we have interference between the hole and pin
</t>
    </r>
    <r>
      <rPr>
        <b/>
        <sz val="12"/>
        <color rgb="FF7F7F7F"/>
        <rFont val="Calibri"/>
        <family val="2"/>
        <scheme val="minor"/>
      </rPr>
      <t xml:space="preserve">δ &lt; 0, </t>
    </r>
    <r>
      <rPr>
        <sz val="12"/>
        <color rgb="FF7F7F7F"/>
        <rFont val="Calibri"/>
        <family val="2"/>
        <scheme val="minor"/>
      </rPr>
      <t xml:space="preserve">means clerance </t>
    </r>
  </si>
  <si>
    <t>Interface Calculations</t>
  </si>
  <si>
    <r>
      <t>Welcome to Ghost Rider Tim's Slips + Fits Calculator for Bearings + Shafts in SI units! This calculator is provided for free from the MIT Electric Vehicle Team (Licence to Fab), for you to use! Check out the tabs at the bottom + the references for more info!
Please note this calculator is provided open-source so if you see something wrong, please tell us so we can fix it (</t>
    </r>
    <r>
      <rPr>
        <u/>
        <sz val="12"/>
        <color theme="1"/>
        <rFont val="Calibri (Body)"/>
      </rPr>
      <t>adim@mit.edu</t>
    </r>
    <r>
      <rPr>
        <sz val="12"/>
        <color theme="1"/>
        <rFont val="Calibri"/>
        <family val="2"/>
        <scheme val="minor"/>
      </rPr>
      <t xml:space="preserve">)! </t>
    </r>
  </si>
  <si>
    <t>Materials Selector</t>
  </si>
  <si>
    <t>Shaft Material</t>
  </si>
  <si>
    <r>
      <t xml:space="preserve">Material Selector
</t>
    </r>
    <r>
      <rPr>
        <i/>
        <sz val="12"/>
        <color rgb="FF7F7F7F"/>
        <rFont val="Calibri"/>
        <family val="2"/>
        <scheme val="minor"/>
      </rPr>
      <t>1 - 6061-T6 Aluminum Alloy
2 - 4130 Steel Alloy
3 - Grade 5 Titanium Alloy</t>
    </r>
  </si>
  <si>
    <t>Shaft Material Props.</t>
  </si>
  <si>
    <t>Elasticity Modulus (Pa)</t>
  </si>
  <si>
    <t>Tensile Yield (Pa)</t>
  </si>
  <si>
    <t>Tensile Ultimate (Pa)</t>
  </si>
  <si>
    <t>Hole Material Props.</t>
  </si>
  <si>
    <t>Hole Material</t>
  </si>
  <si>
    <t>Material Properties</t>
  </si>
  <si>
    <t>This cell checks if the NOMINAL δ between the parts is positive.</t>
  </si>
  <si>
    <t>This cell checks if the NOMINAL δ between the parts is negative.</t>
  </si>
  <si>
    <r>
      <t xml:space="preserve">INPUTS
1) INPUT </t>
    </r>
    <r>
      <rPr>
        <sz val="12"/>
        <color theme="1"/>
        <rFont val="Calibri"/>
        <family val="2"/>
        <scheme val="minor"/>
      </rPr>
      <t>your desired shaft NOMINAL diameters, and TOLERANCE calssifications</t>
    </r>
    <r>
      <rPr>
        <b/>
        <sz val="12"/>
        <color theme="1"/>
        <rFont val="Calibri"/>
        <family val="2"/>
        <scheme val="minor"/>
      </rPr>
      <t xml:space="preserve">
2) INPUT </t>
    </r>
    <r>
      <rPr>
        <sz val="12"/>
        <color theme="1"/>
        <rFont val="Calibri"/>
        <family val="2"/>
        <scheme val="minor"/>
      </rPr>
      <t xml:space="preserve">wether what you've specified is a running/clerance fit, or a transition/interference fit </t>
    </r>
    <r>
      <rPr>
        <b/>
        <sz val="12"/>
        <color rgb="FFFF0000"/>
        <rFont val="Calibri (Body)"/>
      </rPr>
      <t>UPDATE --&gt; THIS IS CALCULATED FROM TOTAL δ</t>
    </r>
    <r>
      <rPr>
        <sz val="12"/>
        <color theme="1"/>
        <rFont val="Calibri"/>
        <family val="2"/>
        <scheme val="minor"/>
      </rPr>
      <t xml:space="preserve">
</t>
    </r>
    <r>
      <rPr>
        <b/>
        <sz val="12"/>
        <color theme="1"/>
        <rFont val="Calibri"/>
        <family val="2"/>
        <scheme val="minor"/>
      </rPr>
      <t xml:space="preserve">3) INPUT </t>
    </r>
    <r>
      <rPr>
        <sz val="12"/>
        <color theme="1"/>
        <rFont val="Calibri"/>
        <family val="2"/>
        <scheme val="minor"/>
      </rPr>
      <t xml:space="preserve">the material choice of the members in the design
</t>
    </r>
    <r>
      <rPr>
        <b/>
        <sz val="12"/>
        <color theme="1"/>
        <rFont val="Calibri"/>
        <family val="2"/>
        <scheme val="minor"/>
      </rPr>
      <t>OUTPUTs
1) OUTPUTs</t>
    </r>
    <r>
      <rPr>
        <sz val="12"/>
        <color theme="1"/>
        <rFont val="Calibri"/>
        <family val="2"/>
        <scheme val="minor"/>
      </rPr>
      <t xml:space="preserve"> the nominal dimensions of each of the parts
</t>
    </r>
    <r>
      <rPr>
        <b/>
        <sz val="12"/>
        <color theme="1"/>
        <rFont val="Calibri"/>
        <family val="2"/>
        <scheme val="minor"/>
      </rPr>
      <t xml:space="preserve">2) OUTPUTs </t>
    </r>
    <r>
      <rPr>
        <sz val="12"/>
        <color theme="1"/>
        <rFont val="Calibri"/>
        <family val="2"/>
        <scheme val="minor"/>
      </rPr>
      <t xml:space="preserve">the location accuracy, and shear strenght for </t>
    </r>
    <r>
      <rPr>
        <b/>
        <sz val="12"/>
        <color theme="1"/>
        <rFont val="Calibri"/>
        <family val="2"/>
        <scheme val="minor"/>
      </rPr>
      <t>running and clerance fits</t>
    </r>
    <r>
      <rPr>
        <sz val="12"/>
        <color theme="1"/>
        <rFont val="Calibri"/>
        <family val="2"/>
        <scheme val="minor"/>
      </rPr>
      <t xml:space="preserve">
</t>
    </r>
    <r>
      <rPr>
        <b/>
        <sz val="12"/>
        <color theme="1"/>
        <rFont val="Calibri"/>
        <family val="2"/>
        <scheme val="minor"/>
      </rPr>
      <t>3) OUTPUTs</t>
    </r>
    <r>
      <rPr>
        <sz val="12"/>
        <color theme="1"/>
        <rFont val="Calibri"/>
        <family val="2"/>
        <scheme val="minor"/>
      </rPr>
      <t xml:space="preserve"> the press fit pressure, shear strenght, and pull/push force for </t>
    </r>
    <r>
      <rPr>
        <b/>
        <sz val="12"/>
        <color theme="1"/>
        <rFont val="Calibri"/>
        <family val="2"/>
        <scheme val="minor"/>
      </rPr>
      <t xml:space="preserve">transition/interference fits
</t>
    </r>
    <r>
      <rPr>
        <b/>
        <sz val="12"/>
        <color rgb="FFFF0000"/>
        <rFont val="Calibri (Body)"/>
      </rPr>
      <t xml:space="preserve">Please note that while all cells with always provide an output, depending on the δ, some of these values may not be valid. For example, any numbers under the "clerance fit" section will be calculated but are nonsense if the fit is a transitional or interference fit. </t>
    </r>
    <r>
      <rPr>
        <b/>
        <u/>
        <sz val="12"/>
        <color rgb="FFFF0000"/>
        <rFont val="Calibri (Body)"/>
      </rPr>
      <t xml:space="preserve">WE RECCOMEND READING SHIGLEY'S MECHANICAL ENGINEERING DESIGN CHAPTER 7, SPECIFICALLY 7-8 BEFORE USING THIS CALCULATOR AS THIS CALCULATOR IS NOT A SUBSTITUTE FOR ENGINEERING KNOWLEDGE. </t>
    </r>
  </si>
  <si>
    <t>For Interference / Transition Fits</t>
  </si>
  <si>
    <t>For Clerance / Running Fits</t>
  </si>
  <si>
    <t>Alpha (m/m·K)</t>
  </si>
  <si>
    <r>
      <t xml:space="preserve">CTE—
</t>
    </r>
    <r>
      <rPr>
        <sz val="12"/>
        <color rgb="FF7F7F7F"/>
        <rFont val="Calibri"/>
        <family val="2"/>
        <scheme val="minor"/>
      </rPr>
      <t xml:space="preserve">For </t>
    </r>
    <r>
      <rPr>
        <u/>
        <sz val="12"/>
        <color rgb="FF7F7F7F"/>
        <rFont val="Calibri (Body)"/>
      </rPr>
      <t>ALUMINUM</t>
    </r>
    <r>
      <rPr>
        <sz val="12"/>
        <color rgb="FF7F7F7F"/>
        <rFont val="Calibri"/>
        <family val="2"/>
        <scheme val="minor"/>
      </rPr>
      <t xml:space="preserve"> --&gt; linear fit measured @ 68°F
For </t>
    </r>
    <r>
      <rPr>
        <u/>
        <sz val="12"/>
        <color rgb="FF7F7F7F"/>
        <rFont val="Calibri (Body)"/>
      </rPr>
      <t>Steel</t>
    </r>
    <r>
      <rPr>
        <sz val="12"/>
        <color rgb="FF7F7F7F"/>
        <rFont val="Calibri"/>
        <family val="2"/>
        <scheme val="minor"/>
      </rPr>
      <t xml:space="preserve"> --&gt; estimated from https://www.timkensteel.com/~/media/4130HWAlloySteelBrochure_finallr.ashx </t>
    </r>
    <r>
      <rPr>
        <b/>
        <i/>
        <sz val="12"/>
        <color rgb="FF7F7F7F"/>
        <rFont val="Calibri"/>
        <family val="2"/>
        <scheme val="minor"/>
      </rPr>
      <t xml:space="preserve">
</t>
    </r>
    <r>
      <rPr>
        <sz val="12"/>
        <color rgb="FF7F7F7F"/>
        <rFont val="Calibri"/>
        <family val="2"/>
        <scheme val="minor"/>
      </rPr>
      <t xml:space="preserve">For </t>
    </r>
    <r>
      <rPr>
        <u/>
        <sz val="12"/>
        <color rgb="FF7F7F7F"/>
        <rFont val="Calibri (Body)"/>
      </rPr>
      <t>Titanium</t>
    </r>
    <r>
      <rPr>
        <sz val="12"/>
        <color rgb="FF7F7F7F"/>
        <rFont val="Calibri"/>
        <family val="2"/>
        <scheme val="minor"/>
      </rPr>
      <t xml:space="preserve"> --&gt; linear fit @ 20°C</t>
    </r>
  </si>
  <si>
    <t>Thermal Properties</t>
  </si>
  <si>
    <t>CTE Hole (m/m·K)</t>
  </si>
  <si>
    <t>CTE Shaft (m/m·K)</t>
  </si>
  <si>
    <t>Pressures + Stresses</t>
  </si>
  <si>
    <t>Minimum Pressure (Pa)</t>
  </si>
  <si>
    <t>Maximum Pressure (Pa)</t>
  </si>
  <si>
    <t>Nominal Pressure (Pa)</t>
  </si>
  <si>
    <t>Housing</t>
  </si>
  <si>
    <t>Nominal Dimensions</t>
  </si>
  <si>
    <t>Hole Nominal ø (mm)</t>
  </si>
  <si>
    <t>Geometric Inputs</t>
  </si>
  <si>
    <r>
      <t xml:space="preserve">Note— </t>
    </r>
    <r>
      <rPr>
        <i/>
        <sz val="12"/>
        <color rgb="FFFF0000"/>
        <rFont val="Calibri"/>
        <family val="2"/>
        <scheme val="minor"/>
      </rPr>
      <t>the outer diameter is estimated as either 3-5x the diameter of the shaft being inserted, OR the maximum diameter of surrounding material LESS than 3-5x the characteristic diameter.</t>
    </r>
    <r>
      <rPr>
        <b/>
        <i/>
        <sz val="12"/>
        <color rgb="FFFF0000"/>
        <rFont val="Calibri"/>
        <family val="2"/>
        <scheme val="minor"/>
      </rPr>
      <t xml:space="preserve">
So if only 30mm of diametral material was surrounding an 8mm shaft, we'd use 30mm, else 40mm no matter how much material is around it.</t>
    </r>
  </si>
  <si>
    <t>Assume these are the same ^</t>
  </si>
  <si>
    <t>Press Fit "L" (mm)</t>
  </si>
  <si>
    <t>These are the Formulas form section 7-8 in Shigley's we are using to calculate the press-fit characteristics. Please see Shigley's section 7-8 for more information.</t>
  </si>
  <si>
    <t>Shaft Inner ø "di" (mm)</t>
  </si>
  <si>
    <t>Hole Outer ø "do" (mm)</t>
  </si>
  <si>
    <t>Press Fit Forces</t>
  </si>
  <si>
    <t>Max. Pressing Force (N)</t>
  </si>
  <si>
    <t>Min. Pressing Force (N)</t>
  </si>
  <si>
    <t>Shaft Radial σ (Pa)</t>
  </si>
  <si>
    <t>Hole Radial σ (Pa)</t>
  </si>
  <si>
    <t>Shaft Tangential σ (Pa)</t>
  </si>
  <si>
    <t>These are Worst Case Stresses</t>
  </si>
  <si>
    <t>Hole Tangential σ (Pa)</t>
  </si>
  <si>
    <t>Here we would put torque transfer capability, and thermal assembly information</t>
  </si>
  <si>
    <t>Joint 'Play' + Locating</t>
  </si>
  <si>
    <t>Min Radial C2C Motion (mm)</t>
  </si>
  <si>
    <t>Max Radial C2C Motion (mm)</t>
  </si>
  <si>
    <t>Nominal Radial C2C Motion (mm)</t>
  </si>
  <si>
    <t>Nom. Pressing Force (N)</t>
  </si>
  <si>
    <t>(mm)</t>
  </si>
  <si>
    <t>(thou)</t>
  </si>
  <si>
    <t>mm to thou (1mm = )</t>
  </si>
  <si>
    <t>Here we would put Hertzian pressure contact and shear ability of the joint</t>
  </si>
  <si>
    <t>Distortion-Energy Failure</t>
  </si>
  <si>
    <t>Shaft Stress σ (Pa)</t>
  </si>
  <si>
    <t>Hole Stress σ (Pa)</t>
  </si>
  <si>
    <t>See page 219 in Shigley's for the Distortion-Energy Theorem for Yield in DUCTILE materials</t>
  </si>
  <si>
    <t>Shaft Yield Check PASS</t>
  </si>
  <si>
    <t>Hole Yield Check PASS</t>
  </si>
  <si>
    <t>Based on worst-case diameters</t>
  </si>
  <si>
    <r>
      <t xml:space="preserve">Special thanks to…
Professor Marty Culpepper
Professor Alex Slocum
David Kim (MIT Biomimetic Robotics Lab)
Andrew SaLoutos (MIT Biomimetic Robotics Lab)
Jack Lin
</t>
    </r>
    <r>
      <rPr>
        <b/>
        <sz val="12"/>
        <color theme="1"/>
        <rFont val="Calibri"/>
        <family val="2"/>
        <scheme val="minor"/>
      </rPr>
      <t>Reference Sheet 1</t>
    </r>
    <r>
      <rPr>
        <sz val="12"/>
        <color theme="1"/>
        <rFont val="Calibri"/>
        <family val="2"/>
        <scheme val="minor"/>
      </rPr>
      <t xml:space="preserve">
https://craigdanielmiller.com/2018/11/21/hole-shaft-tolerance-calculator/
</t>
    </r>
    <r>
      <rPr>
        <b/>
        <sz val="12"/>
        <color theme="1"/>
        <rFont val="Calibri"/>
        <family val="2"/>
        <scheme val="minor"/>
      </rPr>
      <t>Reference Sheet 2</t>
    </r>
    <r>
      <rPr>
        <sz val="12"/>
        <color theme="1"/>
        <rFont val="Calibri"/>
        <family val="2"/>
        <scheme val="minor"/>
      </rPr>
      <t xml:space="preserve">
https://www.google.com/url?sa=t&amp;rct=j&amp;q=&amp;esrc=s&amp;source=web&amp;cd=&amp;cad=rja&amp;uact=8&amp;ved=2ahUKEwihoorC0an-AhWqFFkFHWQ4DzAQFnoECA0QAQ&amp;url=https%3A%2F%2Fwww.linsgroup.com%2FDATA%2FTolerance_List.xls&amp;usg=AOvVaw3S3rLwBwb10wD2f4qgVOAU
</t>
    </r>
    <r>
      <rPr>
        <b/>
        <sz val="12"/>
        <color theme="1"/>
        <rFont val="Calibri"/>
        <family val="2"/>
        <scheme val="minor"/>
      </rPr>
      <t>Reference 1</t>
    </r>
    <r>
      <rPr>
        <sz val="12"/>
        <color theme="1"/>
        <rFont val="Calibri"/>
        <family val="2"/>
        <scheme val="minor"/>
      </rPr>
      <t xml:space="preserve">
https://www.cobanengineering.com/Tolerances/UpperAndLowerDeviationsShafts.asp
</t>
    </r>
    <r>
      <rPr>
        <b/>
        <sz val="12"/>
        <color theme="1"/>
        <rFont val="Calibri"/>
        <family val="2"/>
        <scheme val="minor"/>
      </rPr>
      <t xml:space="preserve">Reference 2
</t>
    </r>
    <r>
      <rPr>
        <sz val="12"/>
        <color theme="1"/>
        <rFont val="Calibri"/>
        <family val="2"/>
        <scheme val="minor"/>
      </rPr>
      <t xml:space="preserve">https://amesweb.info/fits-tolerances/preferred-tolerances-table.aspx
</t>
    </r>
    <r>
      <rPr>
        <b/>
        <sz val="12"/>
        <color theme="1"/>
        <rFont val="Calibri"/>
        <family val="2"/>
        <scheme val="minor"/>
      </rPr>
      <t>Reference 3</t>
    </r>
    <r>
      <rPr>
        <sz val="12"/>
        <color theme="1"/>
        <rFont val="Calibri"/>
        <family val="2"/>
        <scheme val="minor"/>
      </rPr>
      <t xml:space="preserve">
https://www.tribology-abc.com/calculators/e3_8.htm</t>
    </r>
  </si>
  <si>
    <r>
      <t xml:space="preserve">1. </t>
    </r>
    <r>
      <rPr>
        <sz val="12"/>
        <color theme="1"/>
        <rFont val="Calibri"/>
        <family val="2"/>
        <scheme val="minor"/>
      </rPr>
      <t xml:space="preserve">The biggest assumption BY FAR that this calculator makes is that </t>
    </r>
    <r>
      <rPr>
        <b/>
        <sz val="12"/>
        <color theme="1"/>
        <rFont val="Calibri"/>
        <family val="2"/>
        <scheme val="minor"/>
      </rPr>
      <t xml:space="preserve">ALL MATERIAL DEFORMATIONS DURING INTERFERENCE AND TRANSITIONAL FITS ARE PURELY ELASTIC, </t>
    </r>
    <r>
      <rPr>
        <sz val="12"/>
        <color theme="1"/>
        <rFont val="Calibri"/>
        <family val="2"/>
        <scheme val="minor"/>
      </rPr>
      <t xml:space="preserve">this is a </t>
    </r>
    <r>
      <rPr>
        <b/>
        <sz val="12"/>
        <color theme="1"/>
        <rFont val="Calibri"/>
        <family val="2"/>
        <scheme val="minor"/>
      </rPr>
      <t>CRITICAL ASSUMPTION</t>
    </r>
    <r>
      <rPr>
        <sz val="12"/>
        <color theme="1"/>
        <rFont val="Calibri"/>
        <family val="2"/>
        <scheme val="minor"/>
      </rPr>
      <t>, because plastic deformation does NOT help create press-fit pressure, therefor if the press fit stresses are</t>
    </r>
    <r>
      <rPr>
        <b/>
        <sz val="12"/>
        <color theme="1"/>
        <rFont val="Calibri"/>
        <family val="2"/>
        <scheme val="minor"/>
      </rPr>
      <t xml:space="preserve"> TOO HIGH </t>
    </r>
    <r>
      <rPr>
        <sz val="12"/>
        <color theme="1"/>
        <rFont val="Calibri"/>
        <family val="2"/>
        <scheme val="minor"/>
      </rPr>
      <t xml:space="preserve">this calculator will </t>
    </r>
    <r>
      <rPr>
        <b/>
        <sz val="12"/>
        <color theme="1"/>
        <rFont val="Calibri"/>
        <family val="2"/>
        <scheme val="minor"/>
      </rPr>
      <t xml:space="preserve">OVERESTIMATE THE STRENGHT OF YOUR PRESS FIT JOINT. YOU SHOULD CALCULATE THE PRESS FIT STRESS YOURSELF AND MAKE SURE IT IS LESS THAN THE YIELD STRESS OF THE MATERIALS. 
2. </t>
    </r>
    <r>
      <rPr>
        <sz val="12"/>
        <color theme="1"/>
        <rFont val="Calibri"/>
        <family val="2"/>
        <scheme val="minor"/>
      </rPr>
      <t xml:space="preserve">Second, this calculator assumes in a press/interference/transitional fit, </t>
    </r>
    <r>
      <rPr>
        <b/>
        <sz val="12"/>
        <color theme="1"/>
        <rFont val="Calibri"/>
        <family val="2"/>
        <scheme val="minor"/>
      </rPr>
      <t xml:space="preserve">THAT THE PIN IS PRESSED PERFECTLY STRAIGHT INTO THE HOLE, </t>
    </r>
    <r>
      <rPr>
        <sz val="12"/>
        <color theme="1"/>
        <rFont val="Calibri"/>
        <family val="2"/>
        <scheme val="minor"/>
      </rPr>
      <t xml:space="preserve">this is </t>
    </r>
    <r>
      <rPr>
        <b/>
        <sz val="12"/>
        <color theme="1"/>
        <rFont val="Calibri"/>
        <family val="2"/>
        <scheme val="minor"/>
      </rPr>
      <t xml:space="preserve">NOT THE CASE IN REAL FITS, </t>
    </r>
    <r>
      <rPr>
        <sz val="12"/>
        <color theme="1"/>
        <rFont val="Calibri"/>
        <family val="2"/>
        <scheme val="minor"/>
      </rPr>
      <t xml:space="preserve">meaning your joint will likely suffer </t>
    </r>
    <r>
      <rPr>
        <b/>
        <sz val="12"/>
        <color theme="1"/>
        <rFont val="Calibri"/>
        <family val="2"/>
        <scheme val="minor"/>
      </rPr>
      <t xml:space="preserve">SOME PLASTIC DEFORMATION AND SEE SOME REDUCTION IN FORCE CAPABILITY. 
</t>
    </r>
    <r>
      <rPr>
        <b/>
        <u/>
        <sz val="12"/>
        <color rgb="FFFF0000"/>
        <rFont val="Calibri (Body)"/>
      </rPr>
      <t>In this version of the calculator, all stresses, safety factors, and joint-capability estimates are ESTIMATES and will NOT be verified with FEA or anything, please do your own math to check our numbers.</t>
    </r>
    <r>
      <rPr>
        <b/>
        <sz val="12"/>
        <color theme="1"/>
        <rFont val="Calibri"/>
        <family val="2"/>
        <scheme val="minor"/>
      </rPr>
      <t xml:space="preserve">
</t>
    </r>
    <r>
      <rPr>
        <b/>
        <u/>
        <sz val="12"/>
        <color rgb="FFFF0000"/>
        <rFont val="Calibri (Body)"/>
      </rPr>
      <t xml:space="preserve">PLEASE NOTE THAT THIS CALCULATOR DOES NOT CALCULATE STRESS IN THE MEMBERS DUE TO ANY PRESS FITS, OR THE SHEAR LOAD CAPABILITIES OF ANY RUNNING FITS, NOTE THAT WHEN DESIGNING A PRESS FIT, YOU WANT THE MATERIAL TO STAY IN THE ELASTIC REGIME FOR THE MOST PART BECAUSE PLASTIC DEFORMATION DOES NOT AID IN PRESS-FIT PRESSURE, ONLY ELASTIC DEFORMATION DOES THAT. </t>
    </r>
  </si>
  <si>
    <r>
      <t xml:space="preserve">REVISION HISTORY
</t>
    </r>
    <r>
      <rPr>
        <sz val="12"/>
        <color theme="1"/>
        <rFont val="Calibri"/>
        <family val="2"/>
        <scheme val="minor"/>
      </rPr>
      <t xml:space="preserve">v1.1—ISO Fits / Clearances Standard, Al/Steel/Ti ONLY, press fit pressure and pull-out/press-in force, clerance fit locating tolerance and ability
</t>
    </r>
    <r>
      <rPr>
        <b/>
        <sz val="12"/>
        <color rgb="FFFF0000"/>
        <rFont val="Calibri (Body)"/>
      </rPr>
      <t>coming in version 2—</t>
    </r>
    <r>
      <rPr>
        <sz val="12"/>
        <color theme="1"/>
        <rFont val="Calibri (Body)"/>
      </rPr>
      <t xml:space="preserve">stress generated in the members during the press-fit, go/no-go checks on tightness of a press fit, moment and torque load capabilities of a press fit, total estimated runout for running fits, </t>
    </r>
    <r>
      <rPr>
        <b/>
        <u/>
        <sz val="12"/>
        <color theme="1"/>
        <rFont val="Calibri (Body)"/>
      </rPr>
      <t xml:space="preserve">also add in hertzian contact shear load capabilities of running and clerance fits
</t>
    </r>
    <r>
      <rPr>
        <b/>
        <sz val="12"/>
        <color rgb="FFFF0000"/>
        <rFont val="Calibri (Body)"/>
      </rPr>
      <t>coming in version 2—</t>
    </r>
    <r>
      <rPr>
        <sz val="12"/>
        <color theme="1"/>
        <rFont val="Calibri"/>
        <family val="2"/>
        <scheme val="minor"/>
      </rPr>
      <t>also coming soon will be the DELTA T's required to</t>
    </r>
    <r>
      <rPr>
        <b/>
        <sz val="12"/>
        <color theme="1"/>
        <rFont val="Calibri"/>
        <family val="2"/>
        <scheme val="minor"/>
      </rPr>
      <t xml:space="preserve"> GENERATE A SLIP FIT</t>
    </r>
    <r>
      <rPr>
        <sz val="12"/>
        <color theme="1"/>
        <rFont val="Calibri"/>
        <family val="2"/>
        <scheme val="minor"/>
      </rPr>
      <t xml:space="preserve"> for the </t>
    </r>
    <r>
      <rPr>
        <b/>
        <sz val="12"/>
        <color theme="1"/>
        <rFont val="Calibri"/>
        <family val="2"/>
        <scheme val="minor"/>
      </rPr>
      <t xml:space="preserve">ASSEMBLY OF A PRESS FIT ! </t>
    </r>
    <r>
      <rPr>
        <sz val="12"/>
        <color theme="1"/>
        <rFont val="Calibri"/>
        <family val="2"/>
        <scheme val="minor"/>
      </rPr>
      <t xml:space="preserve">i.e. when will two parts have a total DELTA of zero allowing them to be </t>
    </r>
    <r>
      <rPr>
        <b/>
        <sz val="12"/>
        <color theme="1"/>
        <rFont val="Calibri"/>
        <family val="2"/>
        <scheme val="minor"/>
      </rPr>
      <t xml:space="preserve">easily assembled.
</t>
    </r>
    <r>
      <rPr>
        <b/>
        <sz val="12"/>
        <color rgb="FFFF0000"/>
        <rFont val="Calibri (Body)"/>
      </rPr>
      <t>coming in version 2 or 3—</t>
    </r>
    <r>
      <rPr>
        <sz val="12"/>
        <color theme="1"/>
        <rFont val="Calibri"/>
        <family val="2"/>
        <scheme val="minor"/>
      </rPr>
      <t xml:space="preserve">hardware verification of press fit force calculation (using a force guage and simple experiment).
</t>
    </r>
    <r>
      <rPr>
        <b/>
        <sz val="12"/>
        <color rgb="FFFF0000"/>
        <rFont val="Calibri (Body)"/>
      </rPr>
      <t>coming in version 2 or 3—</t>
    </r>
    <r>
      <rPr>
        <sz val="12"/>
        <color theme="1"/>
        <rFont val="Calibri"/>
        <family val="2"/>
        <scheme val="minor"/>
      </rPr>
      <t xml:space="preserve">instructions on how to "look up" the tolerance class for items you purchased and are designing with (bearings, dowel pins, etc.)
</t>
    </r>
    <r>
      <rPr>
        <b/>
        <sz val="12"/>
        <color rgb="FFFF0000"/>
        <rFont val="Calibri (Body)"/>
      </rPr>
      <t>FIXED A MISTAKE IN THE NOMINAL RADIAL C2C MOTION CALCULATION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</si>
</sst>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33" x14ac:knownFonts="1">
    <font>
      <sz val="12"/>
      <color theme="1"/>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27"/>
      <color theme="1"/>
      <name val="Calibri"/>
      <family val="2"/>
      <scheme val="minor"/>
    </font>
    <font>
      <u/>
      <sz val="12"/>
      <color theme="10"/>
      <name val="Calibri"/>
      <family val="2"/>
      <scheme val="minor"/>
    </font>
    <font>
      <b/>
      <sz val="12"/>
      <color rgb="FFFF0000"/>
      <name val="Calibri (Body)"/>
    </font>
    <font>
      <b/>
      <i/>
      <sz val="12"/>
      <color rgb="FF7F7F7F"/>
      <name val="Calibri"/>
      <family val="2"/>
      <scheme val="minor"/>
    </font>
    <font>
      <b/>
      <i/>
      <u/>
      <sz val="12"/>
      <color rgb="FF7F7F7F"/>
      <name val="Calibri (Body)"/>
    </font>
    <font>
      <sz val="8"/>
      <color theme="1"/>
      <name val="Calibri"/>
      <family val="2"/>
      <scheme val="minor"/>
    </font>
    <font>
      <b/>
      <sz val="12"/>
      <color rgb="FFFF0000"/>
      <name val="Calibri"/>
      <family val="2"/>
      <scheme val="minor"/>
    </font>
    <font>
      <sz val="12"/>
      <color rgb="FF000000"/>
      <name val="Calibri"/>
      <family val="2"/>
      <scheme val="minor"/>
    </font>
    <font>
      <sz val="12"/>
      <color rgb="FF7F7F7F"/>
      <name val="Calibri"/>
      <family val="2"/>
      <scheme val="minor"/>
    </font>
    <font>
      <u/>
      <sz val="12"/>
      <color rgb="FF7F7F7F"/>
      <name val="Calibri (Body)"/>
    </font>
    <font>
      <b/>
      <sz val="27"/>
      <color rgb="FF000000"/>
      <name val="Calibri"/>
      <family val="2"/>
      <scheme val="minor"/>
    </font>
    <font>
      <b/>
      <sz val="12"/>
      <color rgb="FF7F7F7F"/>
      <name val="Calibri"/>
      <family val="2"/>
      <scheme val="minor"/>
    </font>
    <font>
      <u/>
      <sz val="12"/>
      <color theme="1"/>
      <name val="Calibri (Body)"/>
    </font>
    <font>
      <b/>
      <i/>
      <u/>
      <sz val="12"/>
      <color rgb="FF7F7F7F"/>
      <name val="Calibri"/>
      <family val="2"/>
      <scheme val="minor"/>
    </font>
    <font>
      <sz val="12"/>
      <color theme="1"/>
      <name val="Calibri (Body)"/>
    </font>
    <font>
      <b/>
      <u/>
      <sz val="12"/>
      <color rgb="FFFF0000"/>
      <name val="Calibri (Body)"/>
    </font>
    <font>
      <b/>
      <u/>
      <sz val="12"/>
      <color theme="1"/>
      <name val="Calibri (Body)"/>
    </font>
    <font>
      <b/>
      <i/>
      <sz val="12"/>
      <color rgb="FFFF0000"/>
      <name val="Calibri"/>
      <family val="2"/>
      <scheme val="minor"/>
    </font>
    <font>
      <i/>
      <sz val="12"/>
      <color rgb="FFFF0000"/>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7"/>
      </patternFill>
    </fill>
    <fill>
      <patternFill patternType="solid">
        <fgColor rgb="FFF2F2F2"/>
        <bgColor rgb="FF000000"/>
      </patternFill>
    </fill>
  </fills>
  <borders count="7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thin">
        <color theme="1"/>
      </left>
      <right/>
      <top/>
      <bottom/>
      <diagonal/>
    </border>
    <border>
      <left/>
      <right/>
      <top style="double">
        <color rgb="FFFF8001"/>
      </top>
      <bottom style="double">
        <color rgb="FFFF8001"/>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
      <left style="thin">
        <color rgb="FF7F7F7F"/>
      </left>
      <right/>
      <top style="medium">
        <color indexed="64"/>
      </top>
      <bottom style="thin">
        <color rgb="FF7F7F7F"/>
      </bottom>
      <diagonal/>
    </border>
    <border>
      <left/>
      <right style="thin">
        <color rgb="FF3F3F3F"/>
      </right>
      <top style="medium">
        <color indexed="64"/>
      </top>
      <bottom style="thin">
        <color rgb="FF7F7F7F"/>
      </bottom>
      <diagonal/>
    </border>
    <border>
      <left/>
      <right style="thin">
        <color rgb="FF3F3F3F"/>
      </right>
      <top style="thin">
        <color rgb="FF7F7F7F"/>
      </top>
      <bottom style="thin">
        <color rgb="FF7F7F7F"/>
      </bottom>
      <diagonal/>
    </border>
    <border>
      <left style="thin">
        <color rgb="FF7F7F7F"/>
      </left>
      <right/>
      <top style="medium">
        <color indexed="64"/>
      </top>
      <bottom/>
      <diagonal/>
    </border>
    <border>
      <left/>
      <right style="thin">
        <color rgb="FF3F3F3F"/>
      </right>
      <top style="medium">
        <color indexed="64"/>
      </top>
      <bottom/>
      <diagonal/>
    </border>
    <border>
      <left/>
      <right style="thin">
        <color rgb="FF7F7F7F"/>
      </right>
      <top style="thin">
        <color rgb="FF7F7F7F"/>
      </top>
      <bottom/>
      <diagonal/>
    </border>
    <border>
      <left/>
      <right/>
      <top style="thin">
        <color indexed="64"/>
      </top>
      <bottom style="thin">
        <color indexed="64"/>
      </bottom>
      <diagonal/>
    </border>
    <border>
      <left/>
      <right/>
      <top style="thin">
        <color rgb="FF3F3F3F"/>
      </top>
      <bottom style="thin">
        <color rgb="FF3F3F3F"/>
      </bottom>
      <diagonal/>
    </border>
    <border>
      <left style="thin">
        <color indexed="64"/>
      </left>
      <right/>
      <top style="medium">
        <color indexed="64"/>
      </top>
      <bottom/>
      <diagonal/>
    </border>
    <border>
      <left/>
      <right style="thin">
        <color indexed="64"/>
      </right>
      <top style="medium">
        <color indexed="64"/>
      </top>
      <bottom/>
      <diagonal/>
    </border>
    <border>
      <left/>
      <right style="thin">
        <color rgb="FF3F3F3F"/>
      </right>
      <top style="thin">
        <color rgb="FF3F3F3F"/>
      </top>
      <bottom/>
      <diagonal/>
    </border>
    <border>
      <left style="thin">
        <color indexed="64"/>
      </left>
      <right style="thin">
        <color indexed="64"/>
      </right>
      <top style="thin">
        <color indexed="64"/>
      </top>
      <bottom style="thin">
        <color rgb="FF3F3F3F"/>
      </bottom>
      <diagonal/>
    </border>
    <border>
      <left style="thin">
        <color indexed="64"/>
      </left>
      <right style="thin">
        <color indexed="64"/>
      </right>
      <top style="thin">
        <color rgb="FF3F3F3F"/>
      </top>
      <bottom style="thin">
        <color indexed="64"/>
      </bottom>
      <diagonal/>
    </border>
  </borders>
  <cellStyleXfs count="12">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6" borderId="1" applyNumberFormat="0" applyAlignment="0" applyProtection="0"/>
    <xf numFmtId="0" fontId="8" fillId="0" borderId="3" applyNumberFormat="0" applyFill="0" applyAlignment="0" applyProtection="0"/>
    <xf numFmtId="0" fontId="1" fillId="7" borderId="4" applyNumberFormat="0" applyFont="0" applyAlignment="0" applyProtection="0"/>
    <xf numFmtId="0" fontId="11" fillId="0" borderId="0" applyNumberFormat="0" applyFill="0" applyBorder="0" applyAlignment="0" applyProtection="0"/>
    <xf numFmtId="0" fontId="13" fillId="8" borderId="0" applyNumberFormat="0" applyBorder="0" applyAlignment="0" applyProtection="0"/>
    <xf numFmtId="0" fontId="15" fillId="0" borderId="0" applyNumberFormat="0" applyFill="0" applyBorder="0" applyAlignment="0" applyProtection="0"/>
  </cellStyleXfs>
  <cellXfs count="218">
    <xf numFmtId="0" fontId="0" fillId="0" borderId="0" xfId="0"/>
    <xf numFmtId="0" fontId="12" fillId="0" borderId="0" xfId="0" applyFont="1"/>
    <xf numFmtId="0" fontId="5" fillId="5" borderId="18" xfId="4" applyBorder="1"/>
    <xf numFmtId="0" fontId="19" fillId="0" borderId="0" xfId="0" applyFont="1" applyAlignment="1">
      <alignment vertical="top"/>
    </xf>
    <xf numFmtId="0" fontId="20" fillId="0" borderId="0" xfId="0" applyFont="1" applyAlignment="1">
      <alignment vertical="top" wrapText="1"/>
    </xf>
    <xf numFmtId="0" fontId="10" fillId="0" borderId="0" xfId="0" applyFont="1" applyAlignment="1">
      <alignment vertical="top" wrapText="1"/>
    </xf>
    <xf numFmtId="11" fontId="0" fillId="0" borderId="0" xfId="0" applyNumberFormat="1"/>
    <xf numFmtId="2" fontId="5" fillId="5" borderId="18" xfId="4" applyNumberFormat="1" applyBorder="1"/>
    <xf numFmtId="0" fontId="8" fillId="0" borderId="3" xfId="7"/>
    <xf numFmtId="0" fontId="7" fillId="0" borderId="3" xfId="7" applyFont="1"/>
    <xf numFmtId="11" fontId="4" fillId="4" borderId="0" xfId="3" applyNumberFormat="1"/>
    <xf numFmtId="0" fontId="7" fillId="0" borderId="3" xfId="7" applyFont="1" applyAlignment="1"/>
    <xf numFmtId="0" fontId="9" fillId="8" borderId="5" xfId="10" applyFont="1" applyBorder="1" applyAlignment="1"/>
    <xf numFmtId="0" fontId="20" fillId="0" borderId="0" xfId="0" applyFont="1"/>
    <xf numFmtId="0" fontId="9" fillId="0" borderId="0" xfId="0" applyFont="1"/>
    <xf numFmtId="0" fontId="2" fillId="2" borderId="2" xfId="1" applyBorder="1"/>
    <xf numFmtId="164" fontId="2" fillId="2" borderId="2" xfId="1" applyNumberFormat="1" applyBorder="1"/>
    <xf numFmtId="0" fontId="27" fillId="0" borderId="0" xfId="0" applyFont="1" applyAlignment="1">
      <alignment vertical="top" wrapText="1"/>
    </xf>
    <xf numFmtId="11" fontId="6" fillId="9" borderId="2" xfId="0" applyNumberFormat="1" applyFont="1" applyFill="1" applyBorder="1"/>
    <xf numFmtId="11" fontId="6" fillId="9" borderId="56" xfId="0" applyNumberFormat="1" applyFont="1" applyFill="1" applyBorder="1"/>
    <xf numFmtId="11" fontId="6" fillId="9" borderId="20" xfId="0" applyNumberFormat="1" applyFont="1" applyFill="1" applyBorder="1"/>
    <xf numFmtId="0" fontId="7" fillId="6" borderId="1" xfId="6"/>
    <xf numFmtId="11" fontId="6" fillId="6" borderId="2" xfId="5" applyNumberFormat="1"/>
    <xf numFmtId="11" fontId="2" fillId="2" borderId="20" xfId="1" applyNumberFormat="1" applyBorder="1"/>
    <xf numFmtId="164" fontId="5" fillId="5" borderId="1" xfId="4" applyNumberFormat="1"/>
    <xf numFmtId="11" fontId="12" fillId="6" borderId="2" xfId="5" applyNumberFormat="1" applyFont="1"/>
    <xf numFmtId="2" fontId="2" fillId="2" borderId="62" xfId="1" applyNumberFormat="1" applyBorder="1"/>
    <xf numFmtId="2" fontId="2" fillId="2" borderId="20" xfId="1" applyNumberFormat="1" applyBorder="1"/>
    <xf numFmtId="11" fontId="2" fillId="2" borderId="67" xfId="1" applyNumberFormat="1" applyBorder="1"/>
    <xf numFmtId="0" fontId="0" fillId="0" borderId="55" xfId="0" applyBorder="1"/>
    <xf numFmtId="11" fontId="2" fillId="2" borderId="68" xfId="1" applyNumberFormat="1" applyBorder="1"/>
    <xf numFmtId="11" fontId="2" fillId="2" borderId="69" xfId="1" applyNumberFormat="1" applyBorder="1"/>
    <xf numFmtId="165" fontId="2" fillId="2" borderId="64" xfId="1" applyNumberFormat="1" applyBorder="1"/>
    <xf numFmtId="0" fontId="2" fillId="2" borderId="55" xfId="1" applyBorder="1"/>
    <xf numFmtId="11" fontId="2" fillId="2" borderId="55" xfId="1" applyNumberFormat="1" applyBorder="1"/>
    <xf numFmtId="0" fontId="9" fillId="8" borderId="14" xfId="10" applyFont="1" applyBorder="1" applyAlignment="1">
      <alignment horizontal="left"/>
    </xf>
    <xf numFmtId="0" fontId="9" fillId="8" borderId="16" xfId="10" applyFont="1" applyBorder="1" applyAlignment="1">
      <alignment horizontal="left"/>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14" fillId="0" borderId="6" xfId="0" applyFont="1" applyBorder="1" applyAlignment="1">
      <alignment horizontal="left"/>
    </xf>
    <xf numFmtId="0" fontId="14" fillId="0" borderId="7" xfId="0" applyFont="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0" fontId="0" fillId="7" borderId="4" xfId="8" applyFont="1" applyAlignment="1">
      <alignment horizontal="left" vertical="top" wrapText="1"/>
    </xf>
    <xf numFmtId="0" fontId="0" fillId="7" borderId="21" xfId="8" applyFont="1" applyBorder="1" applyAlignment="1">
      <alignment horizontal="left" vertical="top"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2" fillId="0" borderId="14" xfId="0" applyFont="1" applyBorder="1" applyAlignment="1">
      <alignment horizontal="left"/>
    </xf>
    <xf numFmtId="0" fontId="12" fillId="0" borderId="16" xfId="0" applyFont="1"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12" fillId="0" borderId="14" xfId="0" applyFont="1" applyBorder="1" applyAlignment="1">
      <alignment horizontal="left" vertical="top"/>
    </xf>
    <xf numFmtId="0" fontId="12" fillId="0" borderId="15" xfId="0" applyFont="1" applyBorder="1" applyAlignment="1">
      <alignment horizontal="left" vertical="top"/>
    </xf>
    <xf numFmtId="0" fontId="5" fillId="5" borderId="17" xfId="4" applyBorder="1" applyAlignment="1">
      <alignment horizontal="center"/>
    </xf>
    <xf numFmtId="0" fontId="5" fillId="5" borderId="18" xfId="4" applyBorder="1" applyAlignment="1">
      <alignment horizontal="center"/>
    </xf>
    <xf numFmtId="0" fontId="6" fillId="6" borderId="19" xfId="5" applyBorder="1" applyAlignment="1">
      <alignment horizontal="center"/>
    </xf>
    <xf numFmtId="0" fontId="6" fillId="6" borderId="20" xfId="5" applyBorder="1" applyAlignment="1">
      <alignment horizontal="center"/>
    </xf>
    <xf numFmtId="0" fontId="14" fillId="0" borderId="8" xfId="0" applyFont="1" applyBorder="1" applyAlignment="1">
      <alignment horizontal="left"/>
    </xf>
    <xf numFmtId="0" fontId="14" fillId="0" borderId="13" xfId="0" applyFont="1" applyBorder="1" applyAlignment="1">
      <alignment horizontal="left"/>
    </xf>
    <xf numFmtId="0" fontId="12" fillId="7" borderId="4" xfId="8" applyFont="1" applyAlignment="1">
      <alignment horizontal="left" vertical="top" wrapText="1"/>
    </xf>
    <xf numFmtId="0" fontId="11" fillId="0" borderId="25" xfId="9" applyBorder="1" applyAlignment="1">
      <alignment horizontal="left" vertical="top" wrapText="1"/>
    </xf>
    <xf numFmtId="0" fontId="11" fillId="0" borderId="26" xfId="9" applyBorder="1" applyAlignment="1">
      <alignment horizontal="left" vertical="top"/>
    </xf>
    <xf numFmtId="0" fontId="11" fillId="0" borderId="27" xfId="9" applyBorder="1" applyAlignment="1">
      <alignment horizontal="left" vertical="top"/>
    </xf>
    <xf numFmtId="0" fontId="11" fillId="0" borderId="28" xfId="9" applyBorder="1" applyAlignment="1">
      <alignment horizontal="left" vertical="top"/>
    </xf>
    <xf numFmtId="0" fontId="11" fillId="0" borderId="0" xfId="9" applyBorder="1" applyAlignment="1">
      <alignment horizontal="left" vertical="top"/>
    </xf>
    <xf numFmtId="0" fontId="11" fillId="0" borderId="29" xfId="9" applyBorder="1" applyAlignment="1">
      <alignment horizontal="left" vertical="top"/>
    </xf>
    <xf numFmtId="0" fontId="11" fillId="0" borderId="30" xfId="9" applyBorder="1" applyAlignment="1">
      <alignment horizontal="left" vertical="top"/>
    </xf>
    <xf numFmtId="0" fontId="11" fillId="0" borderId="31" xfId="9" applyBorder="1" applyAlignment="1">
      <alignment horizontal="left" vertical="top"/>
    </xf>
    <xf numFmtId="0" fontId="11" fillId="0" borderId="32" xfId="9" applyBorder="1" applyAlignment="1">
      <alignment horizontal="left" vertical="top"/>
    </xf>
    <xf numFmtId="0" fontId="7" fillId="6" borderId="1" xfId="6" applyAlignment="1">
      <alignment horizontal="left"/>
    </xf>
    <xf numFmtId="0" fontId="25" fillId="0" borderId="25" xfId="9" applyFont="1" applyBorder="1" applyAlignment="1">
      <alignment horizontal="left" vertical="top" wrapText="1"/>
    </xf>
    <xf numFmtId="0" fontId="17" fillId="0" borderId="26" xfId="9" applyFont="1" applyBorder="1" applyAlignment="1">
      <alignment horizontal="left" vertical="top" wrapText="1"/>
    </xf>
    <xf numFmtId="0" fontId="17" fillId="0" borderId="27" xfId="9" applyFont="1" applyBorder="1" applyAlignment="1">
      <alignment horizontal="left" vertical="top" wrapText="1"/>
    </xf>
    <xf numFmtId="0" fontId="17" fillId="0" borderId="28" xfId="9" applyFont="1" applyBorder="1" applyAlignment="1">
      <alignment horizontal="left" vertical="top" wrapText="1"/>
    </xf>
    <xf numFmtId="0" fontId="17" fillId="0" borderId="0" xfId="9" applyFont="1" applyBorder="1" applyAlignment="1">
      <alignment horizontal="left" vertical="top" wrapText="1"/>
    </xf>
    <xf numFmtId="0" fontId="17" fillId="0" borderId="29" xfId="9" applyFont="1" applyBorder="1" applyAlignment="1">
      <alignment horizontal="left" vertical="top" wrapText="1"/>
    </xf>
    <xf numFmtId="0" fontId="17" fillId="0" borderId="30" xfId="9" applyFont="1" applyBorder="1" applyAlignment="1">
      <alignment horizontal="left" vertical="top" wrapText="1"/>
    </xf>
    <xf numFmtId="0" fontId="17" fillId="0" borderId="31" xfId="9" applyFont="1" applyBorder="1" applyAlignment="1">
      <alignment horizontal="left" vertical="top" wrapText="1"/>
    </xf>
    <xf numFmtId="0" fontId="17" fillId="0" borderId="32" xfId="9" applyFont="1" applyBorder="1" applyAlignment="1">
      <alignment horizontal="left" vertical="top" wrapText="1"/>
    </xf>
    <xf numFmtId="0" fontId="15" fillId="0" borderId="14" xfId="11" applyBorder="1" applyAlignment="1">
      <alignment horizontal="left"/>
    </xf>
    <xf numFmtId="0" fontId="15" fillId="0" borderId="15" xfId="11" applyBorder="1" applyAlignment="1">
      <alignment horizontal="left"/>
    </xf>
    <xf numFmtId="0" fontId="15" fillId="0" borderId="16" xfId="11" applyBorder="1" applyAlignment="1">
      <alignment horizontal="left"/>
    </xf>
    <xf numFmtId="0" fontId="0" fillId="0" borderId="7"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27" fillId="0" borderId="25" xfId="0" applyFont="1" applyBorder="1" applyAlignment="1">
      <alignment horizontal="left" vertical="top" wrapText="1"/>
    </xf>
    <xf numFmtId="0" fontId="27" fillId="0" borderId="26" xfId="0" applyFont="1" applyBorder="1" applyAlignment="1">
      <alignment horizontal="left" vertical="top" wrapText="1"/>
    </xf>
    <xf numFmtId="0" fontId="27" fillId="0" borderId="27" xfId="0" applyFont="1" applyBorder="1" applyAlignment="1">
      <alignment horizontal="left" vertical="top" wrapText="1"/>
    </xf>
    <xf numFmtId="0" fontId="27" fillId="0" borderId="28" xfId="0" applyFont="1" applyBorder="1" applyAlignment="1">
      <alignment horizontal="left" vertical="top" wrapText="1"/>
    </xf>
    <xf numFmtId="0" fontId="27" fillId="0" borderId="0" xfId="0" applyFont="1" applyAlignment="1">
      <alignment horizontal="left" vertical="top" wrapText="1"/>
    </xf>
    <xf numFmtId="0" fontId="27" fillId="0" borderId="29" xfId="0" applyFont="1" applyBorder="1" applyAlignment="1">
      <alignment horizontal="left" vertical="top" wrapText="1"/>
    </xf>
    <xf numFmtId="0" fontId="27" fillId="0" borderId="30" xfId="0" applyFont="1" applyBorder="1" applyAlignment="1">
      <alignment horizontal="left" vertical="top" wrapText="1"/>
    </xf>
    <xf numFmtId="0" fontId="27" fillId="0" borderId="31" xfId="0" applyFont="1" applyBorder="1" applyAlignment="1">
      <alignment horizontal="left" vertical="top" wrapText="1"/>
    </xf>
    <xf numFmtId="0" fontId="27" fillId="0" borderId="32" xfId="0" applyFont="1" applyBorder="1" applyAlignment="1">
      <alignment horizontal="left" vertical="top" wrapText="1"/>
    </xf>
    <xf numFmtId="0" fontId="12" fillId="0" borderId="6" xfId="0" applyFont="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11" fillId="0" borderId="23" xfId="9" applyBorder="1" applyAlignment="1">
      <alignment horizontal="center"/>
    </xf>
    <xf numFmtId="0" fontId="11" fillId="0" borderId="24" xfId="9" applyBorder="1" applyAlignment="1">
      <alignment horizontal="center"/>
    </xf>
    <xf numFmtId="0" fontId="9" fillId="8" borderId="14" xfId="10" applyFont="1" applyBorder="1" applyAlignment="1">
      <alignment horizontal="center"/>
    </xf>
    <xf numFmtId="0" fontId="9" fillId="8" borderId="16" xfId="10" applyFont="1" applyBorder="1" applyAlignment="1">
      <alignment horizontal="center"/>
    </xf>
    <xf numFmtId="0" fontId="8" fillId="0" borderId="3" xfId="7" applyAlignment="1">
      <alignment horizontal="center"/>
    </xf>
    <xf numFmtId="0" fontId="3" fillId="3" borderId="0" xfId="2" applyAlignment="1">
      <alignment horizontal="center"/>
    </xf>
    <xf numFmtId="0" fontId="2" fillId="2" borderId="0" xfId="1" applyAlignment="1">
      <alignment horizontal="center"/>
    </xf>
    <xf numFmtId="0" fontId="4" fillId="4" borderId="0" xfId="3" applyAlignment="1">
      <alignment horizontal="center"/>
    </xf>
    <xf numFmtId="0" fontId="7" fillId="6" borderId="17" xfId="6" applyBorder="1" applyAlignment="1">
      <alignment horizontal="center"/>
    </xf>
    <xf numFmtId="0" fontId="7" fillId="6" borderId="18" xfId="6" applyBorder="1" applyAlignment="1">
      <alignment horizontal="center"/>
    </xf>
    <xf numFmtId="0" fontId="0" fillId="7" borderId="21" xfId="8" applyFont="1" applyBorder="1" applyAlignment="1">
      <alignment horizontal="center"/>
    </xf>
    <xf numFmtId="0" fontId="0" fillId="7" borderId="22" xfId="8" applyFont="1" applyBorder="1" applyAlignment="1">
      <alignment horizontal="center"/>
    </xf>
    <xf numFmtId="0" fontId="12" fillId="0" borderId="14" xfId="0" applyFont="1" applyBorder="1" applyAlignment="1">
      <alignment horizontal="center"/>
    </xf>
    <xf numFmtId="0" fontId="12" fillId="0" borderId="16" xfId="0" applyFont="1" applyBorder="1" applyAlignment="1">
      <alignment horizontal="center"/>
    </xf>
    <xf numFmtId="0" fontId="7" fillId="9" borderId="60" xfId="0" applyFont="1" applyFill="1" applyBorder="1" applyAlignment="1">
      <alignment horizontal="left"/>
    </xf>
    <xf numFmtId="0" fontId="7" fillId="9" borderId="61" xfId="0" applyFont="1" applyFill="1" applyBorder="1" applyAlignment="1">
      <alignment horizontal="left"/>
    </xf>
    <xf numFmtId="0" fontId="7" fillId="9" borderId="23" xfId="0" applyFont="1" applyFill="1" applyBorder="1" applyAlignment="1">
      <alignment horizontal="left"/>
    </xf>
    <xf numFmtId="0" fontId="7" fillId="9" borderId="24" xfId="0" applyFont="1" applyFill="1" applyBorder="1" applyAlignment="1">
      <alignment horizontal="left"/>
    </xf>
    <xf numFmtId="0" fontId="7" fillId="9" borderId="30" xfId="0" applyFont="1" applyFill="1" applyBorder="1" applyAlignment="1">
      <alignment horizontal="left"/>
    </xf>
    <xf numFmtId="0" fontId="7" fillId="9" borderId="32" xfId="0" applyFont="1" applyFill="1" applyBorder="1" applyAlignment="1">
      <alignment horizontal="left"/>
    </xf>
    <xf numFmtId="0" fontId="31" fillId="0" borderId="25" xfId="9" applyFont="1" applyBorder="1" applyAlignment="1">
      <alignment horizontal="left" vertical="top" wrapText="1"/>
    </xf>
    <xf numFmtId="0" fontId="31" fillId="0" borderId="26" xfId="9" applyFont="1" applyBorder="1" applyAlignment="1">
      <alignment horizontal="left" vertical="top" wrapText="1"/>
    </xf>
    <xf numFmtId="0" fontId="31" fillId="0" borderId="27" xfId="9" applyFont="1" applyBorder="1" applyAlignment="1">
      <alignment horizontal="left" vertical="top" wrapText="1"/>
    </xf>
    <xf numFmtId="0" fontId="31" fillId="0" borderId="28" xfId="9" applyFont="1" applyBorder="1" applyAlignment="1">
      <alignment horizontal="left" vertical="top" wrapText="1"/>
    </xf>
    <xf numFmtId="0" fontId="31" fillId="0" borderId="0" xfId="9" applyFont="1" applyBorder="1" applyAlignment="1">
      <alignment horizontal="left" vertical="top" wrapText="1"/>
    </xf>
    <xf numFmtId="0" fontId="31" fillId="0" borderId="29" xfId="9" applyFont="1" applyBorder="1" applyAlignment="1">
      <alignment horizontal="left" vertical="top" wrapText="1"/>
    </xf>
    <xf numFmtId="0" fontId="31" fillId="0" borderId="30" xfId="9" applyFont="1" applyBorder="1" applyAlignment="1">
      <alignment horizontal="left" vertical="top" wrapText="1"/>
    </xf>
    <xf numFmtId="0" fontId="31" fillId="0" borderId="31" xfId="9" applyFont="1" applyBorder="1" applyAlignment="1">
      <alignment horizontal="left" vertical="top" wrapText="1"/>
    </xf>
    <xf numFmtId="0" fontId="31" fillId="0" borderId="32" xfId="9" applyFont="1" applyBorder="1" applyAlignment="1">
      <alignment horizontal="left" vertical="top" wrapText="1"/>
    </xf>
    <xf numFmtId="0" fontId="7" fillId="9" borderId="65" xfId="0" applyFont="1" applyFill="1" applyBorder="1" applyAlignment="1">
      <alignment horizontal="left"/>
    </xf>
    <xf numFmtId="0" fontId="7" fillId="9" borderId="66" xfId="0" applyFont="1" applyFill="1" applyBorder="1" applyAlignment="1">
      <alignment horizontal="left"/>
    </xf>
    <xf numFmtId="0" fontId="7" fillId="9" borderId="25" xfId="0" applyFont="1" applyFill="1" applyBorder="1" applyAlignment="1">
      <alignment horizontal="left"/>
    </xf>
    <xf numFmtId="0" fontId="7" fillId="9" borderId="27" xfId="0" applyFont="1" applyFill="1" applyBorder="1" applyAlignment="1">
      <alignment horizontal="left"/>
    </xf>
    <xf numFmtId="0" fontId="20" fillId="0" borderId="23" xfId="0" applyFont="1" applyBorder="1" applyAlignment="1">
      <alignment horizontal="left"/>
    </xf>
    <xf numFmtId="0" fontId="20" fillId="0" borderId="63" xfId="0" applyFont="1" applyBorder="1" applyAlignment="1">
      <alignment horizontal="left"/>
    </xf>
    <xf numFmtId="0" fontId="20" fillId="0" borderId="24" xfId="0" applyFont="1" applyBorder="1" applyAlignment="1">
      <alignment horizontal="left"/>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31" fillId="0" borderId="30" xfId="9" applyFont="1" applyBorder="1" applyAlignment="1">
      <alignment horizontal="left" vertical="top"/>
    </xf>
    <xf numFmtId="0" fontId="31" fillId="0" borderId="31" xfId="9" applyFont="1" applyBorder="1" applyAlignment="1">
      <alignment horizontal="left" vertical="top"/>
    </xf>
    <xf numFmtId="0" fontId="31" fillId="0" borderId="24" xfId="9" applyFont="1" applyBorder="1" applyAlignment="1">
      <alignment horizontal="left" vertical="top"/>
    </xf>
    <xf numFmtId="0" fontId="11" fillId="0" borderId="26" xfId="9" applyBorder="1" applyAlignment="1">
      <alignment horizontal="left" vertical="top" wrapText="1"/>
    </xf>
    <xf numFmtId="0" fontId="11" fillId="0" borderId="27" xfId="9" applyBorder="1" applyAlignment="1">
      <alignment horizontal="left" vertical="top" wrapText="1"/>
    </xf>
    <xf numFmtId="0" fontId="11" fillId="0" borderId="30" xfId="9" applyBorder="1" applyAlignment="1">
      <alignment horizontal="left" vertical="top" wrapText="1"/>
    </xf>
    <xf numFmtId="0" fontId="11" fillId="0" borderId="31" xfId="9" applyBorder="1" applyAlignment="1">
      <alignment horizontal="left" vertical="top" wrapText="1"/>
    </xf>
    <xf numFmtId="0" fontId="11" fillId="0" borderId="32" xfId="9" applyBorder="1" applyAlignment="1">
      <alignment horizontal="left" vertical="top" wrapText="1"/>
    </xf>
    <xf numFmtId="0" fontId="7" fillId="9" borderId="17" xfId="0" applyFont="1" applyFill="1" applyBorder="1" applyAlignment="1">
      <alignment horizontal="left"/>
    </xf>
    <xf numFmtId="0" fontId="7" fillId="9" borderId="59" xfId="0" applyFont="1" applyFill="1" applyBorder="1" applyAlignment="1">
      <alignment horizontal="left"/>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7" fillId="9" borderId="57" xfId="0" applyFont="1" applyFill="1" applyBorder="1" applyAlignment="1">
      <alignment horizontal="left"/>
    </xf>
    <xf numFmtId="0" fontId="7" fillId="9" borderId="58" xfId="0" applyFont="1" applyFill="1" applyBorder="1" applyAlignment="1">
      <alignment horizontal="left"/>
    </xf>
    <xf numFmtId="0" fontId="7" fillId="0" borderId="3" xfId="7" applyFont="1" applyAlignment="1">
      <alignment horizontal="left"/>
    </xf>
    <xf numFmtId="11" fontId="0" fillId="0" borderId="25" xfId="0" applyNumberFormat="1" applyBorder="1" applyAlignment="1">
      <alignment horizontal="center" vertical="center"/>
    </xf>
    <xf numFmtId="11" fontId="0" fillId="0" borderId="26" xfId="0" applyNumberFormat="1" applyBorder="1" applyAlignment="1">
      <alignment horizontal="center" vertical="center"/>
    </xf>
    <xf numFmtId="11" fontId="0" fillId="0" borderId="27" xfId="0" applyNumberFormat="1" applyBorder="1" applyAlignment="1">
      <alignment horizontal="center" vertical="center"/>
    </xf>
    <xf numFmtId="11" fontId="0" fillId="0" borderId="28" xfId="0" applyNumberFormat="1" applyBorder="1" applyAlignment="1">
      <alignment horizontal="center" vertical="center"/>
    </xf>
    <xf numFmtId="11" fontId="0" fillId="0" borderId="0" xfId="0" applyNumberFormat="1" applyAlignment="1">
      <alignment horizontal="center" vertical="center"/>
    </xf>
    <xf numFmtId="11" fontId="0" fillId="0" borderId="29" xfId="0" applyNumberFormat="1" applyBorder="1" applyAlignment="1">
      <alignment horizontal="center" vertical="center"/>
    </xf>
    <xf numFmtId="11" fontId="0" fillId="0" borderId="30" xfId="0" applyNumberFormat="1" applyBorder="1" applyAlignment="1">
      <alignment horizontal="center" vertical="center"/>
    </xf>
    <xf numFmtId="11" fontId="0" fillId="0" borderId="31" xfId="0" applyNumberFormat="1" applyBorder="1" applyAlignment="1">
      <alignment horizontal="center" vertical="center"/>
    </xf>
    <xf numFmtId="11" fontId="0" fillId="0" borderId="32" xfId="0" applyNumberFormat="1" applyBorder="1" applyAlignment="1">
      <alignment horizontal="center" vertical="center"/>
    </xf>
    <xf numFmtId="0" fontId="7" fillId="9" borderId="31" xfId="0" applyFont="1" applyFill="1" applyBorder="1" applyAlignment="1">
      <alignment horizontal="left"/>
    </xf>
    <xf numFmtId="0" fontId="7" fillId="9" borderId="63" xfId="0" applyFont="1" applyFill="1" applyBorder="1" applyAlignment="1">
      <alignment horizontal="left"/>
    </xf>
    <xf numFmtId="0" fontId="24" fillId="0" borderId="6" xfId="0" applyFont="1" applyBorder="1" applyAlignment="1">
      <alignment horizontal="left"/>
    </xf>
    <xf numFmtId="0" fontId="24" fillId="0" borderId="7" xfId="0" applyFont="1" applyBorder="1" applyAlignment="1">
      <alignment horizontal="left"/>
    </xf>
    <xf numFmtId="0" fontId="24" fillId="0" borderId="8" xfId="0" applyFont="1" applyBorder="1" applyAlignment="1">
      <alignment horizontal="left"/>
    </xf>
    <xf numFmtId="0" fontId="24" fillId="0" borderId="49" xfId="0" applyFont="1" applyBorder="1" applyAlignment="1">
      <alignment horizontal="left"/>
    </xf>
    <xf numFmtId="0" fontId="24" fillId="0" borderId="50" xfId="0" applyFont="1" applyBorder="1" applyAlignment="1">
      <alignment horizontal="left"/>
    </xf>
    <xf numFmtId="0" fontId="24" fillId="0" borderId="52" xfId="0" applyFont="1" applyBorder="1" applyAlignment="1">
      <alignment horizontal="left"/>
    </xf>
    <xf numFmtId="0" fontId="16" fillId="7" borderId="6" xfId="8" applyFont="1" applyBorder="1" applyAlignment="1">
      <alignment horizontal="left" wrapText="1"/>
    </xf>
    <xf numFmtId="0" fontId="16" fillId="7" borderId="7" xfId="8" applyFont="1" applyBorder="1" applyAlignment="1">
      <alignment horizontal="left" wrapText="1"/>
    </xf>
    <xf numFmtId="0" fontId="16" fillId="7" borderId="8" xfId="8" applyFont="1" applyBorder="1" applyAlignment="1">
      <alignment horizontal="left" wrapText="1"/>
    </xf>
    <xf numFmtId="0" fontId="16" fillId="7" borderId="11" xfId="8" applyFont="1" applyBorder="1" applyAlignment="1">
      <alignment horizontal="left" wrapText="1"/>
    </xf>
    <xf numFmtId="0" fontId="16" fillId="7" borderId="12" xfId="8" applyFont="1" applyBorder="1" applyAlignment="1">
      <alignment horizontal="left" wrapText="1"/>
    </xf>
    <xf numFmtId="0" fontId="16" fillId="7" borderId="13" xfId="8" applyFont="1" applyBorder="1" applyAlignment="1">
      <alignment horizontal="left" wrapText="1"/>
    </xf>
    <xf numFmtId="0" fontId="8" fillId="0" borderId="54" xfId="7" applyBorder="1" applyAlignment="1">
      <alignment horizontal="left"/>
    </xf>
    <xf numFmtId="0" fontId="17" fillId="0" borderId="33" xfId="9" applyFont="1" applyBorder="1" applyAlignment="1">
      <alignment horizontal="left" vertical="top" wrapText="1"/>
    </xf>
    <xf numFmtId="0" fontId="11" fillId="0" borderId="34" xfId="9" applyBorder="1" applyAlignment="1">
      <alignment horizontal="left" vertical="top"/>
    </xf>
    <xf numFmtId="0" fontId="11" fillId="0" borderId="35" xfId="9" applyBorder="1" applyAlignment="1">
      <alignment horizontal="left" vertical="top"/>
    </xf>
    <xf numFmtId="0" fontId="11" fillId="0" borderId="36" xfId="9" applyBorder="1" applyAlignment="1">
      <alignment horizontal="left" vertical="top"/>
    </xf>
    <xf numFmtId="0" fontId="11" fillId="0" borderId="37" xfId="9" applyBorder="1" applyAlignment="1">
      <alignment horizontal="left" vertical="top"/>
    </xf>
    <xf numFmtId="0" fontId="11" fillId="0" borderId="38" xfId="9" applyBorder="1" applyAlignment="1">
      <alignment horizontal="left" vertical="top"/>
    </xf>
    <xf numFmtId="0" fontId="11" fillId="0" borderId="39" xfId="9" applyBorder="1" applyAlignment="1">
      <alignment horizontal="left" vertical="top"/>
    </xf>
    <xf numFmtId="0" fontId="11" fillId="0" borderId="40" xfId="9" applyBorder="1" applyAlignment="1">
      <alignment horizontal="left" vertical="top"/>
    </xf>
    <xf numFmtId="0" fontId="17" fillId="0" borderId="25" xfId="9" applyFont="1" applyBorder="1" applyAlignment="1">
      <alignment horizontal="left" vertical="top" wrapText="1"/>
    </xf>
    <xf numFmtId="0" fontId="21" fillId="0" borderId="6" xfId="0" applyFont="1" applyBorder="1" applyAlignment="1">
      <alignment horizontal="center"/>
    </xf>
    <xf numFmtId="0" fontId="21" fillId="0" borderId="48" xfId="0" applyFont="1" applyBorder="1" applyAlignment="1">
      <alignment horizontal="center"/>
    </xf>
    <xf numFmtId="0" fontId="21" fillId="0" borderId="49" xfId="0" applyFont="1" applyBorder="1" applyAlignment="1">
      <alignment horizontal="center"/>
    </xf>
    <xf numFmtId="0" fontId="21" fillId="0" borderId="51" xfId="0" applyFont="1" applyBorder="1" applyAlignment="1">
      <alignment horizontal="center"/>
    </xf>
    <xf numFmtId="0" fontId="0" fillId="0" borderId="43" xfId="0" applyBorder="1" applyAlignment="1">
      <alignment horizontal="left" vertical="top" wrapText="1"/>
    </xf>
    <xf numFmtId="0" fontId="0" fillId="0" borderId="44" xfId="0" applyBorder="1" applyAlignment="1">
      <alignment horizontal="left" vertical="top"/>
    </xf>
    <xf numFmtId="0" fontId="0" fillId="0" borderId="45" xfId="0" applyBorder="1" applyAlignment="1">
      <alignment horizontal="left" vertical="top"/>
    </xf>
    <xf numFmtId="0" fontId="0" fillId="0" borderId="53" xfId="0" applyBorder="1" applyAlignment="1">
      <alignment horizontal="left" vertical="top"/>
    </xf>
    <xf numFmtId="0" fontId="0" fillId="0" borderId="42" xfId="0" applyBorder="1" applyAlignment="1">
      <alignment horizontal="left" vertical="top"/>
    </xf>
    <xf numFmtId="0" fontId="0" fillId="0" borderId="46" xfId="0" applyBorder="1" applyAlignment="1">
      <alignment horizontal="left" vertical="top"/>
    </xf>
    <xf numFmtId="0" fontId="0" fillId="0" borderId="41" xfId="0" applyBorder="1" applyAlignment="1">
      <alignment horizontal="left" vertical="top"/>
    </xf>
    <xf numFmtId="0" fontId="0" fillId="0" borderId="47" xfId="0" applyBorder="1" applyAlignment="1">
      <alignment horizontal="left" vertical="top"/>
    </xf>
  </cellXfs>
  <cellStyles count="12">
    <cellStyle name="Accent4" xfId="10" builtinId="41"/>
    <cellStyle name="Bad" xfId="2" builtinId="27"/>
    <cellStyle name="Calculation" xfId="6" builtinId="22"/>
    <cellStyle name="Explanatory Text" xfId="9" builtinId="53"/>
    <cellStyle name="Good" xfId="1" builtinId="26"/>
    <cellStyle name="Hyperlink" xfId="11" builtinId="8"/>
    <cellStyle name="Input" xfId="4" builtinId="20"/>
    <cellStyle name="Linked Cell" xfId="7" builtinId="24"/>
    <cellStyle name="Neutral" xfId="3" builtinId="28"/>
    <cellStyle name="Normal" xfId="0" builtinId="0"/>
    <cellStyle name="Note" xfId="8" builtinId="10"/>
    <cellStyle name="Output" xfId="5" builtinId="21"/>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14</xdr:col>
      <xdr:colOff>96494</xdr:colOff>
      <xdr:row>1</xdr:row>
      <xdr:rowOff>25401</xdr:rowOff>
    </xdr:from>
    <xdr:ext cx="1452906" cy="1371873"/>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278594" y="88901"/>
          <a:ext cx="1452906" cy="1371873"/>
        </a:xfrm>
        <a:prstGeom prst="rect">
          <a:avLst/>
        </a:prstGeom>
      </xdr:spPr>
    </xdr:pic>
    <xdr:clientData/>
  </xdr:oneCellAnchor>
  <xdr:twoCellAnchor editAs="oneCell">
    <xdr:from>
      <xdr:col>14</xdr:col>
      <xdr:colOff>101601</xdr:colOff>
      <xdr:row>8</xdr:row>
      <xdr:rowOff>76200</xdr:rowOff>
    </xdr:from>
    <xdr:to>
      <xdr:col>15</xdr:col>
      <xdr:colOff>747093</xdr:colOff>
      <xdr:row>10</xdr:row>
      <xdr:rowOff>139700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0934701" y="1600200"/>
          <a:ext cx="1470992" cy="469900"/>
        </a:xfrm>
        <a:prstGeom prst="rect">
          <a:avLst/>
        </a:prstGeom>
      </xdr:spPr>
    </xdr:pic>
    <xdr:clientData/>
  </xdr:twoCellAnchor>
  <xdr:twoCellAnchor editAs="oneCell">
    <xdr:from>
      <xdr:col>17</xdr:col>
      <xdr:colOff>439163</xdr:colOff>
      <xdr:row>1</xdr:row>
      <xdr:rowOff>65179</xdr:rowOff>
    </xdr:from>
    <xdr:to>
      <xdr:col>24</xdr:col>
      <xdr:colOff>721360</xdr:colOff>
      <xdr:row>19</xdr:row>
      <xdr:rowOff>10161</xdr:rowOff>
    </xdr:to>
    <xdr:pic>
      <xdr:nvPicPr>
        <xdr:cNvPr id="2" name="Picture 1" descr="Tolerance Classifications">
          <a:extLst>
            <a:ext uri="{FF2B5EF4-FFF2-40B4-BE49-F238E27FC236}">
              <a16:creationId xmlns:a16="http://schemas.microsoft.com/office/drawing/2014/main" id="{0BB96B39-8838-A5E2-272E-43994C0113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053563" y="166779"/>
          <a:ext cx="6042917" cy="3724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66525</xdr:colOff>
      <xdr:row>28</xdr:row>
      <xdr:rowOff>21969</xdr:rowOff>
    </xdr:from>
    <xdr:to>
      <xdr:col>15</xdr:col>
      <xdr:colOff>774095</xdr:colOff>
      <xdr:row>42</xdr:row>
      <xdr:rowOff>68029</xdr:rowOff>
    </xdr:to>
    <xdr:pic>
      <xdr:nvPicPr>
        <xdr:cNvPr id="6" name="Picture 5">
          <a:extLst>
            <a:ext uri="{FF2B5EF4-FFF2-40B4-BE49-F238E27FC236}">
              <a16:creationId xmlns:a16="http://schemas.microsoft.com/office/drawing/2014/main" id="{EA4C0554-4B41-E16E-7648-271A1943E230}"/>
            </a:ext>
          </a:extLst>
        </xdr:cNvPr>
        <xdr:cNvPicPr>
          <a:picLocks noChangeAspect="1"/>
        </xdr:cNvPicPr>
      </xdr:nvPicPr>
      <xdr:blipFill>
        <a:blip xmlns:r="http://schemas.openxmlformats.org/officeDocument/2006/relationships" r:embed="rId4"/>
        <a:stretch>
          <a:fillRect/>
        </a:stretch>
      </xdr:blipFill>
      <xdr:spPr>
        <a:xfrm>
          <a:off x="9446382" y="5870017"/>
          <a:ext cx="3193142" cy="3057774"/>
        </a:xfrm>
        <a:prstGeom prst="rect">
          <a:avLst/>
        </a:prstGeom>
      </xdr:spPr>
    </xdr:pic>
    <xdr:clientData/>
  </xdr:twoCellAnchor>
  <xdr:twoCellAnchor editAs="oneCell">
    <xdr:from>
      <xdr:col>12</xdr:col>
      <xdr:colOff>75595</xdr:colOff>
      <xdr:row>13</xdr:row>
      <xdr:rowOff>15120</xdr:rowOff>
    </xdr:from>
    <xdr:to>
      <xdr:col>15</xdr:col>
      <xdr:colOff>755949</xdr:colOff>
      <xdr:row>27</xdr:row>
      <xdr:rowOff>185209</xdr:rowOff>
    </xdr:to>
    <xdr:pic>
      <xdr:nvPicPr>
        <xdr:cNvPr id="7" name="Picture 6">
          <a:extLst>
            <a:ext uri="{FF2B5EF4-FFF2-40B4-BE49-F238E27FC236}">
              <a16:creationId xmlns:a16="http://schemas.microsoft.com/office/drawing/2014/main" id="{8011612C-16CB-D2CC-DAE2-BC18CBE15E51}"/>
            </a:ext>
          </a:extLst>
        </xdr:cNvPr>
        <xdr:cNvPicPr>
          <a:picLocks noChangeAspect="1"/>
        </xdr:cNvPicPr>
      </xdr:nvPicPr>
      <xdr:blipFill>
        <a:blip xmlns:r="http://schemas.openxmlformats.org/officeDocument/2006/relationships" r:embed="rId5"/>
        <a:stretch>
          <a:fillRect/>
        </a:stretch>
      </xdr:blipFill>
      <xdr:spPr>
        <a:xfrm>
          <a:off x="9441845" y="2654339"/>
          <a:ext cx="3160823" cy="3159880"/>
        </a:xfrm>
        <a:prstGeom prst="rect">
          <a:avLst/>
        </a:prstGeom>
      </xdr:spPr>
    </xdr:pic>
    <xdr:clientData/>
  </xdr:twoCellAnchor>
  <xdr:twoCellAnchor editAs="oneCell">
    <xdr:from>
      <xdr:col>11</xdr:col>
      <xdr:colOff>110065</xdr:colOff>
      <xdr:row>47</xdr:row>
      <xdr:rowOff>40164</xdr:rowOff>
    </xdr:from>
    <xdr:to>
      <xdr:col>15</xdr:col>
      <xdr:colOff>715807</xdr:colOff>
      <xdr:row>53</xdr:row>
      <xdr:rowOff>27939</xdr:rowOff>
    </xdr:to>
    <xdr:pic>
      <xdr:nvPicPr>
        <xdr:cNvPr id="13" name="Picture 12">
          <a:extLst>
            <a:ext uri="{FF2B5EF4-FFF2-40B4-BE49-F238E27FC236}">
              <a16:creationId xmlns:a16="http://schemas.microsoft.com/office/drawing/2014/main" id="{116FE95F-0986-2B8B-E1B5-4572A7EE8066}"/>
            </a:ext>
          </a:extLst>
        </xdr:cNvPr>
        <xdr:cNvPicPr>
          <a:picLocks noChangeAspect="1"/>
        </xdr:cNvPicPr>
      </xdr:nvPicPr>
      <xdr:blipFill>
        <a:blip xmlns:r="http://schemas.openxmlformats.org/officeDocument/2006/relationships" r:embed="rId6"/>
        <a:stretch>
          <a:fillRect/>
        </a:stretch>
      </xdr:blipFill>
      <xdr:spPr>
        <a:xfrm>
          <a:off x="8606365" y="9857264"/>
          <a:ext cx="3755342" cy="1255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342901</xdr:colOff>
      <xdr:row>1</xdr:row>
      <xdr:rowOff>50800</xdr:rowOff>
    </xdr:from>
    <xdr:ext cx="1066799" cy="340783"/>
    <xdr:pic>
      <xdr:nvPicPr>
        <xdr:cNvPr id="3" name="Picture 2">
          <a:extLst>
            <a:ext uri="{FF2B5EF4-FFF2-40B4-BE49-F238E27FC236}">
              <a16:creationId xmlns:a16="http://schemas.microsoft.com/office/drawing/2014/main" id="{53556239-646C-D84F-A5C9-9CF9B2AD2842}"/>
            </a:ext>
          </a:extLst>
        </xdr:cNvPr>
        <xdr:cNvPicPr>
          <a:picLocks noChangeAspect="1"/>
        </xdr:cNvPicPr>
      </xdr:nvPicPr>
      <xdr:blipFill>
        <a:blip xmlns:r="http://schemas.openxmlformats.org/officeDocument/2006/relationships" r:embed="rId1"/>
        <a:stretch>
          <a:fillRect/>
        </a:stretch>
      </xdr:blipFill>
      <xdr:spPr>
        <a:xfrm>
          <a:off x="21645034" y="4673600"/>
          <a:ext cx="1066799" cy="34078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23</xdr:col>
      <xdr:colOff>342901</xdr:colOff>
      <xdr:row>1</xdr:row>
      <xdr:rowOff>50800</xdr:rowOff>
    </xdr:from>
    <xdr:ext cx="1066799" cy="340783"/>
    <xdr:pic>
      <xdr:nvPicPr>
        <xdr:cNvPr id="2" name="Picture 1">
          <a:extLst>
            <a:ext uri="{FF2B5EF4-FFF2-40B4-BE49-F238E27FC236}">
              <a16:creationId xmlns:a16="http://schemas.microsoft.com/office/drawing/2014/main" id="{4256234A-9817-BB4E-9EB8-8AC822760F7F}"/>
            </a:ext>
          </a:extLst>
        </xdr:cNvPr>
        <xdr:cNvPicPr>
          <a:picLocks noChangeAspect="1"/>
        </xdr:cNvPicPr>
      </xdr:nvPicPr>
      <xdr:blipFill>
        <a:blip xmlns:r="http://schemas.openxmlformats.org/officeDocument/2006/relationships" r:embed="rId1"/>
        <a:stretch>
          <a:fillRect/>
        </a:stretch>
      </xdr:blipFill>
      <xdr:spPr>
        <a:xfrm>
          <a:off x="19126201" y="101600"/>
          <a:ext cx="1066799" cy="340783"/>
        </a:xfrm>
        <a:prstGeom prst="rect">
          <a:avLst/>
        </a:prstGeom>
      </xdr:spPr>
    </xdr:pic>
    <xdr:clientData/>
  </xdr:oneCellAnchor>
  <xdr:twoCellAnchor editAs="oneCell">
    <xdr:from>
      <xdr:col>1</xdr:col>
      <xdr:colOff>25400</xdr:colOff>
      <xdr:row>3</xdr:row>
      <xdr:rowOff>50800</xdr:rowOff>
    </xdr:from>
    <xdr:to>
      <xdr:col>6</xdr:col>
      <xdr:colOff>711200</xdr:colOff>
      <xdr:row>44</xdr:row>
      <xdr:rowOff>76200</xdr:rowOff>
    </xdr:to>
    <xdr:pic>
      <xdr:nvPicPr>
        <xdr:cNvPr id="3" name="Picture 2">
          <a:extLst>
            <a:ext uri="{FF2B5EF4-FFF2-40B4-BE49-F238E27FC236}">
              <a16:creationId xmlns:a16="http://schemas.microsoft.com/office/drawing/2014/main" id="{E66FDC01-54A1-B005-2965-50526BC0490F}"/>
            </a:ext>
          </a:extLst>
        </xdr:cNvPr>
        <xdr:cNvPicPr>
          <a:picLocks noChangeAspect="1"/>
        </xdr:cNvPicPr>
      </xdr:nvPicPr>
      <xdr:blipFill>
        <a:blip xmlns:r="http://schemas.openxmlformats.org/officeDocument/2006/relationships" r:embed="rId2"/>
        <a:stretch>
          <a:fillRect/>
        </a:stretch>
      </xdr:blipFill>
      <xdr:spPr>
        <a:xfrm>
          <a:off x="88900" y="533400"/>
          <a:ext cx="4813300" cy="8356600"/>
        </a:xfrm>
        <a:prstGeom prst="rect">
          <a:avLst/>
        </a:prstGeom>
      </xdr:spPr>
    </xdr:pic>
    <xdr:clientData/>
  </xdr:twoCellAnchor>
  <xdr:twoCellAnchor editAs="oneCell">
    <xdr:from>
      <xdr:col>7</xdr:col>
      <xdr:colOff>30975</xdr:colOff>
      <xdr:row>3</xdr:row>
      <xdr:rowOff>170366</xdr:rowOff>
    </xdr:from>
    <xdr:to>
      <xdr:col>16</xdr:col>
      <xdr:colOff>415692</xdr:colOff>
      <xdr:row>30</xdr:row>
      <xdr:rowOff>113380</xdr:rowOff>
    </xdr:to>
    <xdr:pic>
      <xdr:nvPicPr>
        <xdr:cNvPr id="4" name="Picture 3">
          <a:extLst>
            <a:ext uri="{FF2B5EF4-FFF2-40B4-BE49-F238E27FC236}">
              <a16:creationId xmlns:a16="http://schemas.microsoft.com/office/drawing/2014/main" id="{EF296CC5-53E3-B6AA-C7E6-EC7D03151756}"/>
            </a:ext>
          </a:extLst>
        </xdr:cNvPr>
        <xdr:cNvPicPr>
          <a:picLocks noChangeAspect="1"/>
        </xdr:cNvPicPr>
      </xdr:nvPicPr>
      <xdr:blipFill>
        <a:blip xmlns:r="http://schemas.openxmlformats.org/officeDocument/2006/relationships" r:embed="rId3"/>
        <a:stretch>
          <a:fillRect/>
        </a:stretch>
      </xdr:blipFill>
      <xdr:spPr>
        <a:xfrm>
          <a:off x="5018048" y="650488"/>
          <a:ext cx="7772400" cy="5379233"/>
        </a:xfrm>
        <a:prstGeom prst="rect">
          <a:avLst/>
        </a:prstGeom>
      </xdr:spPr>
    </xdr:pic>
    <xdr:clientData/>
  </xdr:twoCellAnchor>
  <xdr:twoCellAnchor editAs="oneCell">
    <xdr:from>
      <xdr:col>7</xdr:col>
      <xdr:colOff>30975</xdr:colOff>
      <xdr:row>30</xdr:row>
      <xdr:rowOff>108415</xdr:rowOff>
    </xdr:from>
    <xdr:to>
      <xdr:col>16</xdr:col>
      <xdr:colOff>415692</xdr:colOff>
      <xdr:row>57</xdr:row>
      <xdr:rowOff>65508</xdr:rowOff>
    </xdr:to>
    <xdr:pic>
      <xdr:nvPicPr>
        <xdr:cNvPr id="5" name="Picture 4">
          <a:extLst>
            <a:ext uri="{FF2B5EF4-FFF2-40B4-BE49-F238E27FC236}">
              <a16:creationId xmlns:a16="http://schemas.microsoft.com/office/drawing/2014/main" id="{50ED0F18-F348-69CE-D982-C60579604BBA}"/>
            </a:ext>
          </a:extLst>
        </xdr:cNvPr>
        <xdr:cNvPicPr>
          <a:picLocks noChangeAspect="1"/>
        </xdr:cNvPicPr>
      </xdr:nvPicPr>
      <xdr:blipFill>
        <a:blip xmlns:r="http://schemas.openxmlformats.org/officeDocument/2006/relationships" r:embed="rId4"/>
        <a:stretch>
          <a:fillRect/>
        </a:stretch>
      </xdr:blipFill>
      <xdr:spPr>
        <a:xfrm>
          <a:off x="5018048" y="6024756"/>
          <a:ext cx="7772400" cy="53933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14</xdr:col>
      <xdr:colOff>342901</xdr:colOff>
      <xdr:row>1</xdr:row>
      <xdr:rowOff>50800</xdr:rowOff>
    </xdr:from>
    <xdr:ext cx="1066799" cy="340783"/>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741901" y="101600"/>
          <a:ext cx="1066799" cy="3407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342901</xdr:colOff>
      <xdr:row>1</xdr:row>
      <xdr:rowOff>50800</xdr:rowOff>
    </xdr:from>
    <xdr:ext cx="1066799" cy="340783"/>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1137901" y="114300"/>
          <a:ext cx="1066799" cy="340783"/>
        </a:xfrm>
        <a:prstGeom prst="rect">
          <a:avLst/>
        </a:prstGeom>
      </xdr:spPr>
    </xdr:pic>
    <xdr:clientData/>
  </xdr:oneCellAnchor>
  <xdr:twoCellAnchor editAs="oneCell">
    <xdr:from>
      <xdr:col>1</xdr:col>
      <xdr:colOff>50801</xdr:colOff>
      <xdr:row>4</xdr:row>
      <xdr:rowOff>84666</xdr:rowOff>
    </xdr:from>
    <xdr:to>
      <xdr:col>8</xdr:col>
      <xdr:colOff>285584</xdr:colOff>
      <xdr:row>22</xdr:row>
      <xdr:rowOff>151568</xdr:rowOff>
    </xdr:to>
    <xdr:pic>
      <xdr:nvPicPr>
        <xdr:cNvPr id="7" name="Picture 6" descr="Tolerance Classifications">
          <a:extLst>
            <a:ext uri="{FF2B5EF4-FFF2-40B4-BE49-F238E27FC236}">
              <a16:creationId xmlns:a16="http://schemas.microsoft.com/office/drawing/2014/main" id="{53030EF6-E866-6A41-94F1-44473E3310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534" y="795866"/>
          <a:ext cx="6042917" cy="3724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372533</xdr:colOff>
      <xdr:row>4</xdr:row>
      <xdr:rowOff>101600</xdr:rowOff>
    </xdr:from>
    <xdr:to>
      <xdr:col>17</xdr:col>
      <xdr:colOff>677333</xdr:colOff>
      <xdr:row>17</xdr:row>
      <xdr:rowOff>53129</xdr:rowOff>
    </xdr:to>
    <xdr:pic>
      <xdr:nvPicPr>
        <xdr:cNvPr id="8" name="Picture 7">
          <a:extLst>
            <a:ext uri="{FF2B5EF4-FFF2-40B4-BE49-F238E27FC236}">
              <a16:creationId xmlns:a16="http://schemas.microsoft.com/office/drawing/2014/main" id="{CCB25D21-6023-6435-5D70-A1A880934DDE}"/>
            </a:ext>
          </a:extLst>
        </xdr:cNvPr>
        <xdr:cNvPicPr>
          <a:picLocks noChangeAspect="1"/>
        </xdr:cNvPicPr>
      </xdr:nvPicPr>
      <xdr:blipFill>
        <a:blip xmlns:r="http://schemas.openxmlformats.org/officeDocument/2006/relationships" r:embed="rId3"/>
        <a:stretch>
          <a:fillRect/>
        </a:stretch>
      </xdr:blipFill>
      <xdr:spPr>
        <a:xfrm>
          <a:off x="6248400" y="812800"/>
          <a:ext cx="7772400" cy="2593129"/>
        </a:xfrm>
        <a:prstGeom prst="rect">
          <a:avLst/>
        </a:prstGeom>
      </xdr:spPr>
    </xdr:pic>
    <xdr:clientData/>
  </xdr:twoCellAnchor>
  <xdr:twoCellAnchor editAs="oneCell">
    <xdr:from>
      <xdr:col>0</xdr:col>
      <xdr:colOff>16933</xdr:colOff>
      <xdr:row>23</xdr:row>
      <xdr:rowOff>135466</xdr:rowOff>
    </xdr:from>
    <xdr:to>
      <xdr:col>10</xdr:col>
      <xdr:colOff>254000</xdr:colOff>
      <xdr:row>63</xdr:row>
      <xdr:rowOff>138414</xdr:rowOff>
    </xdr:to>
    <xdr:pic>
      <xdr:nvPicPr>
        <xdr:cNvPr id="9" name="Picture 8">
          <a:extLst>
            <a:ext uri="{FF2B5EF4-FFF2-40B4-BE49-F238E27FC236}">
              <a16:creationId xmlns:a16="http://schemas.microsoft.com/office/drawing/2014/main" id="{155383F3-EF21-B427-E39F-05C51FD5AB4A}"/>
            </a:ext>
          </a:extLst>
        </xdr:cNvPr>
        <xdr:cNvPicPr>
          <a:picLocks noChangeAspect="1"/>
        </xdr:cNvPicPr>
      </xdr:nvPicPr>
      <xdr:blipFill>
        <a:blip xmlns:r="http://schemas.openxmlformats.org/officeDocument/2006/relationships" r:embed="rId4"/>
        <a:stretch>
          <a:fillRect/>
        </a:stretch>
      </xdr:blipFill>
      <xdr:spPr>
        <a:xfrm>
          <a:off x="16933" y="4707466"/>
          <a:ext cx="7772400" cy="8130948"/>
        </a:xfrm>
        <a:prstGeom prst="rect">
          <a:avLst/>
        </a:prstGeom>
      </xdr:spPr>
    </xdr:pic>
    <xdr:clientData/>
  </xdr:twoCellAnchor>
  <xdr:twoCellAnchor editAs="oneCell">
    <xdr:from>
      <xdr:col>0</xdr:col>
      <xdr:colOff>16933</xdr:colOff>
      <xdr:row>63</xdr:row>
      <xdr:rowOff>152400</xdr:rowOff>
    </xdr:from>
    <xdr:to>
      <xdr:col>10</xdr:col>
      <xdr:colOff>254000</xdr:colOff>
      <xdr:row>96</xdr:row>
      <xdr:rowOff>150349</xdr:rowOff>
    </xdr:to>
    <xdr:pic>
      <xdr:nvPicPr>
        <xdr:cNvPr id="10" name="Picture 9">
          <a:extLst>
            <a:ext uri="{FF2B5EF4-FFF2-40B4-BE49-F238E27FC236}">
              <a16:creationId xmlns:a16="http://schemas.microsoft.com/office/drawing/2014/main" id="{56C5A6B7-BC95-64B4-5962-80BC8CBC34FB}"/>
            </a:ext>
          </a:extLst>
        </xdr:cNvPr>
        <xdr:cNvPicPr>
          <a:picLocks noChangeAspect="1"/>
        </xdr:cNvPicPr>
      </xdr:nvPicPr>
      <xdr:blipFill>
        <a:blip xmlns:r="http://schemas.openxmlformats.org/officeDocument/2006/relationships" r:embed="rId5"/>
        <a:stretch>
          <a:fillRect/>
        </a:stretch>
      </xdr:blipFill>
      <xdr:spPr>
        <a:xfrm>
          <a:off x="16933" y="12852400"/>
          <a:ext cx="7772400" cy="6703549"/>
        </a:xfrm>
        <a:prstGeom prst="rect">
          <a:avLst/>
        </a:prstGeom>
      </xdr:spPr>
    </xdr:pic>
    <xdr:clientData/>
  </xdr:twoCellAnchor>
  <xdr:twoCellAnchor editAs="oneCell">
    <xdr:from>
      <xdr:col>10</xdr:col>
      <xdr:colOff>423334</xdr:colOff>
      <xdr:row>23</xdr:row>
      <xdr:rowOff>152400</xdr:rowOff>
    </xdr:from>
    <xdr:to>
      <xdr:col>19</xdr:col>
      <xdr:colOff>728134</xdr:colOff>
      <xdr:row>63</xdr:row>
      <xdr:rowOff>143266</xdr:rowOff>
    </xdr:to>
    <xdr:pic>
      <xdr:nvPicPr>
        <xdr:cNvPr id="11" name="Picture 10">
          <a:extLst>
            <a:ext uri="{FF2B5EF4-FFF2-40B4-BE49-F238E27FC236}">
              <a16:creationId xmlns:a16="http://schemas.microsoft.com/office/drawing/2014/main" id="{34220A9C-2D68-3B4B-81E6-FE0B5A0B44E3}"/>
            </a:ext>
          </a:extLst>
        </xdr:cNvPr>
        <xdr:cNvPicPr>
          <a:picLocks noChangeAspect="1"/>
        </xdr:cNvPicPr>
      </xdr:nvPicPr>
      <xdr:blipFill>
        <a:blip xmlns:r="http://schemas.openxmlformats.org/officeDocument/2006/relationships" r:embed="rId6"/>
        <a:stretch>
          <a:fillRect/>
        </a:stretch>
      </xdr:blipFill>
      <xdr:spPr>
        <a:xfrm>
          <a:off x="7958667" y="4724400"/>
          <a:ext cx="7772400" cy="8118866"/>
        </a:xfrm>
        <a:prstGeom prst="rect">
          <a:avLst/>
        </a:prstGeom>
      </xdr:spPr>
    </xdr:pic>
    <xdr:clientData/>
  </xdr:twoCellAnchor>
  <xdr:twoCellAnchor editAs="oneCell">
    <xdr:from>
      <xdr:col>10</xdr:col>
      <xdr:colOff>440267</xdr:colOff>
      <xdr:row>64</xdr:row>
      <xdr:rowOff>16934</xdr:rowOff>
    </xdr:from>
    <xdr:to>
      <xdr:col>19</xdr:col>
      <xdr:colOff>745067</xdr:colOff>
      <xdr:row>97</xdr:row>
      <xdr:rowOff>69942</xdr:rowOff>
    </xdr:to>
    <xdr:pic>
      <xdr:nvPicPr>
        <xdr:cNvPr id="12" name="Picture 11">
          <a:extLst>
            <a:ext uri="{FF2B5EF4-FFF2-40B4-BE49-F238E27FC236}">
              <a16:creationId xmlns:a16="http://schemas.microsoft.com/office/drawing/2014/main" id="{12085FB7-D91A-E0E6-7A03-99AF6B1E4AB7}"/>
            </a:ext>
          </a:extLst>
        </xdr:cNvPr>
        <xdr:cNvPicPr>
          <a:picLocks noChangeAspect="1"/>
        </xdr:cNvPicPr>
      </xdr:nvPicPr>
      <xdr:blipFill>
        <a:blip xmlns:r="http://schemas.openxmlformats.org/officeDocument/2006/relationships" r:embed="rId7"/>
        <a:stretch>
          <a:fillRect/>
        </a:stretch>
      </xdr:blipFill>
      <xdr:spPr>
        <a:xfrm>
          <a:off x="7975600" y="12920134"/>
          <a:ext cx="7772400" cy="6758608"/>
        </a:xfrm>
        <a:prstGeom prst="rect">
          <a:avLst/>
        </a:prstGeom>
      </xdr:spPr>
    </xdr:pic>
    <xdr:clientData/>
  </xdr:twoCellAnchor>
  <xdr:twoCellAnchor editAs="oneCell">
    <xdr:from>
      <xdr:col>20</xdr:col>
      <xdr:colOff>101599</xdr:colOff>
      <xdr:row>6</xdr:row>
      <xdr:rowOff>108367</xdr:rowOff>
    </xdr:from>
    <xdr:to>
      <xdr:col>27</xdr:col>
      <xdr:colOff>727320</xdr:colOff>
      <xdr:row>13</xdr:row>
      <xdr:rowOff>101600</xdr:rowOff>
    </xdr:to>
    <xdr:pic>
      <xdr:nvPicPr>
        <xdr:cNvPr id="3" name="Picture 2">
          <a:extLst>
            <a:ext uri="{FF2B5EF4-FFF2-40B4-BE49-F238E27FC236}">
              <a16:creationId xmlns:a16="http://schemas.microsoft.com/office/drawing/2014/main" id="{2EA9CC23-199B-0F40-AF4A-790ADAE6AFCD}"/>
            </a:ext>
          </a:extLst>
        </xdr:cNvPr>
        <xdr:cNvPicPr>
          <a:picLocks noChangeAspect="1"/>
        </xdr:cNvPicPr>
      </xdr:nvPicPr>
      <xdr:blipFill>
        <a:blip xmlns:r="http://schemas.openxmlformats.org/officeDocument/2006/relationships" r:embed="rId8"/>
        <a:stretch>
          <a:fillRect/>
        </a:stretch>
      </xdr:blipFill>
      <xdr:spPr>
        <a:xfrm>
          <a:off x="16103599" y="1225967"/>
          <a:ext cx="6493121" cy="1415633"/>
        </a:xfrm>
        <a:prstGeom prst="rect">
          <a:avLst/>
        </a:prstGeom>
      </xdr:spPr>
    </xdr:pic>
    <xdr:clientData/>
  </xdr:twoCellAnchor>
  <xdr:twoCellAnchor editAs="oneCell">
    <xdr:from>
      <xdr:col>20</xdr:col>
      <xdr:colOff>129697</xdr:colOff>
      <xdr:row>14</xdr:row>
      <xdr:rowOff>189299</xdr:rowOff>
    </xdr:from>
    <xdr:to>
      <xdr:col>27</xdr:col>
      <xdr:colOff>812800</xdr:colOff>
      <xdr:row>32</xdr:row>
      <xdr:rowOff>102144</xdr:rowOff>
    </xdr:to>
    <xdr:pic>
      <xdr:nvPicPr>
        <xdr:cNvPr id="4" name="Picture 3">
          <a:extLst>
            <a:ext uri="{FF2B5EF4-FFF2-40B4-BE49-F238E27FC236}">
              <a16:creationId xmlns:a16="http://schemas.microsoft.com/office/drawing/2014/main" id="{56BC92E1-054E-2D41-8DE7-220FA2130130}"/>
            </a:ext>
          </a:extLst>
        </xdr:cNvPr>
        <xdr:cNvPicPr>
          <a:picLocks noChangeAspect="1"/>
        </xdr:cNvPicPr>
      </xdr:nvPicPr>
      <xdr:blipFill>
        <a:blip xmlns:r="http://schemas.openxmlformats.org/officeDocument/2006/relationships" r:embed="rId9"/>
        <a:stretch>
          <a:fillRect/>
        </a:stretch>
      </xdr:blipFill>
      <xdr:spPr>
        <a:xfrm>
          <a:off x="16131697" y="2932499"/>
          <a:ext cx="6550503" cy="3570445"/>
        </a:xfrm>
        <a:prstGeom prst="rect">
          <a:avLst/>
        </a:prstGeom>
      </xdr:spPr>
    </xdr:pic>
    <xdr:clientData/>
  </xdr:twoCellAnchor>
  <xdr:twoCellAnchor editAs="oneCell">
    <xdr:from>
      <xdr:col>20</xdr:col>
      <xdr:colOff>96845</xdr:colOff>
      <xdr:row>33</xdr:row>
      <xdr:rowOff>68348</xdr:rowOff>
    </xdr:from>
    <xdr:to>
      <xdr:col>27</xdr:col>
      <xdr:colOff>787400</xdr:colOff>
      <xdr:row>49</xdr:row>
      <xdr:rowOff>102475</xdr:rowOff>
    </xdr:to>
    <xdr:pic>
      <xdr:nvPicPr>
        <xdr:cNvPr id="5" name="Picture 4">
          <a:extLst>
            <a:ext uri="{FF2B5EF4-FFF2-40B4-BE49-F238E27FC236}">
              <a16:creationId xmlns:a16="http://schemas.microsoft.com/office/drawing/2014/main" id="{2D93830B-28AC-4A4F-A81F-BFC48E29AB70}"/>
            </a:ext>
          </a:extLst>
        </xdr:cNvPr>
        <xdr:cNvPicPr>
          <a:picLocks noChangeAspect="1"/>
        </xdr:cNvPicPr>
      </xdr:nvPicPr>
      <xdr:blipFill>
        <a:blip xmlns:r="http://schemas.openxmlformats.org/officeDocument/2006/relationships" r:embed="rId10"/>
        <a:stretch>
          <a:fillRect/>
        </a:stretch>
      </xdr:blipFill>
      <xdr:spPr>
        <a:xfrm>
          <a:off x="16098845" y="6672348"/>
          <a:ext cx="6557955" cy="3285327"/>
        </a:xfrm>
        <a:prstGeom prst="rect">
          <a:avLst/>
        </a:prstGeom>
      </xdr:spPr>
    </xdr:pic>
    <xdr:clientData/>
  </xdr:twoCellAnchor>
  <xdr:twoCellAnchor editAs="oneCell">
    <xdr:from>
      <xdr:col>20</xdr:col>
      <xdr:colOff>114705</xdr:colOff>
      <xdr:row>3</xdr:row>
      <xdr:rowOff>101600</xdr:rowOff>
    </xdr:from>
    <xdr:to>
      <xdr:col>28</xdr:col>
      <xdr:colOff>143371</xdr:colOff>
      <xdr:row>5</xdr:row>
      <xdr:rowOff>177800</xdr:rowOff>
    </xdr:to>
    <xdr:pic>
      <xdr:nvPicPr>
        <xdr:cNvPr id="6" name="Picture 5">
          <a:extLst>
            <a:ext uri="{FF2B5EF4-FFF2-40B4-BE49-F238E27FC236}">
              <a16:creationId xmlns:a16="http://schemas.microsoft.com/office/drawing/2014/main" id="{704C3D5B-F4A2-6C44-8BEB-42A6A702C69D}"/>
            </a:ext>
          </a:extLst>
        </xdr:cNvPr>
        <xdr:cNvPicPr>
          <a:picLocks noChangeAspect="1"/>
        </xdr:cNvPicPr>
      </xdr:nvPicPr>
      <xdr:blipFill>
        <a:blip xmlns:r="http://schemas.openxmlformats.org/officeDocument/2006/relationships" r:embed="rId11"/>
        <a:stretch>
          <a:fillRect/>
        </a:stretch>
      </xdr:blipFill>
      <xdr:spPr>
        <a:xfrm>
          <a:off x="16116705" y="609600"/>
          <a:ext cx="6734266" cy="482600"/>
        </a:xfrm>
        <a:prstGeom prst="rect">
          <a:avLst/>
        </a:prstGeom>
      </xdr:spPr>
    </xdr:pic>
    <xdr:clientData/>
  </xdr:twoCellAnchor>
  <xdr:twoCellAnchor editAs="oneCell">
    <xdr:from>
      <xdr:col>19</xdr:col>
      <xdr:colOff>787400</xdr:colOff>
      <xdr:row>59</xdr:row>
      <xdr:rowOff>76200</xdr:rowOff>
    </xdr:from>
    <xdr:to>
      <xdr:col>28</xdr:col>
      <xdr:colOff>609600</xdr:colOff>
      <xdr:row>64</xdr:row>
      <xdr:rowOff>12700</xdr:rowOff>
    </xdr:to>
    <xdr:pic>
      <xdr:nvPicPr>
        <xdr:cNvPr id="13" name="Picture 12">
          <a:extLst>
            <a:ext uri="{FF2B5EF4-FFF2-40B4-BE49-F238E27FC236}">
              <a16:creationId xmlns:a16="http://schemas.microsoft.com/office/drawing/2014/main" id="{89C555FF-ED22-CD40-B05B-93412578B84C}"/>
            </a:ext>
          </a:extLst>
        </xdr:cNvPr>
        <xdr:cNvPicPr>
          <a:picLocks noChangeAspect="1"/>
        </xdr:cNvPicPr>
      </xdr:nvPicPr>
      <xdr:blipFill>
        <a:blip xmlns:r="http://schemas.openxmlformats.org/officeDocument/2006/relationships" r:embed="rId12"/>
        <a:stretch>
          <a:fillRect/>
        </a:stretch>
      </xdr:blipFill>
      <xdr:spPr>
        <a:xfrm>
          <a:off x="15951200" y="11963400"/>
          <a:ext cx="7366000"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393700</xdr:colOff>
      <xdr:row>1</xdr:row>
      <xdr:rowOff>50800</xdr:rowOff>
    </xdr:from>
    <xdr:to>
      <xdr:col>15</xdr:col>
      <xdr:colOff>634999</xdr:colOff>
      <xdr:row>2</xdr:row>
      <xdr:rowOff>188383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197168" y="135467"/>
          <a:ext cx="1066799" cy="3407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vt.mit.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E5E4-CDF6-D946-9E39-4BA867AD4F90}">
  <dimension ref="B1:AA123"/>
  <sheetViews>
    <sheetView tabSelected="1" topLeftCell="A10" zoomScale="114" zoomScaleNormal="347" workbookViewId="0">
      <selection activeCell="F54" sqref="F54"/>
    </sheetView>
  </sheetViews>
  <sheetFormatPr baseColWidth="10" defaultRowHeight="16" x14ac:dyDescent="0.2"/>
  <cols>
    <col min="1" max="1" width="1.33203125" customWidth="1"/>
    <col min="5" max="5" width="11.1640625" customWidth="1"/>
    <col min="8" max="8" width="10.83203125" customWidth="1"/>
    <col min="11" max="11" width="12.33203125" bestFit="1" customWidth="1"/>
    <col min="12" max="12" width="8.83203125" customWidth="1"/>
  </cols>
  <sheetData>
    <row r="1" spans="2:27" ht="8" customHeight="1" thickBot="1" x14ac:dyDescent="0.25"/>
    <row r="2" spans="2:27" ht="16" customHeight="1" x14ac:dyDescent="0.2">
      <c r="B2" s="43" t="s">
        <v>37</v>
      </c>
      <c r="C2" s="44"/>
      <c r="D2" s="44"/>
      <c r="E2" s="44"/>
      <c r="F2" s="44"/>
      <c r="G2" s="44"/>
      <c r="H2" s="44"/>
      <c r="I2" s="44"/>
      <c r="J2" s="44"/>
      <c r="K2" s="44"/>
      <c r="L2" s="44"/>
      <c r="M2" s="44"/>
      <c r="N2" s="44"/>
      <c r="O2" s="37"/>
      <c r="P2" s="38"/>
      <c r="Q2" s="37" t="s">
        <v>36</v>
      </c>
      <c r="R2" s="90"/>
      <c r="S2" s="90"/>
      <c r="T2" s="90"/>
      <c r="U2" s="90"/>
      <c r="V2" s="90"/>
      <c r="W2" s="90"/>
      <c r="X2" s="90"/>
      <c r="Y2" s="90"/>
      <c r="Z2" s="90"/>
      <c r="AA2" s="38"/>
    </row>
    <row r="3" spans="2:27" ht="17" customHeight="1" thickBot="1" x14ac:dyDescent="0.25">
      <c r="B3" s="45"/>
      <c r="C3" s="46"/>
      <c r="D3" s="46"/>
      <c r="E3" s="46"/>
      <c r="F3" s="46"/>
      <c r="G3" s="46"/>
      <c r="H3" s="46"/>
      <c r="I3" s="46"/>
      <c r="J3" s="46"/>
      <c r="K3" s="46"/>
      <c r="L3" s="46"/>
      <c r="M3" s="46"/>
      <c r="N3" s="46"/>
      <c r="O3" s="39"/>
      <c r="P3" s="40"/>
      <c r="Q3" s="39"/>
      <c r="R3" s="91"/>
      <c r="S3" s="91"/>
      <c r="T3" s="91"/>
      <c r="U3" s="91"/>
      <c r="V3" s="91"/>
      <c r="W3" s="91"/>
      <c r="X3" s="91"/>
      <c r="Y3" s="91"/>
      <c r="Z3" s="91"/>
      <c r="AA3" s="40"/>
    </row>
    <row r="4" spans="2:27" ht="17" customHeight="1" thickBot="1" x14ac:dyDescent="0.25">
      <c r="B4" s="55" t="s">
        <v>0</v>
      </c>
      <c r="C4" s="56"/>
      <c r="D4" s="57" t="s">
        <v>34</v>
      </c>
      <c r="E4" s="58"/>
      <c r="F4" s="58"/>
      <c r="G4" s="59" t="s">
        <v>1</v>
      </c>
      <c r="H4" s="60"/>
      <c r="I4" s="47" t="s">
        <v>35</v>
      </c>
      <c r="J4" s="47"/>
      <c r="K4" s="47"/>
      <c r="L4" s="47"/>
      <c r="M4" s="47"/>
      <c r="N4" s="48"/>
      <c r="O4" s="39"/>
      <c r="P4" s="40"/>
      <c r="Q4" s="39"/>
      <c r="R4" s="91"/>
      <c r="S4" s="91"/>
      <c r="T4" s="91"/>
      <c r="U4" s="91"/>
      <c r="V4" s="91"/>
      <c r="W4" s="91"/>
      <c r="X4" s="91"/>
      <c r="Y4" s="91"/>
      <c r="Z4" s="91"/>
      <c r="AA4" s="40"/>
    </row>
    <row r="5" spans="2:27" ht="17" thickBot="1" x14ac:dyDescent="0.25">
      <c r="B5" s="55" t="s">
        <v>2</v>
      </c>
      <c r="C5" s="56"/>
      <c r="D5" s="87" t="s">
        <v>3</v>
      </c>
      <c r="E5" s="88"/>
      <c r="F5" s="88"/>
      <c r="G5" s="88"/>
      <c r="H5" s="89"/>
      <c r="I5" s="47"/>
      <c r="J5" s="47"/>
      <c r="K5" s="47"/>
      <c r="L5" s="47"/>
      <c r="M5" s="47"/>
      <c r="N5" s="48"/>
      <c r="O5" s="39"/>
      <c r="P5" s="40"/>
      <c r="Q5" s="39"/>
      <c r="R5" s="91"/>
      <c r="S5" s="91"/>
      <c r="T5" s="91"/>
      <c r="U5" s="91"/>
      <c r="V5" s="91"/>
      <c r="W5" s="91"/>
      <c r="X5" s="91"/>
      <c r="Y5" s="91"/>
      <c r="Z5" s="91"/>
      <c r="AA5" s="40"/>
    </row>
    <row r="6" spans="2:27" x14ac:dyDescent="0.2">
      <c r="B6" s="47" t="s">
        <v>189</v>
      </c>
      <c r="C6" s="47"/>
      <c r="D6" s="47"/>
      <c r="E6" s="47"/>
      <c r="F6" s="47"/>
      <c r="G6" s="47"/>
      <c r="H6" s="47"/>
      <c r="I6" s="47"/>
      <c r="J6" s="47"/>
      <c r="K6" s="47"/>
      <c r="L6" s="47"/>
      <c r="M6" s="47"/>
      <c r="N6" s="48"/>
      <c r="O6" s="39"/>
      <c r="P6" s="40"/>
      <c r="Q6" s="39"/>
      <c r="R6" s="91"/>
      <c r="S6" s="91"/>
      <c r="T6" s="91"/>
      <c r="U6" s="91"/>
      <c r="V6" s="91"/>
      <c r="W6" s="91"/>
      <c r="X6" s="91"/>
      <c r="Y6" s="91"/>
      <c r="Z6" s="91"/>
      <c r="AA6" s="40"/>
    </row>
    <row r="7" spans="2:27" x14ac:dyDescent="0.2">
      <c r="B7" s="47"/>
      <c r="C7" s="47"/>
      <c r="D7" s="47"/>
      <c r="E7" s="47"/>
      <c r="F7" s="47"/>
      <c r="G7" s="47"/>
      <c r="H7" s="47"/>
      <c r="I7" s="47"/>
      <c r="J7" s="47"/>
      <c r="K7" s="47"/>
      <c r="L7" s="47"/>
      <c r="M7" s="47"/>
      <c r="N7" s="48"/>
      <c r="O7" s="39"/>
      <c r="P7" s="40"/>
      <c r="Q7" s="39"/>
      <c r="R7" s="91"/>
      <c r="S7" s="91"/>
      <c r="T7" s="91"/>
      <c r="U7" s="91"/>
      <c r="V7" s="91"/>
      <c r="W7" s="91"/>
      <c r="X7" s="91"/>
      <c r="Y7" s="91"/>
      <c r="Z7" s="91"/>
      <c r="AA7" s="40"/>
    </row>
    <row r="8" spans="2:27" ht="17" thickBot="1" x14ac:dyDescent="0.25">
      <c r="B8" s="47"/>
      <c r="C8" s="47"/>
      <c r="D8" s="47"/>
      <c r="E8" s="47"/>
      <c r="F8" s="47"/>
      <c r="G8" s="47"/>
      <c r="H8" s="47"/>
      <c r="I8" s="47"/>
      <c r="J8" s="47"/>
      <c r="K8" s="47"/>
      <c r="L8" s="47"/>
      <c r="M8" s="47"/>
      <c r="N8" s="48"/>
      <c r="O8" s="41"/>
      <c r="P8" s="42"/>
      <c r="Q8" s="39"/>
      <c r="R8" s="91"/>
      <c r="S8" s="91"/>
      <c r="T8" s="91"/>
      <c r="U8" s="91"/>
      <c r="V8" s="91"/>
      <c r="W8" s="91"/>
      <c r="X8" s="91"/>
      <c r="Y8" s="91"/>
      <c r="Z8" s="91"/>
      <c r="AA8" s="40"/>
    </row>
    <row r="9" spans="2:27" x14ac:dyDescent="0.2">
      <c r="B9" s="47"/>
      <c r="C9" s="47"/>
      <c r="D9" s="47"/>
      <c r="E9" s="47"/>
      <c r="F9" s="47"/>
      <c r="G9" s="47"/>
      <c r="H9" s="47"/>
      <c r="I9" s="47"/>
      <c r="J9" s="47"/>
      <c r="K9" s="47"/>
      <c r="L9" s="47"/>
      <c r="M9" s="47"/>
      <c r="N9" s="47"/>
      <c r="O9" s="49"/>
      <c r="P9" s="50"/>
      <c r="Q9" s="39"/>
      <c r="R9" s="91"/>
      <c r="S9" s="91"/>
      <c r="T9" s="91"/>
      <c r="U9" s="91"/>
      <c r="V9" s="91"/>
      <c r="W9" s="91"/>
      <c r="X9" s="91"/>
      <c r="Y9" s="91"/>
      <c r="Z9" s="91"/>
      <c r="AA9" s="40"/>
    </row>
    <row r="10" spans="2:27" x14ac:dyDescent="0.2">
      <c r="B10" s="47"/>
      <c r="C10" s="47"/>
      <c r="D10" s="47"/>
      <c r="E10" s="47"/>
      <c r="F10" s="47"/>
      <c r="G10" s="47"/>
      <c r="H10" s="47"/>
      <c r="I10" s="47"/>
      <c r="J10" s="47"/>
      <c r="K10" s="47"/>
      <c r="L10" s="47"/>
      <c r="M10" s="47"/>
      <c r="N10" s="47"/>
      <c r="O10" s="51"/>
      <c r="P10" s="52"/>
      <c r="Q10" s="39"/>
      <c r="R10" s="91"/>
      <c r="S10" s="91"/>
      <c r="T10" s="91"/>
      <c r="U10" s="91"/>
      <c r="V10" s="91"/>
      <c r="W10" s="91"/>
      <c r="X10" s="91"/>
      <c r="Y10" s="91"/>
      <c r="Z10" s="91"/>
      <c r="AA10" s="40"/>
    </row>
    <row r="11" spans="2:27" ht="17" thickBot="1" x14ac:dyDescent="0.25">
      <c r="B11" s="47"/>
      <c r="C11" s="47"/>
      <c r="D11" s="47"/>
      <c r="E11" s="47"/>
      <c r="F11" s="47"/>
      <c r="G11" s="47"/>
      <c r="H11" s="47"/>
      <c r="I11" s="47"/>
      <c r="J11" s="47"/>
      <c r="K11" s="47"/>
      <c r="L11" s="47"/>
      <c r="M11" s="47"/>
      <c r="N11" s="47"/>
      <c r="O11" s="53"/>
      <c r="P11" s="54"/>
      <c r="Q11" s="39"/>
      <c r="R11" s="91"/>
      <c r="S11" s="91"/>
      <c r="T11" s="91"/>
      <c r="U11" s="91"/>
      <c r="V11" s="91"/>
      <c r="W11" s="91"/>
      <c r="X11" s="91"/>
      <c r="Y11" s="91"/>
      <c r="Z11" s="91"/>
      <c r="AA11" s="40"/>
    </row>
    <row r="12" spans="2:27" ht="17" thickBot="1" x14ac:dyDescent="0.25">
      <c r="Q12" s="39"/>
      <c r="R12" s="91"/>
      <c r="S12" s="91"/>
      <c r="T12" s="91"/>
      <c r="U12" s="91"/>
      <c r="V12" s="91"/>
      <c r="W12" s="91"/>
      <c r="X12" s="91"/>
      <c r="Y12" s="91"/>
      <c r="Z12" s="91"/>
      <c r="AA12" s="40"/>
    </row>
    <row r="13" spans="2:27" x14ac:dyDescent="0.2">
      <c r="B13" s="43" t="s">
        <v>76</v>
      </c>
      <c r="C13" s="44"/>
      <c r="D13" s="44"/>
      <c r="E13" s="44"/>
      <c r="F13" s="44"/>
      <c r="G13" s="44"/>
      <c r="H13" s="65"/>
      <c r="Q13" s="39"/>
      <c r="R13" s="91"/>
      <c r="S13" s="91"/>
      <c r="T13" s="91"/>
      <c r="U13" s="91"/>
      <c r="V13" s="91"/>
      <c r="W13" s="91"/>
      <c r="X13" s="91"/>
      <c r="Y13" s="91"/>
      <c r="Z13" s="91"/>
      <c r="AA13" s="40"/>
    </row>
    <row r="14" spans="2:27" ht="17" thickBot="1" x14ac:dyDescent="0.25">
      <c r="B14" s="45"/>
      <c r="C14" s="46"/>
      <c r="D14" s="46"/>
      <c r="E14" s="46"/>
      <c r="F14" s="46"/>
      <c r="G14" s="46"/>
      <c r="H14" s="66"/>
      <c r="Q14" s="39"/>
      <c r="R14" s="91"/>
      <c r="S14" s="91"/>
      <c r="T14" s="91"/>
      <c r="U14" s="91"/>
      <c r="V14" s="91"/>
      <c r="W14" s="91"/>
      <c r="X14" s="91"/>
      <c r="Y14" s="91"/>
      <c r="Z14" s="91"/>
      <c r="AA14" s="40"/>
    </row>
    <row r="15" spans="2:27" ht="17" thickBot="1" x14ac:dyDescent="0.25">
      <c r="M15" s="3"/>
      <c r="Q15" s="39"/>
      <c r="R15" s="91"/>
      <c r="S15" s="91"/>
      <c r="T15" s="91"/>
      <c r="U15" s="91"/>
      <c r="V15" s="91"/>
      <c r="W15" s="91"/>
      <c r="X15" s="91"/>
      <c r="Y15" s="91"/>
      <c r="Z15" s="91"/>
      <c r="AA15" s="40"/>
    </row>
    <row r="16" spans="2:27" ht="17" thickBot="1" x14ac:dyDescent="0.25">
      <c r="B16" s="35" t="s">
        <v>141</v>
      </c>
      <c r="C16" s="36"/>
      <c r="F16" s="35" t="s">
        <v>140</v>
      </c>
      <c r="G16" s="36"/>
      <c r="J16" s="35" t="s">
        <v>143</v>
      </c>
      <c r="K16" s="36"/>
      <c r="Q16" s="39"/>
      <c r="R16" s="91"/>
      <c r="S16" s="91"/>
      <c r="T16" s="91"/>
      <c r="U16" s="91"/>
      <c r="V16" s="91"/>
      <c r="W16" s="91"/>
      <c r="X16" s="91"/>
      <c r="Y16" s="91"/>
      <c r="Z16" s="91"/>
      <c r="AA16" s="40"/>
    </row>
    <row r="17" spans="2:27" ht="17" thickBot="1" x14ac:dyDescent="0.25">
      <c r="Q17" s="39"/>
      <c r="R17" s="91"/>
      <c r="S17" s="91"/>
      <c r="T17" s="91"/>
      <c r="U17" s="91"/>
      <c r="V17" s="91"/>
      <c r="W17" s="91"/>
      <c r="X17" s="91"/>
      <c r="Y17" s="91"/>
      <c r="Z17" s="91"/>
      <c r="AA17" s="40"/>
    </row>
    <row r="18" spans="2:27" ht="17" thickBot="1" x14ac:dyDescent="0.25">
      <c r="B18" s="55" t="s">
        <v>77</v>
      </c>
      <c r="C18" s="56"/>
      <c r="D18" s="2">
        <v>30</v>
      </c>
      <c r="F18" s="55" t="s">
        <v>77</v>
      </c>
      <c r="G18" s="56"/>
      <c r="H18" s="2">
        <v>50</v>
      </c>
      <c r="J18" s="55" t="s">
        <v>144</v>
      </c>
      <c r="K18" s="56"/>
      <c r="L18" s="7">
        <v>5</v>
      </c>
      <c r="Q18" s="39"/>
      <c r="R18" s="91"/>
      <c r="S18" s="91"/>
      <c r="T18" s="91"/>
      <c r="U18" s="91"/>
      <c r="V18" s="91"/>
      <c r="W18" s="91"/>
      <c r="X18" s="91"/>
      <c r="Y18" s="91"/>
      <c r="Z18" s="91"/>
      <c r="AA18" s="40"/>
    </row>
    <row r="19" spans="2:27" ht="17" thickBot="1" x14ac:dyDescent="0.25">
      <c r="J19" s="55" t="s">
        <v>145</v>
      </c>
      <c r="K19" s="56"/>
      <c r="L19" s="26">
        <f>L18</f>
        <v>5</v>
      </c>
      <c r="Q19" s="39"/>
      <c r="R19" s="91"/>
      <c r="S19" s="91"/>
      <c r="T19" s="91"/>
      <c r="U19" s="91"/>
      <c r="V19" s="91"/>
      <c r="W19" s="91"/>
      <c r="X19" s="91"/>
      <c r="Y19" s="91"/>
      <c r="Z19" s="91"/>
      <c r="AA19" s="40"/>
    </row>
    <row r="20" spans="2:27" ht="17" customHeight="1" thickBot="1" x14ac:dyDescent="0.25">
      <c r="B20" s="55" t="s">
        <v>78</v>
      </c>
      <c r="C20" s="56"/>
      <c r="D20" s="2">
        <v>1</v>
      </c>
      <c r="F20" s="55" t="s">
        <v>78</v>
      </c>
      <c r="G20" s="56"/>
      <c r="H20" s="2">
        <v>1</v>
      </c>
      <c r="J20" s="156" t="s">
        <v>219</v>
      </c>
      <c r="K20" s="157"/>
      <c r="L20" s="158"/>
      <c r="Q20" s="41"/>
      <c r="R20" s="92"/>
      <c r="S20" s="92"/>
      <c r="T20" s="92"/>
      <c r="U20" s="92"/>
      <c r="V20" s="92"/>
      <c r="W20" s="92"/>
      <c r="X20" s="92"/>
      <c r="Y20" s="92"/>
      <c r="Z20" s="92"/>
      <c r="AA20" s="42"/>
    </row>
    <row r="21" spans="2:27" ht="17" thickBot="1" x14ac:dyDescent="0.25"/>
    <row r="22" spans="2:27" ht="16" customHeight="1" thickBot="1" x14ac:dyDescent="0.25">
      <c r="B22" s="68" t="s">
        <v>169</v>
      </c>
      <c r="C22" s="69"/>
      <c r="D22" s="70"/>
      <c r="F22" s="68" t="s">
        <v>169</v>
      </c>
      <c r="G22" s="69"/>
      <c r="H22" s="70"/>
      <c r="J22" s="35" t="s">
        <v>174</v>
      </c>
      <c r="K22" s="36"/>
      <c r="Q22" s="43" t="s">
        <v>12</v>
      </c>
      <c r="R22" s="44"/>
      <c r="S22" s="44"/>
      <c r="T22" s="44"/>
      <c r="U22" s="44"/>
      <c r="V22" s="44"/>
      <c r="W22" s="65"/>
    </row>
    <row r="23" spans="2:27" ht="17" thickBot="1" x14ac:dyDescent="0.25">
      <c r="B23" s="71"/>
      <c r="C23" s="72"/>
      <c r="D23" s="73"/>
      <c r="F23" s="71"/>
      <c r="G23" s="72"/>
      <c r="H23" s="73"/>
      <c r="Q23" s="45"/>
      <c r="R23" s="46"/>
      <c r="S23" s="46"/>
      <c r="T23" s="46"/>
      <c r="U23" s="46"/>
      <c r="V23" s="46"/>
      <c r="W23" s="66"/>
    </row>
    <row r="24" spans="2:27" x14ac:dyDescent="0.2">
      <c r="B24" s="71"/>
      <c r="C24" s="72"/>
      <c r="D24" s="73"/>
      <c r="F24" s="71"/>
      <c r="G24" s="72"/>
      <c r="H24" s="73"/>
      <c r="J24" s="77" t="s">
        <v>177</v>
      </c>
      <c r="K24" s="77"/>
      <c r="L24" s="15">
        <f>'ISO Standards'!K50</f>
        <v>12</v>
      </c>
    </row>
    <row r="25" spans="2:27" ht="16" customHeight="1" x14ac:dyDescent="0.2">
      <c r="B25" s="71"/>
      <c r="C25" s="72"/>
      <c r="D25" s="73"/>
      <c r="F25" s="71"/>
      <c r="G25" s="72"/>
      <c r="H25" s="73"/>
      <c r="J25" s="77" t="s">
        <v>176</v>
      </c>
      <c r="K25" s="77"/>
      <c r="L25" s="15">
        <f>'ISO Standards'!N50</f>
        <v>4</v>
      </c>
      <c r="Q25" s="67" t="s">
        <v>250</v>
      </c>
      <c r="R25" s="67"/>
      <c r="S25" s="67"/>
      <c r="T25" s="67"/>
      <c r="U25" s="67"/>
      <c r="V25" s="67"/>
      <c r="W25" s="67"/>
      <c r="X25" s="67"/>
      <c r="Y25" s="67"/>
      <c r="Z25" s="67"/>
      <c r="AA25" s="67"/>
    </row>
    <row r="26" spans="2:27" x14ac:dyDescent="0.2">
      <c r="B26" s="71"/>
      <c r="C26" s="72"/>
      <c r="D26" s="73"/>
      <c r="F26" s="71"/>
      <c r="G26" s="72"/>
      <c r="H26" s="73"/>
      <c r="J26" s="77" t="s">
        <v>180</v>
      </c>
      <c r="K26" s="77"/>
      <c r="L26" s="15">
        <f>'ISO Standards'!K54</f>
        <v>12</v>
      </c>
      <c r="Q26" s="67"/>
      <c r="R26" s="67"/>
      <c r="S26" s="67"/>
      <c r="T26" s="67"/>
      <c r="U26" s="67"/>
      <c r="V26" s="67"/>
      <c r="W26" s="67"/>
      <c r="X26" s="67"/>
      <c r="Y26" s="67"/>
      <c r="Z26" s="67"/>
      <c r="AA26" s="67"/>
    </row>
    <row r="27" spans="2:27" x14ac:dyDescent="0.2">
      <c r="B27" s="71"/>
      <c r="C27" s="72"/>
      <c r="D27" s="73"/>
      <c r="F27" s="71"/>
      <c r="G27" s="72"/>
      <c r="H27" s="73"/>
      <c r="J27" s="77" t="s">
        <v>181</v>
      </c>
      <c r="K27" s="77"/>
      <c r="L27" s="15">
        <f>'ISO Standards'!N54</f>
        <v>0</v>
      </c>
      <c r="Q27" s="67"/>
      <c r="R27" s="67"/>
      <c r="S27" s="67"/>
      <c r="T27" s="67"/>
      <c r="U27" s="67"/>
      <c r="V27" s="67"/>
      <c r="W27" s="67"/>
      <c r="X27" s="67"/>
      <c r="Y27" s="67"/>
      <c r="Z27" s="67"/>
      <c r="AA27" s="67"/>
    </row>
    <row r="28" spans="2:27" ht="17" thickBot="1" x14ac:dyDescent="0.25">
      <c r="B28" s="71"/>
      <c r="C28" s="72"/>
      <c r="D28" s="73"/>
      <c r="F28" s="71"/>
      <c r="G28" s="72"/>
      <c r="H28" s="73"/>
      <c r="Q28" s="67"/>
      <c r="R28" s="67"/>
      <c r="S28" s="67"/>
      <c r="T28" s="67"/>
      <c r="U28" s="67"/>
      <c r="V28" s="67"/>
      <c r="W28" s="67"/>
      <c r="X28" s="67"/>
      <c r="Y28" s="67"/>
      <c r="Z28" s="67"/>
      <c r="AA28" s="67"/>
    </row>
    <row r="29" spans="2:27" ht="17" thickBot="1" x14ac:dyDescent="0.25">
      <c r="B29" s="74"/>
      <c r="C29" s="75"/>
      <c r="D29" s="76"/>
      <c r="F29" s="74"/>
      <c r="G29" s="75"/>
      <c r="H29" s="76"/>
      <c r="J29" s="35" t="s">
        <v>188</v>
      </c>
      <c r="K29" s="36"/>
      <c r="Q29" s="67"/>
      <c r="R29" s="67"/>
      <c r="S29" s="67"/>
      <c r="T29" s="67"/>
      <c r="U29" s="67"/>
      <c r="V29" s="67"/>
      <c r="W29" s="67"/>
      <c r="X29" s="67"/>
      <c r="Y29" s="67"/>
      <c r="Z29" s="67"/>
      <c r="AA29" s="67"/>
    </row>
    <row r="30" spans="2:27" ht="17" thickBot="1" x14ac:dyDescent="0.25">
      <c r="Q30" s="67"/>
      <c r="R30" s="67"/>
      <c r="S30" s="67"/>
      <c r="T30" s="67"/>
      <c r="U30" s="67"/>
      <c r="V30" s="67"/>
      <c r="W30" s="67"/>
      <c r="X30" s="67"/>
      <c r="Y30" s="67"/>
      <c r="Z30" s="67"/>
      <c r="AA30" s="67"/>
    </row>
    <row r="31" spans="2:27" ht="17" thickBot="1" x14ac:dyDescent="0.25">
      <c r="B31" s="35" t="s">
        <v>190</v>
      </c>
      <c r="C31" s="36"/>
      <c r="F31" s="35" t="s">
        <v>199</v>
      </c>
      <c r="G31" s="36"/>
      <c r="J31" s="77" t="s">
        <v>179</v>
      </c>
      <c r="K31" s="77"/>
      <c r="L31" s="16">
        <f>L18+L24*10^(-3)</f>
        <v>5.0119999999999996</v>
      </c>
      <c r="Q31" s="67"/>
      <c r="R31" s="67"/>
      <c r="S31" s="67"/>
      <c r="T31" s="67"/>
      <c r="U31" s="67"/>
      <c r="V31" s="67"/>
      <c r="W31" s="67"/>
      <c r="X31" s="67"/>
      <c r="Y31" s="67"/>
      <c r="Z31" s="67"/>
      <c r="AA31" s="67"/>
    </row>
    <row r="32" spans="2:27" ht="17" thickBot="1" x14ac:dyDescent="0.25">
      <c r="J32" s="77" t="s">
        <v>178</v>
      </c>
      <c r="K32" s="77"/>
      <c r="L32" s="15">
        <f>L18+L25*10^(-3)</f>
        <v>5.0039999999999996</v>
      </c>
      <c r="Q32" s="67"/>
      <c r="R32" s="67"/>
      <c r="S32" s="67"/>
      <c r="T32" s="67"/>
      <c r="U32" s="67"/>
      <c r="V32" s="67"/>
      <c r="W32" s="67"/>
      <c r="X32" s="67"/>
      <c r="Y32" s="67"/>
      <c r="Z32" s="67"/>
      <c r="AA32" s="67"/>
    </row>
    <row r="33" spans="2:27" ht="17" customHeight="1" thickBot="1" x14ac:dyDescent="0.25">
      <c r="B33" s="55" t="s">
        <v>191</v>
      </c>
      <c r="C33" s="56"/>
      <c r="D33" s="2">
        <v>2</v>
      </c>
      <c r="F33" s="35" t="s">
        <v>193</v>
      </c>
      <c r="G33" s="36"/>
      <c r="J33" s="77" t="s">
        <v>182</v>
      </c>
      <c r="K33" s="77"/>
      <c r="L33" s="15">
        <f>L19+L26/1000</f>
        <v>5.0119999999999996</v>
      </c>
      <c r="Q33" s="67"/>
      <c r="R33" s="67"/>
      <c r="S33" s="67"/>
      <c r="T33" s="67"/>
      <c r="U33" s="67"/>
      <c r="V33" s="67"/>
      <c r="W33" s="67"/>
      <c r="X33" s="67"/>
      <c r="Y33" s="67"/>
      <c r="Z33" s="67"/>
      <c r="AA33" s="67"/>
    </row>
    <row r="34" spans="2:27" ht="17" customHeight="1" thickBot="1" x14ac:dyDescent="0.25">
      <c r="F34" s="170" t="s">
        <v>194</v>
      </c>
      <c r="G34" s="171"/>
      <c r="H34" s="18">
        <f>VLOOKUP(D33,'Material Properties'!B6:J8,3)</f>
        <v>205000000000</v>
      </c>
      <c r="J34" s="77" t="s">
        <v>183</v>
      </c>
      <c r="K34" s="77"/>
      <c r="L34" s="15">
        <f>L19+L27/1000</f>
        <v>5</v>
      </c>
      <c r="Q34" s="67"/>
      <c r="R34" s="67"/>
      <c r="S34" s="67"/>
      <c r="T34" s="67"/>
      <c r="U34" s="67"/>
      <c r="V34" s="67"/>
      <c r="W34" s="67"/>
      <c r="X34" s="67"/>
      <c r="Y34" s="67"/>
      <c r="Z34" s="67"/>
      <c r="AA34" s="67"/>
    </row>
    <row r="35" spans="2:27" ht="17" thickBot="1" x14ac:dyDescent="0.25">
      <c r="B35" s="55" t="s">
        <v>198</v>
      </c>
      <c r="C35" s="56"/>
      <c r="D35" s="2">
        <v>1</v>
      </c>
      <c r="F35" s="164" t="s">
        <v>195</v>
      </c>
      <c r="G35" s="165"/>
      <c r="H35" s="19">
        <f>VLOOKUP(D33,'Material Properties'!B6:J8,4)</f>
        <v>435000000</v>
      </c>
      <c r="Q35" s="67"/>
      <c r="R35" s="67"/>
      <c r="S35" s="67"/>
      <c r="T35" s="67"/>
      <c r="U35" s="67"/>
      <c r="V35" s="67"/>
      <c r="W35" s="67"/>
      <c r="X35" s="67"/>
      <c r="Y35" s="67"/>
      <c r="Z35" s="67"/>
      <c r="AA35" s="67"/>
    </row>
    <row r="36" spans="2:27" ht="17" customHeight="1" x14ac:dyDescent="0.2">
      <c r="F36" s="164" t="s">
        <v>196</v>
      </c>
      <c r="G36" s="165"/>
      <c r="H36" s="19">
        <f>VLOOKUP(D33,'Material Properties'!B6:J8,5)</f>
        <v>670000000</v>
      </c>
      <c r="J36" s="77" t="s">
        <v>184</v>
      </c>
      <c r="K36" s="77"/>
      <c r="L36" s="16">
        <f>L31-L34</f>
        <v>1.1999999999999567E-2</v>
      </c>
      <c r="Q36" s="67"/>
      <c r="R36" s="67"/>
      <c r="S36" s="67"/>
      <c r="T36" s="67"/>
      <c r="U36" s="67"/>
      <c r="V36" s="67"/>
      <c r="W36" s="67"/>
      <c r="X36" s="67"/>
      <c r="Y36" s="67"/>
      <c r="Z36" s="67"/>
      <c r="AA36" s="67"/>
    </row>
    <row r="37" spans="2:27" ht="16" customHeight="1" x14ac:dyDescent="0.2">
      <c r="B37" s="93" t="s">
        <v>192</v>
      </c>
      <c r="C37" s="94"/>
      <c r="D37" s="95"/>
      <c r="E37" s="17"/>
      <c r="F37" s="164" t="s">
        <v>22</v>
      </c>
      <c r="G37" s="165"/>
      <c r="H37" s="19">
        <f>VLOOKUP(D33,'Material Properties'!B6:J8,6)</f>
        <v>0.28999999999999998</v>
      </c>
      <c r="J37" s="77" t="s">
        <v>185</v>
      </c>
      <c r="K37" s="77"/>
      <c r="L37" s="16">
        <f>L32-L33</f>
        <v>-8.0000000000000071E-3</v>
      </c>
      <c r="Q37" s="67"/>
      <c r="R37" s="67"/>
      <c r="S37" s="67"/>
      <c r="T37" s="67"/>
      <c r="U37" s="67"/>
      <c r="V37" s="67"/>
      <c r="W37" s="67"/>
      <c r="X37" s="67"/>
      <c r="Y37" s="67"/>
      <c r="Z37" s="67"/>
      <c r="AA37" s="67"/>
    </row>
    <row r="38" spans="2:27" ht="17" thickBot="1" x14ac:dyDescent="0.25">
      <c r="B38" s="96"/>
      <c r="C38" s="97"/>
      <c r="D38" s="98"/>
      <c r="E38" s="17"/>
      <c r="J38" s="77" t="s">
        <v>186</v>
      </c>
      <c r="K38" s="77"/>
      <c r="L38" s="16">
        <f>(L36+L37)/2</f>
        <v>1.9999999999997797E-3</v>
      </c>
      <c r="Q38" s="67"/>
      <c r="R38" s="67"/>
      <c r="S38" s="67"/>
      <c r="T38" s="67"/>
      <c r="U38" s="67"/>
      <c r="V38" s="67"/>
      <c r="W38" s="67"/>
      <c r="X38" s="67"/>
      <c r="Y38" s="67"/>
      <c r="Z38" s="67"/>
      <c r="AA38" s="67"/>
    </row>
    <row r="39" spans="2:27" ht="17" thickBot="1" x14ac:dyDescent="0.25">
      <c r="B39" s="96"/>
      <c r="C39" s="97"/>
      <c r="D39" s="98"/>
      <c r="E39" s="17"/>
      <c r="F39" s="35" t="s">
        <v>197</v>
      </c>
      <c r="G39" s="36"/>
    </row>
    <row r="40" spans="2:27" ht="16" customHeight="1" x14ac:dyDescent="0.2">
      <c r="B40" s="99"/>
      <c r="C40" s="100"/>
      <c r="D40" s="101"/>
      <c r="E40" s="17"/>
      <c r="F40" s="170" t="s">
        <v>194</v>
      </c>
      <c r="G40" s="171"/>
      <c r="H40" s="18">
        <f>VLOOKUP(D35,'Material Properties'!B6:J8,3)</f>
        <v>68900000000</v>
      </c>
      <c r="J40" s="78" t="s">
        <v>187</v>
      </c>
      <c r="K40" s="79"/>
      <c r="L40" s="80"/>
      <c r="Q40" s="43" t="s">
        <v>4</v>
      </c>
      <c r="R40" s="44"/>
      <c r="S40" s="44"/>
      <c r="T40" s="44"/>
      <c r="U40" s="44"/>
      <c r="V40" s="44"/>
      <c r="W40" s="65"/>
    </row>
    <row r="41" spans="2:27" ht="17" customHeight="1" thickBot="1" x14ac:dyDescent="0.25">
      <c r="F41" s="164" t="s">
        <v>195</v>
      </c>
      <c r="G41" s="165"/>
      <c r="H41" s="19">
        <f>VLOOKUP(D35,'Material Properties'!B6:J8,4)</f>
        <v>276000000</v>
      </c>
      <c r="J41" s="81"/>
      <c r="K41" s="82"/>
      <c r="L41" s="83"/>
      <c r="Q41" s="45"/>
      <c r="R41" s="46"/>
      <c r="S41" s="46"/>
      <c r="T41" s="46"/>
      <c r="U41" s="46"/>
      <c r="V41" s="46"/>
      <c r="W41" s="66"/>
    </row>
    <row r="42" spans="2:27" x14ac:dyDescent="0.2">
      <c r="F42" s="164" t="s">
        <v>196</v>
      </c>
      <c r="G42" s="165"/>
      <c r="H42" s="19">
        <f>VLOOKUP(D35,'Material Properties'!B6:J8,5)</f>
        <v>310000000</v>
      </c>
      <c r="J42" s="81"/>
      <c r="K42" s="82"/>
      <c r="L42" s="83"/>
    </row>
    <row r="43" spans="2:27" x14ac:dyDescent="0.2">
      <c r="F43" s="164" t="s">
        <v>22</v>
      </c>
      <c r="G43" s="165"/>
      <c r="H43" s="19">
        <f>VLOOKUP(D35,'Material Properties'!B6:J8,6)</f>
        <v>0.33</v>
      </c>
      <c r="J43" s="84"/>
      <c r="K43" s="85"/>
      <c r="L43" s="86"/>
      <c r="Q43" s="67" t="s">
        <v>202</v>
      </c>
      <c r="R43" s="47"/>
      <c r="S43" s="47"/>
      <c r="T43" s="47"/>
      <c r="U43" s="47"/>
      <c r="V43" s="47"/>
      <c r="W43" s="47"/>
      <c r="X43" s="47"/>
      <c r="Y43" s="47"/>
      <c r="Z43" s="47"/>
      <c r="AA43" s="47"/>
    </row>
    <row r="44" spans="2:27" ht="17" thickBot="1" x14ac:dyDescent="0.25">
      <c r="Q44" s="47"/>
      <c r="R44" s="47"/>
      <c r="S44" s="47"/>
      <c r="T44" s="47"/>
      <c r="U44" s="47"/>
      <c r="V44" s="47"/>
      <c r="W44" s="47"/>
      <c r="X44" s="47"/>
      <c r="Y44" s="47"/>
      <c r="Z44" s="47"/>
      <c r="AA44" s="47"/>
    </row>
    <row r="45" spans="2:27" x14ac:dyDescent="0.2">
      <c r="B45" s="43" t="s">
        <v>203</v>
      </c>
      <c r="C45" s="44"/>
      <c r="D45" s="44"/>
      <c r="E45" s="44"/>
      <c r="F45" s="44"/>
      <c r="G45" s="44"/>
      <c r="H45" s="44"/>
      <c r="I45" s="166" t="b">
        <f>IF(L38&gt;0,TRUE,FALSE)</f>
        <v>1</v>
      </c>
      <c r="J45" s="167"/>
      <c r="K45" s="68" t="s">
        <v>200</v>
      </c>
      <c r="L45" s="159"/>
      <c r="M45" s="160"/>
      <c r="Q45" s="47"/>
      <c r="R45" s="47"/>
      <c r="S45" s="47"/>
      <c r="T45" s="47"/>
      <c r="U45" s="47"/>
      <c r="V45" s="47"/>
      <c r="W45" s="47"/>
      <c r="X45" s="47"/>
      <c r="Y45" s="47"/>
      <c r="Z45" s="47"/>
      <c r="AA45" s="47"/>
    </row>
    <row r="46" spans="2:27" ht="16" customHeight="1" thickBot="1" x14ac:dyDescent="0.25">
      <c r="B46" s="45"/>
      <c r="C46" s="46"/>
      <c r="D46" s="46"/>
      <c r="E46" s="46"/>
      <c r="F46" s="46"/>
      <c r="G46" s="46"/>
      <c r="H46" s="46"/>
      <c r="I46" s="168"/>
      <c r="J46" s="169"/>
      <c r="K46" s="161"/>
      <c r="L46" s="162"/>
      <c r="M46" s="163"/>
      <c r="Q46" s="47"/>
      <c r="R46" s="47"/>
      <c r="S46" s="47"/>
      <c r="T46" s="47"/>
      <c r="U46" s="47"/>
      <c r="V46" s="47"/>
      <c r="W46" s="47"/>
      <c r="X46" s="47"/>
      <c r="Y46" s="47"/>
      <c r="Z46" s="47"/>
      <c r="AA46" s="47"/>
    </row>
    <row r="47" spans="2:27" ht="17" thickBot="1" x14ac:dyDescent="0.25">
      <c r="Q47" s="47"/>
      <c r="R47" s="47"/>
      <c r="S47" s="47"/>
      <c r="T47" s="47"/>
      <c r="U47" s="47"/>
      <c r="V47" s="47"/>
      <c r="W47" s="47"/>
      <c r="X47" s="47"/>
      <c r="Y47" s="47"/>
      <c r="Z47" s="47"/>
      <c r="AA47" s="47"/>
    </row>
    <row r="48" spans="2:27" ht="17" thickBot="1" x14ac:dyDescent="0.25">
      <c r="B48" s="35" t="s">
        <v>207</v>
      </c>
      <c r="C48" s="36"/>
      <c r="F48" s="35" t="s">
        <v>215</v>
      </c>
      <c r="G48" s="36"/>
      <c r="I48" s="35" t="s">
        <v>217</v>
      </c>
      <c r="J48" s="36"/>
      <c r="Q48" s="47"/>
      <c r="R48" s="47"/>
      <c r="S48" s="47"/>
      <c r="T48" s="47"/>
      <c r="U48" s="47"/>
      <c r="V48" s="47"/>
      <c r="W48" s="47"/>
      <c r="X48" s="47"/>
      <c r="Y48" s="47"/>
      <c r="Z48" s="47"/>
      <c r="AA48" s="47"/>
    </row>
    <row r="49" spans="2:27" x14ac:dyDescent="0.2">
      <c r="B49" s="125" t="s">
        <v>209</v>
      </c>
      <c r="C49" s="126"/>
      <c r="D49" s="18">
        <f>VLOOKUP(D33,'Material Properties'!B6:K8,10)</f>
        <v>1.2999999999999999E-5</v>
      </c>
      <c r="F49" s="77" t="s">
        <v>144</v>
      </c>
      <c r="G49" s="77"/>
      <c r="H49" s="16">
        <f>(L31+L32)/2</f>
        <v>5.0079999999999991</v>
      </c>
      <c r="I49" s="77" t="s">
        <v>222</v>
      </c>
      <c r="J49" s="77"/>
      <c r="K49" s="24">
        <v>0</v>
      </c>
      <c r="Q49" s="47"/>
      <c r="R49" s="47"/>
      <c r="S49" s="47"/>
      <c r="T49" s="47"/>
      <c r="U49" s="47"/>
      <c r="V49" s="47"/>
      <c r="W49" s="47"/>
      <c r="X49" s="47"/>
      <c r="Y49" s="47"/>
      <c r="Z49" s="47"/>
      <c r="AA49" s="47"/>
    </row>
    <row r="50" spans="2:27" x14ac:dyDescent="0.2">
      <c r="B50" s="127" t="s">
        <v>208</v>
      </c>
      <c r="C50" s="128"/>
      <c r="D50" s="20">
        <f>VLOOKUP(D35,'Material Properties'!B6:K8,10)</f>
        <v>2.3600000000000001E-5</v>
      </c>
      <c r="F50" s="77" t="s">
        <v>216</v>
      </c>
      <c r="G50" s="77"/>
      <c r="H50" s="16">
        <f>(L33+L34)/2</f>
        <v>5.0060000000000002</v>
      </c>
      <c r="I50" s="77" t="s">
        <v>223</v>
      </c>
      <c r="J50" s="77"/>
      <c r="K50" s="24">
        <f>5*L19</f>
        <v>25</v>
      </c>
      <c r="Q50" s="47"/>
      <c r="R50" s="47"/>
      <c r="S50" s="47"/>
      <c r="T50" s="47"/>
      <c r="U50" s="47"/>
      <c r="V50" s="47"/>
      <c r="W50" s="47"/>
      <c r="X50" s="47"/>
      <c r="Y50" s="47"/>
      <c r="Z50" s="47"/>
      <c r="AA50" s="47"/>
    </row>
    <row r="51" spans="2:27" ht="17" thickBot="1" x14ac:dyDescent="0.25">
      <c r="I51" s="77" t="s">
        <v>220</v>
      </c>
      <c r="J51" s="77"/>
      <c r="K51" s="24">
        <v>10</v>
      </c>
      <c r="Q51" s="47"/>
      <c r="R51" s="47"/>
      <c r="S51" s="47"/>
      <c r="T51" s="47"/>
      <c r="U51" s="47"/>
      <c r="V51" s="47"/>
      <c r="W51" s="47"/>
      <c r="X51" s="47"/>
      <c r="Y51" s="47"/>
      <c r="Z51" s="47"/>
      <c r="AA51" s="47"/>
    </row>
    <row r="52" spans="2:27" ht="17" thickBot="1" x14ac:dyDescent="0.25">
      <c r="B52" s="35" t="s">
        <v>210</v>
      </c>
      <c r="C52" s="36"/>
      <c r="E52" s="21" t="s">
        <v>214</v>
      </c>
      <c r="F52" s="21" t="s">
        <v>175</v>
      </c>
      <c r="G52" s="1"/>
      <c r="Q52" s="47"/>
      <c r="R52" s="47"/>
      <c r="S52" s="47"/>
      <c r="T52" s="47"/>
      <c r="U52" s="47"/>
      <c r="V52" s="47"/>
      <c r="W52" s="47"/>
      <c r="X52" s="47"/>
      <c r="Y52" s="47"/>
      <c r="Z52" s="47"/>
      <c r="AA52" s="47"/>
    </row>
    <row r="53" spans="2:27" ht="17" thickBot="1" x14ac:dyDescent="0.25">
      <c r="B53" s="129" t="s">
        <v>212</v>
      </c>
      <c r="C53" s="130"/>
      <c r="D53" s="23">
        <f>L36/1000/(E53+F53)</f>
        <v>100099118.36819504</v>
      </c>
      <c r="E53" s="25">
        <f>(L19/1000)/H40*(((K50/1000)^2+(L19/1000)^2)/((K50/1000)^2-(L19/1000)^2)+H43)</f>
        <v>1.0256410256410257E-13</v>
      </c>
      <c r="F53" s="22">
        <f>L18/1000/H34*(((L18/1000)^2+(K49/1000)^2)/((L18/1000)^2-(K49/1000)^2)-H37)</f>
        <v>1.7317073170731707E-14</v>
      </c>
      <c r="G53" s="6"/>
      <c r="H53" s="35" t="s">
        <v>224</v>
      </c>
      <c r="I53" s="36"/>
      <c r="Q53" s="47"/>
      <c r="R53" s="47"/>
      <c r="S53" s="47"/>
      <c r="T53" s="47"/>
      <c r="U53" s="47"/>
      <c r="V53" s="47"/>
      <c r="W53" s="47"/>
      <c r="X53" s="47"/>
      <c r="Y53" s="47"/>
      <c r="Z53" s="47"/>
      <c r="AA53" s="47"/>
    </row>
    <row r="54" spans="2:27" x14ac:dyDescent="0.2">
      <c r="B54" s="127" t="s">
        <v>211</v>
      </c>
      <c r="C54" s="128"/>
      <c r="D54" s="23">
        <f>L37/1000/(E53+F53)</f>
        <v>-66732745.578799158</v>
      </c>
      <c r="H54" s="140" t="s">
        <v>225</v>
      </c>
      <c r="I54" s="141"/>
      <c r="J54" s="27">
        <f>PI()*(L19/2000)^2*(K51/1000)*D53</f>
        <v>19.654415931021042</v>
      </c>
      <c r="Q54" s="47"/>
      <c r="R54" s="47"/>
      <c r="S54" s="47"/>
      <c r="T54" s="47"/>
      <c r="U54" s="47"/>
      <c r="V54" s="47"/>
      <c r="W54" s="47"/>
      <c r="X54" s="47"/>
      <c r="Y54" s="47"/>
      <c r="Z54" s="47"/>
      <c r="AA54" s="47"/>
    </row>
    <row r="55" spans="2:27" x14ac:dyDescent="0.2">
      <c r="B55" s="127" t="s">
        <v>213</v>
      </c>
      <c r="C55" s="128"/>
      <c r="D55" s="23">
        <f>L38/1000/(E53+F53)</f>
        <v>16683186.394697938</v>
      </c>
      <c r="H55" s="127" t="s">
        <v>226</v>
      </c>
      <c r="I55" s="128"/>
      <c r="J55" s="27">
        <f>PI()*(L19/2000)^2*(K51/1000)*D54</f>
        <v>-13.102943954014512</v>
      </c>
      <c r="Q55" s="47"/>
      <c r="R55" s="47"/>
      <c r="S55" s="47"/>
      <c r="T55" s="47"/>
      <c r="U55" s="47"/>
      <c r="V55" s="47"/>
      <c r="W55" s="47"/>
      <c r="X55" s="47"/>
      <c r="Y55" s="47"/>
      <c r="Z55" s="47"/>
      <c r="AA55" s="47"/>
    </row>
    <row r="56" spans="2:27" x14ac:dyDescent="0.2">
      <c r="H56" s="127" t="s">
        <v>237</v>
      </c>
      <c r="I56" s="128"/>
      <c r="J56" s="27">
        <f>PI()*(L19/2000)^2*(K51/1000)*D55</f>
        <v>3.2757359885032646</v>
      </c>
      <c r="L56" s="131" t="s">
        <v>218</v>
      </c>
      <c r="M56" s="132"/>
      <c r="N56" s="132"/>
      <c r="O56" s="133"/>
      <c r="Q56" s="47"/>
      <c r="R56" s="47"/>
      <c r="S56" s="47"/>
      <c r="T56" s="47"/>
      <c r="U56" s="47"/>
      <c r="V56" s="47"/>
      <c r="W56" s="47"/>
      <c r="X56" s="47"/>
      <c r="Y56" s="47"/>
      <c r="Z56" s="47"/>
      <c r="AA56" s="47"/>
    </row>
    <row r="57" spans="2:27" ht="17" thickBot="1" x14ac:dyDescent="0.25">
      <c r="B57" s="127" t="s">
        <v>227</v>
      </c>
      <c r="C57" s="128"/>
      <c r="D57" s="23">
        <f>-D53</f>
        <v>-100099118.36819504</v>
      </c>
      <c r="E57" s="1"/>
      <c r="L57" s="134"/>
      <c r="M57" s="135"/>
      <c r="N57" s="135"/>
      <c r="O57" s="136"/>
    </row>
    <row r="58" spans="2:27" x14ac:dyDescent="0.2">
      <c r="B58" s="127" t="s">
        <v>228</v>
      </c>
      <c r="C58" s="128"/>
      <c r="D58" s="28">
        <f>-D53</f>
        <v>-100099118.36819504</v>
      </c>
      <c r="F58" s="147" t="s">
        <v>232</v>
      </c>
      <c r="G58" s="148"/>
      <c r="H58" s="148"/>
      <c r="I58" s="148"/>
      <c r="J58" s="149"/>
      <c r="L58" s="134"/>
      <c r="M58" s="135"/>
      <c r="N58" s="135"/>
      <c r="O58" s="136"/>
      <c r="Q58" s="43" t="s">
        <v>5</v>
      </c>
      <c r="R58" s="44"/>
      <c r="S58" s="44"/>
      <c r="T58" s="44"/>
      <c r="U58" s="44"/>
      <c r="V58" s="44"/>
      <c r="W58" s="65"/>
    </row>
    <row r="59" spans="2:27" ht="17" thickBot="1" x14ac:dyDescent="0.25">
      <c r="B59" s="127" t="s">
        <v>229</v>
      </c>
      <c r="C59" s="128"/>
      <c r="D59" s="30">
        <f>-D53*((L18/1000)^2+(K49/1000)^2)/((L18/1000)^2-(K49/1000)^2)</f>
        <v>-100099118.36819504</v>
      </c>
      <c r="F59" s="150"/>
      <c r="G59" s="151"/>
      <c r="H59" s="151"/>
      <c r="I59" s="151"/>
      <c r="J59" s="152"/>
      <c r="L59" s="134"/>
      <c r="M59" s="135"/>
      <c r="N59" s="135"/>
      <c r="O59" s="136"/>
      <c r="Q59" s="45"/>
      <c r="R59" s="46"/>
      <c r="S59" s="46"/>
      <c r="T59" s="46"/>
      <c r="U59" s="46"/>
      <c r="V59" s="46"/>
      <c r="W59" s="66"/>
    </row>
    <row r="60" spans="2:27" x14ac:dyDescent="0.2">
      <c r="B60" s="142" t="s">
        <v>231</v>
      </c>
      <c r="C60" s="143"/>
      <c r="D60" s="31">
        <f>D53*((K50/1000)^2+(L19/1000)^2)/((K50/1000)^2-(L19/1000)^2)</f>
        <v>108440711.56554461</v>
      </c>
      <c r="F60" s="150"/>
      <c r="G60" s="151"/>
      <c r="H60" s="151"/>
      <c r="I60" s="151"/>
      <c r="J60" s="152"/>
      <c r="L60" s="134"/>
      <c r="M60" s="135"/>
      <c r="N60" s="135"/>
      <c r="O60" s="136"/>
    </row>
    <row r="61" spans="2:27" x14ac:dyDescent="0.2">
      <c r="B61" s="144" t="s">
        <v>230</v>
      </c>
      <c r="C61" s="145"/>
      <c r="D61" s="146"/>
      <c r="F61" s="150"/>
      <c r="G61" s="151"/>
      <c r="H61" s="151"/>
      <c r="I61" s="151"/>
      <c r="J61" s="152"/>
      <c r="L61" s="134"/>
      <c r="M61" s="135"/>
      <c r="N61" s="135"/>
      <c r="O61" s="136"/>
      <c r="Q61" s="61" t="s">
        <v>6</v>
      </c>
      <c r="R61" s="62"/>
      <c r="T61" s="63" t="s">
        <v>31</v>
      </c>
      <c r="U61" s="64"/>
      <c r="W61" s="116" t="s">
        <v>33</v>
      </c>
      <c r="X61" s="116"/>
      <c r="Z61" s="117" t="s">
        <v>32</v>
      </c>
      <c r="AA61" s="117"/>
    </row>
    <row r="62" spans="2:27" ht="17" thickBot="1" x14ac:dyDescent="0.25">
      <c r="F62" s="150"/>
      <c r="G62" s="151"/>
      <c r="H62" s="151"/>
      <c r="I62" s="151"/>
      <c r="J62" s="152"/>
      <c r="L62" s="137"/>
      <c r="M62" s="138"/>
      <c r="N62" s="138"/>
      <c r="O62" s="139"/>
    </row>
    <row r="63" spans="2:27" ht="17" customHeight="1" thickBot="1" x14ac:dyDescent="0.25">
      <c r="B63" s="35" t="s">
        <v>242</v>
      </c>
      <c r="C63" s="36"/>
      <c r="F63" s="150"/>
      <c r="G63" s="151"/>
      <c r="H63" s="151"/>
      <c r="I63" s="151"/>
      <c r="J63" s="152"/>
      <c r="K63" s="6"/>
      <c r="L63" s="6"/>
      <c r="M63" s="6"/>
      <c r="Q63" s="118" t="s">
        <v>27</v>
      </c>
      <c r="R63" s="118"/>
      <c r="T63" s="119" t="s">
        <v>7</v>
      </c>
      <c r="U63" s="120"/>
      <c r="W63" s="121" t="s">
        <v>8</v>
      </c>
      <c r="X63" s="122"/>
      <c r="Z63" s="123" t="s">
        <v>9</v>
      </c>
      <c r="AA63" s="124"/>
    </row>
    <row r="64" spans="2:27" ht="17" thickBot="1" x14ac:dyDescent="0.25">
      <c r="B64" s="127" t="s">
        <v>243</v>
      </c>
      <c r="C64" s="128"/>
      <c r="D64" s="28">
        <f>SQRT(((D57-D59)^2+(D59-0)^2+(0-D57)^2)/2)</f>
        <v>100099118.36819504</v>
      </c>
      <c r="F64" s="150"/>
      <c r="G64" s="151"/>
      <c r="H64" s="151"/>
      <c r="I64" s="151"/>
      <c r="J64" s="152"/>
      <c r="K64" s="6"/>
      <c r="L64" s="6"/>
      <c r="M64" s="6"/>
    </row>
    <row r="65" spans="2:27" ht="17" thickBot="1" x14ac:dyDescent="0.25">
      <c r="B65" s="127" t="s">
        <v>244</v>
      </c>
      <c r="C65" s="128"/>
      <c r="D65" s="34">
        <f>SQRT(((D58-D60)^2+(D60-0)^2+(0-D58)^2)/2)</f>
        <v>180648944.21463501</v>
      </c>
      <c r="F65" s="153"/>
      <c r="G65" s="154"/>
      <c r="H65" s="154"/>
      <c r="I65" s="154"/>
      <c r="J65" s="155"/>
      <c r="Q65" s="111" t="s">
        <v>10</v>
      </c>
      <c r="R65" s="112"/>
      <c r="T65" s="115" t="s">
        <v>13</v>
      </c>
      <c r="U65" s="115"/>
      <c r="W65" s="113" t="s">
        <v>14</v>
      </c>
      <c r="X65" s="114"/>
    </row>
    <row r="66" spans="2:27" ht="18" thickTop="1" thickBot="1" x14ac:dyDescent="0.25">
      <c r="B66" s="127" t="s">
        <v>246</v>
      </c>
      <c r="C66" s="128"/>
      <c r="D66" s="29" t="b">
        <f>IF(D64&gt;H35, FALSE, TRUE)</f>
        <v>1</v>
      </c>
    </row>
    <row r="67" spans="2:27" x14ac:dyDescent="0.2">
      <c r="B67" s="127" t="s">
        <v>247</v>
      </c>
      <c r="C67" s="128"/>
      <c r="D67" s="29" t="b">
        <f>IF(D65&gt;H41,FALSE, TRUE)</f>
        <v>1</v>
      </c>
      <c r="Q67" s="102" t="s">
        <v>251</v>
      </c>
      <c r="R67" s="103"/>
      <c r="S67" s="103"/>
      <c r="T67" s="103"/>
      <c r="U67" s="103"/>
      <c r="V67" s="103"/>
      <c r="W67" s="103"/>
      <c r="X67" s="103"/>
      <c r="Y67" s="103"/>
      <c r="Z67" s="103"/>
      <c r="AA67" s="104"/>
    </row>
    <row r="68" spans="2:27" x14ac:dyDescent="0.2">
      <c r="B68" s="144" t="s">
        <v>248</v>
      </c>
      <c r="C68" s="145"/>
      <c r="D68" s="146"/>
      <c r="Q68" s="105"/>
      <c r="R68" s="106"/>
      <c r="S68" s="106"/>
      <c r="T68" s="106"/>
      <c r="U68" s="106"/>
      <c r="V68" s="106"/>
      <c r="W68" s="106"/>
      <c r="X68" s="106"/>
      <c r="Y68" s="106"/>
      <c r="Z68" s="106"/>
      <c r="AA68" s="107"/>
    </row>
    <row r="69" spans="2:27" x14ac:dyDescent="0.2">
      <c r="Q69" s="105"/>
      <c r="R69" s="106"/>
      <c r="S69" s="106"/>
      <c r="T69" s="106"/>
      <c r="U69" s="106"/>
      <c r="V69" s="106"/>
      <c r="W69" s="106"/>
      <c r="X69" s="106"/>
      <c r="Y69" s="106"/>
      <c r="Z69" s="106"/>
      <c r="AA69" s="107"/>
    </row>
    <row r="70" spans="2:27" x14ac:dyDescent="0.2">
      <c r="Q70" s="105"/>
      <c r="R70" s="106"/>
      <c r="S70" s="106"/>
      <c r="T70" s="106"/>
      <c r="U70" s="106"/>
      <c r="V70" s="106"/>
      <c r="W70" s="106"/>
      <c r="X70" s="106"/>
      <c r="Y70" s="106"/>
      <c r="Z70" s="106"/>
      <c r="AA70" s="107"/>
    </row>
    <row r="71" spans="2:27" x14ac:dyDescent="0.2">
      <c r="Q71" s="105"/>
      <c r="R71" s="106"/>
      <c r="S71" s="106"/>
      <c r="T71" s="106"/>
      <c r="U71" s="106"/>
      <c r="V71" s="106"/>
      <c r="W71" s="106"/>
      <c r="X71" s="106"/>
      <c r="Y71" s="106"/>
      <c r="Z71" s="106"/>
      <c r="AA71" s="107"/>
    </row>
    <row r="72" spans="2:27" x14ac:dyDescent="0.2">
      <c r="Q72" s="105"/>
      <c r="R72" s="106"/>
      <c r="S72" s="106"/>
      <c r="T72" s="106"/>
      <c r="U72" s="106"/>
      <c r="V72" s="106"/>
      <c r="W72" s="106"/>
      <c r="X72" s="106"/>
      <c r="Y72" s="106"/>
      <c r="Z72" s="106"/>
      <c r="AA72" s="107"/>
    </row>
    <row r="73" spans="2:27" ht="17" thickBot="1" x14ac:dyDescent="0.25">
      <c r="Q73" s="105"/>
      <c r="R73" s="106"/>
      <c r="S73" s="106"/>
      <c r="T73" s="106"/>
      <c r="U73" s="106"/>
      <c r="V73" s="106"/>
      <c r="W73" s="106"/>
      <c r="X73" s="106"/>
      <c r="Y73" s="106"/>
      <c r="Z73" s="106"/>
      <c r="AA73" s="107"/>
    </row>
    <row r="74" spans="2:27" x14ac:dyDescent="0.2">
      <c r="B74" s="43" t="s">
        <v>204</v>
      </c>
      <c r="C74" s="44"/>
      <c r="D74" s="44"/>
      <c r="E74" s="44"/>
      <c r="F74" s="44"/>
      <c r="G74" s="44"/>
      <c r="H74" s="44"/>
      <c r="I74" s="166" t="b">
        <f>IF(L38&lt;0,TRUE,FALSE)</f>
        <v>0</v>
      </c>
      <c r="J74" s="167"/>
      <c r="K74" s="68" t="s">
        <v>201</v>
      </c>
      <c r="L74" s="159"/>
      <c r="M74" s="160"/>
      <c r="Q74" s="105"/>
      <c r="R74" s="106"/>
      <c r="S74" s="106"/>
      <c r="T74" s="106"/>
      <c r="U74" s="106"/>
      <c r="V74" s="106"/>
      <c r="W74" s="106"/>
      <c r="X74" s="106"/>
      <c r="Y74" s="106"/>
      <c r="Z74" s="106"/>
      <c r="AA74" s="107"/>
    </row>
    <row r="75" spans="2:27" ht="17" thickBot="1" x14ac:dyDescent="0.25">
      <c r="B75" s="45"/>
      <c r="C75" s="46"/>
      <c r="D75" s="46"/>
      <c r="E75" s="46"/>
      <c r="F75" s="46"/>
      <c r="G75" s="46"/>
      <c r="H75" s="46"/>
      <c r="I75" s="168"/>
      <c r="J75" s="169"/>
      <c r="K75" s="161"/>
      <c r="L75" s="162"/>
      <c r="M75" s="163"/>
      <c r="Q75" s="105"/>
      <c r="R75" s="106"/>
      <c r="S75" s="106"/>
      <c r="T75" s="106"/>
      <c r="U75" s="106"/>
      <c r="V75" s="106"/>
      <c r="W75" s="106"/>
      <c r="X75" s="106"/>
      <c r="Y75" s="106"/>
      <c r="Z75" s="106"/>
      <c r="AA75" s="107"/>
    </row>
    <row r="76" spans="2:27" ht="17" thickBot="1" x14ac:dyDescent="0.25">
      <c r="Q76" s="105"/>
      <c r="R76" s="106"/>
      <c r="S76" s="106"/>
      <c r="T76" s="106"/>
      <c r="U76" s="106"/>
      <c r="V76" s="106"/>
      <c r="W76" s="106"/>
      <c r="X76" s="106"/>
      <c r="Y76" s="106"/>
      <c r="Z76" s="106"/>
      <c r="AA76" s="107"/>
    </row>
    <row r="77" spans="2:27" ht="17" thickBot="1" x14ac:dyDescent="0.25">
      <c r="B77" s="35" t="s">
        <v>233</v>
      </c>
      <c r="C77" s="36"/>
      <c r="E77" s="1" t="s">
        <v>238</v>
      </c>
      <c r="F77" s="1" t="s">
        <v>239</v>
      </c>
      <c r="H77" s="172" t="s">
        <v>240</v>
      </c>
      <c r="I77" s="172"/>
      <c r="J77" s="9">
        <v>39.370100000000001</v>
      </c>
      <c r="Q77" s="105"/>
      <c r="R77" s="106"/>
      <c r="S77" s="106"/>
      <c r="T77" s="106"/>
      <c r="U77" s="106"/>
      <c r="V77" s="106"/>
      <c r="W77" s="106"/>
      <c r="X77" s="106"/>
      <c r="Y77" s="106"/>
      <c r="Z77" s="106"/>
      <c r="AA77" s="107"/>
    </row>
    <row r="78" spans="2:27" x14ac:dyDescent="0.2">
      <c r="B78" s="129" t="s">
        <v>235</v>
      </c>
      <c r="C78" s="182"/>
      <c r="D78" s="128"/>
      <c r="E78" s="32">
        <f>ABS(L37)/2</f>
        <v>4.0000000000000036E-3</v>
      </c>
      <c r="F78" s="33">
        <f>E78*J77</f>
        <v>0.15748040000000013</v>
      </c>
      <c r="Q78" s="105"/>
      <c r="R78" s="106"/>
      <c r="S78" s="106"/>
      <c r="T78" s="106"/>
      <c r="U78" s="106"/>
      <c r="V78" s="106"/>
      <c r="W78" s="106"/>
      <c r="X78" s="106"/>
      <c r="Y78" s="106"/>
      <c r="Z78" s="106"/>
      <c r="AA78" s="107"/>
    </row>
    <row r="79" spans="2:27" x14ac:dyDescent="0.2">
      <c r="B79" s="127" t="s">
        <v>234</v>
      </c>
      <c r="C79" s="183"/>
      <c r="D79" s="128"/>
      <c r="E79" s="32">
        <f>ABS(L36)/2</f>
        <v>5.9999999999997833E-3</v>
      </c>
      <c r="F79" s="33">
        <f>E79*J77</f>
        <v>0.23622059999999148</v>
      </c>
      <c r="Q79" s="105"/>
      <c r="R79" s="106"/>
      <c r="S79" s="106"/>
      <c r="T79" s="106"/>
      <c r="U79" s="106"/>
      <c r="V79" s="106"/>
      <c r="W79" s="106"/>
      <c r="X79" s="106"/>
      <c r="Y79" s="106"/>
      <c r="Z79" s="106"/>
      <c r="AA79" s="107"/>
    </row>
    <row r="80" spans="2:27" x14ac:dyDescent="0.2">
      <c r="B80" s="127" t="s">
        <v>236</v>
      </c>
      <c r="C80" s="183"/>
      <c r="D80" s="128"/>
      <c r="E80" s="32">
        <f>ABS(L38)/2</f>
        <v>9.9999999999988987E-4</v>
      </c>
      <c r="F80" s="33">
        <f>E80*J77</f>
        <v>3.9370099999995661E-2</v>
      </c>
      <c r="Q80" s="105"/>
      <c r="R80" s="106"/>
      <c r="S80" s="106"/>
      <c r="T80" s="106"/>
      <c r="U80" s="106"/>
      <c r="V80" s="106"/>
      <c r="W80" s="106"/>
      <c r="X80" s="106"/>
      <c r="Y80" s="106"/>
      <c r="Z80" s="106"/>
      <c r="AA80" s="107"/>
    </row>
    <row r="81" spans="2:27" x14ac:dyDescent="0.2">
      <c r="Q81" s="105"/>
      <c r="R81" s="106"/>
      <c r="S81" s="106"/>
      <c r="T81" s="106"/>
      <c r="U81" s="106"/>
      <c r="V81" s="106"/>
      <c r="W81" s="106"/>
      <c r="X81" s="106"/>
      <c r="Y81" s="106"/>
      <c r="Z81" s="106"/>
      <c r="AA81" s="107"/>
    </row>
    <row r="82" spans="2:27" x14ac:dyDescent="0.2">
      <c r="B82" s="173" t="s">
        <v>241</v>
      </c>
      <c r="C82" s="174"/>
      <c r="D82" s="174"/>
      <c r="E82" s="174"/>
      <c r="F82" s="174"/>
      <c r="G82" s="174"/>
      <c r="H82" s="174"/>
      <c r="I82" s="174"/>
      <c r="J82" s="174"/>
      <c r="K82" s="174"/>
      <c r="L82" s="174"/>
      <c r="M82" s="175"/>
      <c r="N82" s="6"/>
      <c r="Q82" s="105"/>
      <c r="R82" s="106"/>
      <c r="S82" s="106"/>
      <c r="T82" s="106"/>
      <c r="U82" s="106"/>
      <c r="V82" s="106"/>
      <c r="W82" s="106"/>
      <c r="X82" s="106"/>
      <c r="Y82" s="106"/>
      <c r="Z82" s="106"/>
      <c r="AA82" s="107"/>
    </row>
    <row r="83" spans="2:27" ht="16" customHeight="1" x14ac:dyDescent="0.2">
      <c r="B83" s="176"/>
      <c r="C83" s="177"/>
      <c r="D83" s="177"/>
      <c r="E83" s="177"/>
      <c r="F83" s="177"/>
      <c r="G83" s="177"/>
      <c r="H83" s="177"/>
      <c r="I83" s="177"/>
      <c r="J83" s="177"/>
      <c r="K83" s="177"/>
      <c r="L83" s="177"/>
      <c r="M83" s="178"/>
      <c r="N83" s="6"/>
      <c r="Q83" s="105"/>
      <c r="R83" s="106"/>
      <c r="S83" s="106"/>
      <c r="T83" s="106"/>
      <c r="U83" s="106"/>
      <c r="V83" s="106"/>
      <c r="W83" s="106"/>
      <c r="X83" s="106"/>
      <c r="Y83" s="106"/>
      <c r="Z83" s="106"/>
      <c r="AA83" s="107"/>
    </row>
    <row r="84" spans="2:27" ht="17" customHeight="1" x14ac:dyDescent="0.2">
      <c r="B84" s="176"/>
      <c r="C84" s="177"/>
      <c r="D84" s="177"/>
      <c r="E84" s="177"/>
      <c r="F84" s="177"/>
      <c r="G84" s="177"/>
      <c r="H84" s="177"/>
      <c r="I84" s="177"/>
      <c r="J84" s="177"/>
      <c r="K84" s="177"/>
      <c r="L84" s="177"/>
      <c r="M84" s="178"/>
      <c r="N84" s="6"/>
      <c r="Q84" s="105"/>
      <c r="R84" s="106"/>
      <c r="S84" s="106"/>
      <c r="T84" s="106"/>
      <c r="U84" s="106"/>
      <c r="V84" s="106"/>
      <c r="W84" s="106"/>
      <c r="X84" s="106"/>
      <c r="Y84" s="106"/>
      <c r="Z84" s="106"/>
      <c r="AA84" s="107"/>
    </row>
    <row r="85" spans="2:27" ht="17" thickBot="1" x14ac:dyDescent="0.25">
      <c r="B85" s="176"/>
      <c r="C85" s="177"/>
      <c r="D85" s="177"/>
      <c r="E85" s="177"/>
      <c r="F85" s="177"/>
      <c r="G85" s="177"/>
      <c r="H85" s="177"/>
      <c r="I85" s="177"/>
      <c r="J85" s="177"/>
      <c r="K85" s="177"/>
      <c r="L85" s="177"/>
      <c r="M85" s="178"/>
      <c r="N85" s="6"/>
      <c r="Q85" s="108"/>
      <c r="R85" s="109"/>
      <c r="S85" s="109"/>
      <c r="T85" s="109"/>
      <c r="U85" s="109"/>
      <c r="V85" s="109"/>
      <c r="W85" s="109"/>
      <c r="X85" s="109"/>
      <c r="Y85" s="109"/>
      <c r="Z85" s="109"/>
      <c r="AA85" s="110"/>
    </row>
    <row r="86" spans="2:27" x14ac:dyDescent="0.2">
      <c r="B86" s="176"/>
      <c r="C86" s="177"/>
      <c r="D86" s="177"/>
      <c r="E86" s="177"/>
      <c r="F86" s="177"/>
      <c r="G86" s="177"/>
      <c r="H86" s="177"/>
      <c r="I86" s="177"/>
      <c r="J86" s="177"/>
      <c r="K86" s="177"/>
      <c r="L86" s="177"/>
      <c r="M86" s="178"/>
      <c r="N86" s="6"/>
    </row>
    <row r="87" spans="2:27" x14ac:dyDescent="0.2">
      <c r="B87" s="176"/>
      <c r="C87" s="177"/>
      <c r="D87" s="177"/>
      <c r="E87" s="177"/>
      <c r="F87" s="177"/>
      <c r="G87" s="177"/>
      <c r="H87" s="177"/>
      <c r="I87" s="177"/>
      <c r="J87" s="177"/>
      <c r="K87" s="177"/>
      <c r="L87" s="177"/>
      <c r="M87" s="178"/>
      <c r="N87" s="6"/>
    </row>
    <row r="88" spans="2:27" x14ac:dyDescent="0.2">
      <c r="B88" s="176"/>
      <c r="C88" s="177"/>
      <c r="D88" s="177"/>
      <c r="E88" s="177"/>
      <c r="F88" s="177"/>
      <c r="G88" s="177"/>
      <c r="H88" s="177"/>
      <c r="I88" s="177"/>
      <c r="J88" s="177"/>
      <c r="K88" s="177"/>
      <c r="L88" s="177"/>
      <c r="M88" s="178"/>
      <c r="N88" s="6"/>
    </row>
    <row r="89" spans="2:27" x14ac:dyDescent="0.2">
      <c r="B89" s="179"/>
      <c r="C89" s="180"/>
      <c r="D89" s="180"/>
      <c r="E89" s="180"/>
      <c r="F89" s="180"/>
      <c r="G89" s="180"/>
      <c r="H89" s="180"/>
      <c r="I89" s="180"/>
      <c r="J89" s="180"/>
      <c r="K89" s="180"/>
      <c r="L89" s="180"/>
      <c r="M89" s="181"/>
      <c r="N89" s="6"/>
    </row>
    <row r="90" spans="2:27" x14ac:dyDescent="0.2">
      <c r="B90" s="6"/>
      <c r="C90" s="6"/>
      <c r="D90" s="6"/>
      <c r="E90" s="6"/>
      <c r="F90" s="6"/>
      <c r="G90" s="6"/>
      <c r="H90" s="6"/>
      <c r="I90" s="6"/>
      <c r="J90" s="6"/>
      <c r="K90" s="6"/>
      <c r="L90" s="6"/>
      <c r="M90" s="6"/>
      <c r="N90" s="6"/>
    </row>
    <row r="91" spans="2:27" x14ac:dyDescent="0.2">
      <c r="B91" s="6"/>
      <c r="C91" s="6"/>
      <c r="D91" s="6"/>
      <c r="E91" s="6"/>
      <c r="F91" s="6"/>
      <c r="G91" s="6"/>
      <c r="H91" s="6"/>
      <c r="I91" s="6"/>
      <c r="J91" s="6"/>
      <c r="K91" s="6"/>
      <c r="L91" s="6"/>
      <c r="M91" s="6"/>
      <c r="N91" s="6"/>
    </row>
    <row r="92" spans="2:27" x14ac:dyDescent="0.2">
      <c r="B92" s="6"/>
      <c r="C92" s="6"/>
      <c r="D92" s="6"/>
      <c r="E92" s="6"/>
      <c r="F92" s="6"/>
      <c r="G92" s="6"/>
      <c r="H92" s="6"/>
      <c r="I92" s="6"/>
      <c r="J92" s="6"/>
      <c r="K92" s="6"/>
      <c r="L92" s="6"/>
      <c r="M92" s="6"/>
      <c r="N92" s="6"/>
    </row>
    <row r="93" spans="2:27" x14ac:dyDescent="0.2">
      <c r="B93" s="6"/>
      <c r="C93" s="6"/>
      <c r="D93" s="6"/>
      <c r="E93" s="6"/>
      <c r="F93" s="6"/>
      <c r="G93" s="6"/>
      <c r="H93" s="6"/>
      <c r="I93" s="6"/>
      <c r="J93" s="6"/>
      <c r="K93" s="6"/>
      <c r="L93" s="6"/>
      <c r="M93" s="6"/>
      <c r="N93" s="6"/>
    </row>
    <row r="94" spans="2:27" x14ac:dyDescent="0.2">
      <c r="B94" s="6"/>
      <c r="C94" s="6"/>
      <c r="D94" s="6"/>
      <c r="E94" s="6"/>
      <c r="F94" s="6"/>
      <c r="G94" s="6"/>
      <c r="H94" s="6"/>
      <c r="I94" s="6"/>
      <c r="J94" s="6"/>
      <c r="K94" s="6"/>
      <c r="L94" s="6"/>
      <c r="M94" s="6"/>
      <c r="N94" s="6"/>
    </row>
    <row r="95" spans="2:27" x14ac:dyDescent="0.2">
      <c r="B95" s="6"/>
      <c r="C95" s="6"/>
      <c r="D95" s="6"/>
      <c r="E95" s="6"/>
      <c r="F95" s="6"/>
      <c r="G95" s="6"/>
      <c r="H95" s="6"/>
      <c r="I95" s="6"/>
      <c r="J95" s="6"/>
      <c r="K95" s="6"/>
      <c r="L95" s="6"/>
      <c r="M95" s="6"/>
      <c r="N95" s="6"/>
    </row>
    <row r="96" spans="2:27" x14ac:dyDescent="0.2">
      <c r="B96" s="6"/>
      <c r="C96" s="6"/>
      <c r="D96" s="6"/>
      <c r="E96" s="6"/>
      <c r="F96" s="6"/>
      <c r="G96" s="6"/>
      <c r="H96" s="6"/>
      <c r="I96" s="6"/>
      <c r="J96" s="6"/>
      <c r="K96" s="6"/>
      <c r="L96" s="6"/>
      <c r="M96" s="6"/>
      <c r="N96" s="6"/>
    </row>
    <row r="97" spans="2:14" x14ac:dyDescent="0.2">
      <c r="B97" s="6"/>
      <c r="C97" s="6"/>
      <c r="D97" s="6"/>
      <c r="E97" s="6"/>
      <c r="F97" s="6"/>
      <c r="G97" s="6"/>
      <c r="H97" s="6"/>
      <c r="I97" s="6"/>
      <c r="J97" s="6"/>
      <c r="K97" s="6"/>
      <c r="L97" s="6"/>
      <c r="M97" s="6"/>
      <c r="N97" s="6"/>
    </row>
    <row r="98" spans="2:14" x14ac:dyDescent="0.2">
      <c r="B98" s="6"/>
      <c r="C98" s="6"/>
      <c r="D98" s="6"/>
      <c r="E98" s="6"/>
      <c r="F98" s="6"/>
      <c r="G98" s="6"/>
      <c r="H98" s="6"/>
      <c r="I98" s="6"/>
      <c r="J98" s="6"/>
      <c r="K98" s="6"/>
      <c r="L98" s="6"/>
      <c r="M98" s="6"/>
      <c r="N98" s="6"/>
    </row>
    <row r="99" spans="2:14" x14ac:dyDescent="0.2">
      <c r="B99" s="6"/>
      <c r="C99" s="6"/>
      <c r="D99" s="6"/>
      <c r="E99" s="6"/>
      <c r="F99" s="6"/>
      <c r="G99" s="6"/>
      <c r="H99" s="6"/>
      <c r="I99" s="6"/>
      <c r="J99" s="6"/>
      <c r="K99" s="6"/>
      <c r="L99" s="6"/>
      <c r="M99" s="6"/>
      <c r="N99" s="6"/>
    </row>
    <row r="100" spans="2:14" x14ac:dyDescent="0.2">
      <c r="B100" s="6"/>
      <c r="C100" s="6"/>
      <c r="D100" s="6"/>
      <c r="E100" s="6"/>
      <c r="F100" s="6"/>
      <c r="G100" s="6"/>
      <c r="H100" s="6"/>
      <c r="I100" s="6"/>
      <c r="J100" s="6"/>
      <c r="K100" s="6"/>
      <c r="L100" s="6"/>
      <c r="M100" s="6"/>
      <c r="N100" s="6"/>
    </row>
    <row r="101" spans="2:14" x14ac:dyDescent="0.2">
      <c r="B101" s="6"/>
      <c r="C101" s="6"/>
      <c r="D101" s="6"/>
      <c r="E101" s="6"/>
      <c r="F101" s="6"/>
      <c r="G101" s="6"/>
      <c r="H101" s="6"/>
      <c r="I101" s="6"/>
      <c r="J101" s="6"/>
      <c r="K101" s="6"/>
      <c r="L101" s="6"/>
      <c r="M101" s="6"/>
      <c r="N101" s="6"/>
    </row>
    <row r="102" spans="2:14" x14ac:dyDescent="0.2">
      <c r="B102" s="6"/>
      <c r="C102" s="6"/>
      <c r="D102" s="6"/>
      <c r="E102" s="6"/>
      <c r="F102" s="6"/>
      <c r="G102" s="6"/>
      <c r="H102" s="6"/>
      <c r="I102" s="6"/>
      <c r="J102" s="6"/>
      <c r="K102" s="6"/>
      <c r="L102" s="6"/>
      <c r="M102" s="6"/>
      <c r="N102" s="6"/>
    </row>
    <row r="103" spans="2:14" x14ac:dyDescent="0.2">
      <c r="B103" s="6"/>
      <c r="C103" s="6"/>
      <c r="D103" s="6"/>
      <c r="E103" s="6"/>
      <c r="F103" s="6"/>
      <c r="G103" s="6"/>
      <c r="H103" s="6"/>
      <c r="I103" s="6"/>
      <c r="J103" s="6"/>
      <c r="K103" s="6"/>
      <c r="L103" s="6"/>
      <c r="M103" s="6"/>
      <c r="N103" s="6"/>
    </row>
    <row r="104" spans="2:14" x14ac:dyDescent="0.2">
      <c r="B104" s="6"/>
      <c r="C104" s="6"/>
      <c r="D104" s="6"/>
      <c r="E104" s="6"/>
      <c r="F104" s="6"/>
      <c r="G104" s="6"/>
      <c r="H104" s="6"/>
      <c r="I104" s="6"/>
      <c r="J104" s="6"/>
      <c r="K104" s="6"/>
      <c r="L104" s="6"/>
      <c r="M104" s="6"/>
      <c r="N104" s="6"/>
    </row>
    <row r="105" spans="2:14" x14ac:dyDescent="0.2">
      <c r="B105" s="6"/>
      <c r="C105" s="6"/>
      <c r="D105" s="6"/>
      <c r="E105" s="6"/>
      <c r="F105" s="6"/>
      <c r="G105" s="6"/>
      <c r="H105" s="6"/>
      <c r="I105" s="6"/>
      <c r="J105" s="6"/>
      <c r="K105" s="6"/>
      <c r="L105" s="6"/>
      <c r="M105" s="6"/>
      <c r="N105" s="6"/>
    </row>
    <row r="106" spans="2:14" x14ac:dyDescent="0.2">
      <c r="B106" s="6"/>
      <c r="C106" s="6"/>
      <c r="D106" s="6"/>
      <c r="E106" s="6"/>
      <c r="F106" s="6"/>
      <c r="G106" s="6"/>
      <c r="H106" s="6"/>
      <c r="I106" s="6"/>
      <c r="J106" s="6"/>
      <c r="K106" s="6"/>
      <c r="L106" s="6"/>
      <c r="M106" s="6"/>
      <c r="N106" s="6"/>
    </row>
    <row r="107" spans="2:14" x14ac:dyDescent="0.2">
      <c r="B107" s="6"/>
      <c r="C107" s="6"/>
      <c r="D107" s="6"/>
      <c r="E107" s="6"/>
      <c r="F107" s="6"/>
      <c r="G107" s="6"/>
      <c r="H107" s="6"/>
      <c r="I107" s="6"/>
      <c r="J107" s="6"/>
      <c r="K107" s="6"/>
      <c r="L107" s="6"/>
      <c r="M107" s="6"/>
      <c r="N107" s="6"/>
    </row>
    <row r="108" spans="2:14" x14ac:dyDescent="0.2">
      <c r="B108" s="6"/>
      <c r="C108" s="6"/>
      <c r="D108" s="6"/>
      <c r="E108" s="6"/>
      <c r="F108" s="6"/>
      <c r="G108" s="6"/>
      <c r="H108" s="6"/>
      <c r="I108" s="6"/>
      <c r="J108" s="6"/>
      <c r="K108" s="6"/>
      <c r="L108" s="6"/>
      <c r="M108" s="6"/>
      <c r="N108" s="6"/>
    </row>
    <row r="109" spans="2:14" x14ac:dyDescent="0.2">
      <c r="B109" s="6"/>
      <c r="C109" s="6"/>
      <c r="D109" s="6"/>
      <c r="E109" s="6"/>
      <c r="F109" s="6"/>
      <c r="G109" s="6"/>
      <c r="H109" s="6"/>
      <c r="I109" s="6"/>
      <c r="J109" s="6"/>
      <c r="K109" s="6"/>
      <c r="L109" s="6"/>
      <c r="M109" s="6"/>
      <c r="N109" s="6"/>
    </row>
    <row r="110" spans="2:14" x14ac:dyDescent="0.2">
      <c r="B110" s="6"/>
      <c r="C110" s="6"/>
      <c r="D110" s="6"/>
      <c r="E110" s="6"/>
      <c r="F110" s="6"/>
      <c r="G110" s="6"/>
      <c r="H110" s="6"/>
      <c r="I110" s="6"/>
      <c r="J110" s="6"/>
      <c r="K110" s="6"/>
      <c r="L110" s="6"/>
      <c r="M110" s="6"/>
      <c r="N110" s="6"/>
    </row>
    <row r="111" spans="2:14" x14ac:dyDescent="0.2">
      <c r="B111" s="6"/>
      <c r="C111" s="6"/>
      <c r="D111" s="6"/>
      <c r="E111" s="6"/>
      <c r="F111" s="6"/>
      <c r="G111" s="6"/>
      <c r="H111" s="6"/>
      <c r="I111" s="6"/>
      <c r="J111" s="6"/>
      <c r="K111" s="6"/>
      <c r="L111" s="6"/>
      <c r="M111" s="6"/>
      <c r="N111" s="6"/>
    </row>
    <row r="112" spans="2:14" x14ac:dyDescent="0.2">
      <c r="B112" s="6"/>
      <c r="C112" s="6"/>
      <c r="D112" s="6"/>
      <c r="E112" s="6"/>
      <c r="F112" s="6"/>
      <c r="G112" s="6"/>
      <c r="H112" s="6"/>
      <c r="I112" s="6"/>
      <c r="J112" s="6"/>
      <c r="K112" s="6"/>
      <c r="L112" s="6"/>
      <c r="M112" s="6"/>
      <c r="N112" s="6"/>
    </row>
    <row r="113" spans="2:14" x14ac:dyDescent="0.2">
      <c r="B113" s="6"/>
      <c r="C113" s="6"/>
      <c r="D113" s="6"/>
      <c r="E113" s="6"/>
      <c r="F113" s="6"/>
      <c r="G113" s="6"/>
      <c r="H113" s="6"/>
      <c r="I113" s="6"/>
      <c r="J113" s="6"/>
      <c r="K113" s="6"/>
      <c r="L113" s="6"/>
      <c r="M113" s="6"/>
      <c r="N113" s="6"/>
    </row>
    <row r="114" spans="2:14" x14ac:dyDescent="0.2">
      <c r="B114" s="6"/>
      <c r="C114" s="6"/>
      <c r="D114" s="6"/>
      <c r="E114" s="6"/>
      <c r="F114" s="6"/>
      <c r="G114" s="6"/>
      <c r="H114" s="6"/>
      <c r="I114" s="6"/>
      <c r="J114" s="6"/>
      <c r="K114" s="6"/>
      <c r="L114" s="6"/>
      <c r="M114" s="6"/>
      <c r="N114" s="6"/>
    </row>
    <row r="115" spans="2:14" x14ac:dyDescent="0.2">
      <c r="B115" s="6"/>
      <c r="C115" s="6"/>
      <c r="D115" s="6"/>
      <c r="E115" s="6"/>
      <c r="F115" s="6"/>
      <c r="G115" s="6"/>
      <c r="H115" s="6"/>
      <c r="I115" s="6"/>
      <c r="J115" s="6"/>
      <c r="K115" s="6"/>
      <c r="L115" s="6"/>
      <c r="M115" s="6"/>
      <c r="N115" s="6"/>
    </row>
    <row r="116" spans="2:14" x14ac:dyDescent="0.2">
      <c r="B116" s="6"/>
      <c r="C116" s="6"/>
      <c r="D116" s="6"/>
      <c r="E116" s="6"/>
      <c r="F116" s="6"/>
      <c r="G116" s="6"/>
      <c r="H116" s="6"/>
      <c r="I116" s="6"/>
      <c r="J116" s="6"/>
      <c r="K116" s="6"/>
      <c r="L116" s="6"/>
      <c r="M116" s="6"/>
      <c r="N116" s="6"/>
    </row>
    <row r="117" spans="2:14" x14ac:dyDescent="0.2">
      <c r="B117" s="6"/>
      <c r="C117" s="6"/>
      <c r="D117" s="6"/>
      <c r="E117" s="6"/>
      <c r="F117" s="6"/>
      <c r="G117" s="6"/>
      <c r="H117" s="6"/>
      <c r="I117" s="6"/>
      <c r="J117" s="6"/>
      <c r="K117" s="6"/>
      <c r="L117" s="6"/>
      <c r="M117" s="6"/>
      <c r="N117" s="6"/>
    </row>
    <row r="118" spans="2:14" x14ac:dyDescent="0.2">
      <c r="B118" s="6"/>
      <c r="C118" s="6"/>
      <c r="D118" s="6"/>
      <c r="E118" s="6"/>
      <c r="F118" s="6"/>
      <c r="G118" s="6"/>
      <c r="H118" s="6"/>
      <c r="I118" s="6"/>
      <c r="J118" s="6"/>
      <c r="K118" s="6"/>
      <c r="L118" s="6"/>
      <c r="M118" s="6"/>
      <c r="N118" s="6"/>
    </row>
    <row r="119" spans="2:14" x14ac:dyDescent="0.2">
      <c r="B119" s="6"/>
      <c r="C119" s="6"/>
      <c r="D119" s="6"/>
      <c r="E119" s="6"/>
      <c r="F119" s="6"/>
      <c r="G119" s="6"/>
      <c r="H119" s="6"/>
      <c r="I119" s="6"/>
      <c r="J119" s="6"/>
      <c r="K119" s="6"/>
      <c r="L119" s="6"/>
      <c r="M119" s="6"/>
      <c r="N119" s="6"/>
    </row>
    <row r="120" spans="2:14" x14ac:dyDescent="0.2">
      <c r="B120" s="6"/>
      <c r="C120" s="6"/>
      <c r="D120" s="6"/>
      <c r="E120" s="6"/>
      <c r="F120" s="6"/>
      <c r="G120" s="6"/>
      <c r="H120" s="6"/>
      <c r="I120" s="6"/>
      <c r="J120" s="6"/>
      <c r="K120" s="6"/>
      <c r="L120" s="6"/>
      <c r="M120" s="6"/>
      <c r="N120" s="6"/>
    </row>
    <row r="121" spans="2:14" x14ac:dyDescent="0.2">
      <c r="B121" s="6"/>
      <c r="C121" s="6"/>
      <c r="D121" s="6"/>
      <c r="E121" s="6"/>
      <c r="F121" s="6"/>
      <c r="G121" s="6"/>
      <c r="H121" s="6"/>
      <c r="I121" s="6"/>
      <c r="J121" s="6"/>
      <c r="K121" s="6"/>
      <c r="L121" s="6"/>
      <c r="M121" s="6"/>
      <c r="N121" s="6"/>
    </row>
    <row r="122" spans="2:14" x14ac:dyDescent="0.2">
      <c r="B122" s="6"/>
      <c r="C122" s="6"/>
      <c r="D122" s="6"/>
      <c r="E122" s="6"/>
      <c r="F122" s="6"/>
      <c r="G122" s="6"/>
      <c r="H122" s="6"/>
      <c r="I122" s="6"/>
      <c r="J122" s="6"/>
      <c r="K122" s="6"/>
      <c r="L122" s="6"/>
      <c r="M122" s="6"/>
      <c r="N122" s="6"/>
    </row>
    <row r="123" spans="2:14" x14ac:dyDescent="0.2">
      <c r="B123" s="6"/>
      <c r="C123" s="6"/>
      <c r="D123" s="6"/>
      <c r="E123" s="6"/>
      <c r="F123" s="6"/>
      <c r="G123" s="6"/>
      <c r="H123" s="6"/>
      <c r="I123" s="6"/>
      <c r="J123" s="6"/>
      <c r="K123" s="6"/>
      <c r="L123" s="6"/>
      <c r="M123" s="6"/>
      <c r="N123" s="6"/>
    </row>
  </sheetData>
  <mergeCells count="113">
    <mergeCell ref="H77:I77"/>
    <mergeCell ref="B82:M89"/>
    <mergeCell ref="B63:C63"/>
    <mergeCell ref="B64:C64"/>
    <mergeCell ref="B65:C65"/>
    <mergeCell ref="B66:C66"/>
    <mergeCell ref="B67:C67"/>
    <mergeCell ref="B68:D68"/>
    <mergeCell ref="B77:C77"/>
    <mergeCell ref="B78:D78"/>
    <mergeCell ref="B79:D79"/>
    <mergeCell ref="B80:D80"/>
    <mergeCell ref="K74:M75"/>
    <mergeCell ref="B74:H75"/>
    <mergeCell ref="I74:J75"/>
    <mergeCell ref="J19:K19"/>
    <mergeCell ref="F48:G48"/>
    <mergeCell ref="F49:G49"/>
    <mergeCell ref="F50:G50"/>
    <mergeCell ref="I48:J48"/>
    <mergeCell ref="I49:J49"/>
    <mergeCell ref="I50:J50"/>
    <mergeCell ref="J20:L20"/>
    <mergeCell ref="K45:M46"/>
    <mergeCell ref="F43:G43"/>
    <mergeCell ref="B45:H46"/>
    <mergeCell ref="I45:J46"/>
    <mergeCell ref="F37:G37"/>
    <mergeCell ref="F39:G39"/>
    <mergeCell ref="F40:G40"/>
    <mergeCell ref="F41:G41"/>
    <mergeCell ref="F42:G42"/>
    <mergeCell ref="F31:G31"/>
    <mergeCell ref="F33:G33"/>
    <mergeCell ref="F34:G34"/>
    <mergeCell ref="F35:G35"/>
    <mergeCell ref="F36:G36"/>
    <mergeCell ref="B31:C31"/>
    <mergeCell ref="B33:C33"/>
    <mergeCell ref="B53:C53"/>
    <mergeCell ref="B54:C54"/>
    <mergeCell ref="B55:C55"/>
    <mergeCell ref="I51:J51"/>
    <mergeCell ref="L56:O62"/>
    <mergeCell ref="H53:I53"/>
    <mergeCell ref="H54:I54"/>
    <mergeCell ref="H55:I55"/>
    <mergeCell ref="H56:I56"/>
    <mergeCell ref="B57:C57"/>
    <mergeCell ref="B58:C58"/>
    <mergeCell ref="B59:C59"/>
    <mergeCell ref="B60:C60"/>
    <mergeCell ref="B61:D61"/>
    <mergeCell ref="F58:J65"/>
    <mergeCell ref="Q67:AA85"/>
    <mergeCell ref="Q65:R65"/>
    <mergeCell ref="B20:C20"/>
    <mergeCell ref="B22:D29"/>
    <mergeCell ref="W65:X65"/>
    <mergeCell ref="T65:U65"/>
    <mergeCell ref="J22:K22"/>
    <mergeCell ref="J24:K24"/>
    <mergeCell ref="J25:K25"/>
    <mergeCell ref="J26:K26"/>
    <mergeCell ref="J27:K27"/>
    <mergeCell ref="J29:K29"/>
    <mergeCell ref="J31:K31"/>
    <mergeCell ref="J32:K32"/>
    <mergeCell ref="J33:K33"/>
    <mergeCell ref="W61:X61"/>
    <mergeCell ref="Z61:AA61"/>
    <mergeCell ref="Q63:R63"/>
    <mergeCell ref="T63:U63"/>
    <mergeCell ref="W63:X63"/>
    <mergeCell ref="Z63:AA63"/>
    <mergeCell ref="B48:C48"/>
    <mergeCell ref="B49:C49"/>
    <mergeCell ref="B50:C50"/>
    <mergeCell ref="F20:G20"/>
    <mergeCell ref="J18:K18"/>
    <mergeCell ref="Q61:R61"/>
    <mergeCell ref="T61:U61"/>
    <mergeCell ref="Q22:W23"/>
    <mergeCell ref="Q40:W41"/>
    <mergeCell ref="Q25:AA38"/>
    <mergeCell ref="Q43:AA56"/>
    <mergeCell ref="Q58:W59"/>
    <mergeCell ref="F22:H29"/>
    <mergeCell ref="J34:K34"/>
    <mergeCell ref="J36:K36"/>
    <mergeCell ref="J37:K37"/>
    <mergeCell ref="J38:K38"/>
    <mergeCell ref="J40:L43"/>
    <mergeCell ref="Q2:AA20"/>
    <mergeCell ref="B13:H14"/>
    <mergeCell ref="B16:C16"/>
    <mergeCell ref="B18:C18"/>
    <mergeCell ref="F16:G16"/>
    <mergeCell ref="F18:G18"/>
    <mergeCell ref="B35:C35"/>
    <mergeCell ref="B37:D40"/>
    <mergeCell ref="B52:C52"/>
    <mergeCell ref="J16:K16"/>
    <mergeCell ref="O2:P8"/>
    <mergeCell ref="B2:N3"/>
    <mergeCell ref="I4:N11"/>
    <mergeCell ref="O9:P11"/>
    <mergeCell ref="B5:C5"/>
    <mergeCell ref="B4:C4"/>
    <mergeCell ref="D4:F4"/>
    <mergeCell ref="G4:H4"/>
    <mergeCell ref="D5:H5"/>
    <mergeCell ref="B6:H11"/>
  </mergeCells>
  <conditionalFormatting sqref="D66:D67">
    <cfRule type="cellIs" dxfId="5" priority="1" operator="equal">
      <formula>TRUE</formula>
    </cfRule>
    <cfRule type="cellIs" dxfId="4" priority="2" operator="equal">
      <formula>FALSE</formula>
    </cfRule>
  </conditionalFormatting>
  <conditionalFormatting sqref="I45:J46">
    <cfRule type="cellIs" dxfId="3" priority="5" operator="equal">
      <formula>FALSE</formula>
    </cfRule>
    <cfRule type="cellIs" dxfId="2" priority="6" operator="equal">
      <formula>TRUE</formula>
    </cfRule>
  </conditionalFormatting>
  <conditionalFormatting sqref="I74:J75">
    <cfRule type="cellIs" dxfId="1" priority="3" operator="equal">
      <formula>FALSE</formula>
    </cfRule>
    <cfRule type="cellIs" dxfId="0" priority="4" operator="equal">
      <formula>TRUE</formula>
    </cfRule>
  </conditionalFormatting>
  <hyperlinks>
    <hyperlink ref="D5" r:id="rId1" xr:uid="{AD553D8A-CA32-554D-BB89-4C1822A923E6}"/>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7425D-1688-EB47-9C44-6626A035FA6E}">
  <dimension ref="B1:BY56"/>
  <sheetViews>
    <sheetView topLeftCell="M1" zoomScale="93" zoomScaleNormal="176" workbookViewId="0">
      <selection activeCell="AG9" sqref="AG9"/>
    </sheetView>
  </sheetViews>
  <sheetFormatPr baseColWidth="10" defaultRowHeight="16" x14ac:dyDescent="0.2"/>
  <cols>
    <col min="1" max="1" width="0.83203125" customWidth="1"/>
    <col min="2" max="3" width="11.6640625" style="1" customWidth="1"/>
    <col min="5" max="5" width="12.6640625" bestFit="1" customWidth="1"/>
    <col min="6" max="6" width="11.6640625" bestFit="1" customWidth="1"/>
    <col min="14" max="14" width="13.83203125" customWidth="1"/>
  </cols>
  <sheetData>
    <row r="1" spans="2:77" ht="4" customHeight="1" thickBot="1" x14ac:dyDescent="0.25"/>
    <row r="2" spans="2:77" ht="16" customHeight="1" x14ac:dyDescent="0.2">
      <c r="B2" s="184" t="s">
        <v>37</v>
      </c>
      <c r="C2" s="185"/>
      <c r="D2" s="185"/>
      <c r="E2" s="185"/>
      <c r="F2" s="185"/>
      <c r="G2" s="185"/>
      <c r="H2" s="185"/>
      <c r="I2" s="185"/>
      <c r="J2" s="185"/>
      <c r="K2" s="185"/>
      <c r="L2" s="185"/>
      <c r="M2" s="185"/>
      <c r="N2" s="185"/>
      <c r="O2" s="186"/>
      <c r="P2" s="190" t="s">
        <v>75</v>
      </c>
      <c r="Q2" s="191"/>
      <c r="R2" s="191"/>
      <c r="S2" s="191"/>
      <c r="T2" s="191"/>
      <c r="U2" s="191"/>
      <c r="V2" s="191"/>
      <c r="W2" s="192"/>
      <c r="X2" s="37"/>
      <c r="Y2" s="38"/>
    </row>
    <row r="3" spans="2:77" ht="17" customHeight="1" thickBot="1" x14ac:dyDescent="0.25">
      <c r="B3" s="187"/>
      <c r="C3" s="188"/>
      <c r="D3" s="188"/>
      <c r="E3" s="188"/>
      <c r="F3" s="188"/>
      <c r="G3" s="188"/>
      <c r="H3" s="188"/>
      <c r="I3" s="188"/>
      <c r="J3" s="188"/>
      <c r="K3" s="188"/>
      <c r="L3" s="188"/>
      <c r="M3" s="188"/>
      <c r="N3" s="188"/>
      <c r="O3" s="189"/>
      <c r="P3" s="193"/>
      <c r="Q3" s="194"/>
      <c r="R3" s="194"/>
      <c r="S3" s="194"/>
      <c r="T3" s="194"/>
      <c r="U3" s="194"/>
      <c r="V3" s="194"/>
      <c r="W3" s="195"/>
      <c r="X3" s="41"/>
      <c r="Y3" s="42"/>
    </row>
    <row r="4" spans="2:77" s="13" customFormat="1" ht="7" customHeight="1" thickBot="1" x14ac:dyDescent="0.25"/>
    <row r="5" spans="2:77" ht="16" customHeight="1" thickBot="1" x14ac:dyDescent="0.25">
      <c r="D5" s="35" t="s">
        <v>79</v>
      </c>
      <c r="E5" s="36"/>
      <c r="F5" s="1"/>
      <c r="G5" s="1"/>
      <c r="H5" s="1"/>
      <c r="I5" s="1"/>
      <c r="J5" s="1"/>
      <c r="K5" s="1"/>
      <c r="L5" s="1"/>
      <c r="M5" s="1"/>
      <c r="N5" s="1"/>
      <c r="O5" s="1"/>
      <c r="P5" s="1"/>
      <c r="Q5" s="1"/>
      <c r="R5" s="1"/>
      <c r="S5" s="1"/>
      <c r="T5" s="1"/>
      <c r="U5" s="1"/>
      <c r="V5" s="1"/>
      <c r="W5" s="1"/>
      <c r="X5" s="1"/>
      <c r="Y5" s="1"/>
      <c r="Z5" s="1"/>
      <c r="AO5" s="35" t="s">
        <v>80</v>
      </c>
      <c r="AP5" s="36"/>
    </row>
    <row r="6" spans="2:77" ht="17" customHeight="1" thickBot="1" x14ac:dyDescent="0.25">
      <c r="B6" s="12" t="s">
        <v>119</v>
      </c>
      <c r="C6" s="12" t="s">
        <v>139</v>
      </c>
      <c r="D6" s="1" t="s">
        <v>38</v>
      </c>
      <c r="E6" s="1" t="s">
        <v>39</v>
      </c>
      <c r="F6" s="1" t="s">
        <v>40</v>
      </c>
      <c r="G6" s="1" t="s">
        <v>41</v>
      </c>
      <c r="H6" s="1" t="s">
        <v>42</v>
      </c>
      <c r="I6" s="1" t="s">
        <v>43</v>
      </c>
      <c r="J6" s="1" t="s">
        <v>44</v>
      </c>
      <c r="K6" s="1" t="s">
        <v>45</v>
      </c>
      <c r="L6" s="1" t="s">
        <v>46</v>
      </c>
      <c r="M6" s="1" t="s">
        <v>47</v>
      </c>
      <c r="N6" s="1" t="s">
        <v>48</v>
      </c>
      <c r="O6" s="1" t="s">
        <v>49</v>
      </c>
      <c r="P6" s="1" t="s">
        <v>50</v>
      </c>
      <c r="Q6" s="1" t="s">
        <v>51</v>
      </c>
      <c r="R6" s="1" t="s">
        <v>52</v>
      </c>
      <c r="S6" s="1" t="s">
        <v>53</v>
      </c>
      <c r="T6" s="1" t="s">
        <v>54</v>
      </c>
      <c r="U6" s="1" t="s">
        <v>55</v>
      </c>
      <c r="V6" s="1" t="s">
        <v>56</v>
      </c>
      <c r="W6" s="1" t="s">
        <v>57</v>
      </c>
      <c r="X6" s="1" t="s">
        <v>58</v>
      </c>
      <c r="Y6" s="1" t="s">
        <v>59</v>
      </c>
      <c r="Z6" s="1" t="s">
        <v>60</v>
      </c>
      <c r="AA6" s="1" t="s">
        <v>61</v>
      </c>
      <c r="AB6" s="1" t="s">
        <v>62</v>
      </c>
      <c r="AC6" s="1" t="s">
        <v>63</v>
      </c>
      <c r="AD6" s="1" t="s">
        <v>64</v>
      </c>
      <c r="AE6" s="1" t="s">
        <v>65</v>
      </c>
      <c r="AF6" s="1" t="s">
        <v>66</v>
      </c>
      <c r="AG6" s="1" t="s">
        <v>67</v>
      </c>
      <c r="AH6" s="1" t="s">
        <v>68</v>
      </c>
      <c r="AI6" s="1" t="s">
        <v>69</v>
      </c>
      <c r="AJ6" s="1" t="s">
        <v>70</v>
      </c>
      <c r="AK6" s="1" t="s">
        <v>71</v>
      </c>
      <c r="AL6" s="1" t="s">
        <v>72</v>
      </c>
      <c r="AM6" s="1" t="s">
        <v>73</v>
      </c>
      <c r="AN6" s="1" t="s">
        <v>74</v>
      </c>
      <c r="AO6" s="1" t="s">
        <v>81</v>
      </c>
      <c r="AP6" s="1" t="s">
        <v>82</v>
      </c>
      <c r="AQ6" s="1" t="s">
        <v>83</v>
      </c>
      <c r="AR6" s="1" t="s">
        <v>84</v>
      </c>
      <c r="AS6" s="1" t="s">
        <v>85</v>
      </c>
      <c r="AT6" s="1" t="s">
        <v>86</v>
      </c>
      <c r="AU6" s="1" t="s">
        <v>87</v>
      </c>
      <c r="AV6" s="1" t="s">
        <v>88</v>
      </c>
      <c r="AW6" s="1" t="s">
        <v>89</v>
      </c>
      <c r="AX6" s="1" t="s">
        <v>90</v>
      </c>
      <c r="AY6" s="1" t="s">
        <v>91</v>
      </c>
      <c r="AZ6" s="1" t="s">
        <v>92</v>
      </c>
      <c r="BA6" s="1" t="s">
        <v>93</v>
      </c>
      <c r="BB6" s="1" t="s">
        <v>94</v>
      </c>
      <c r="BC6" s="1" t="s">
        <v>95</v>
      </c>
      <c r="BD6" s="1" t="s">
        <v>96</v>
      </c>
      <c r="BE6" s="1" t="s">
        <v>97</v>
      </c>
      <c r="BF6" s="1" t="s">
        <v>98</v>
      </c>
      <c r="BG6" s="1" t="s">
        <v>99</v>
      </c>
      <c r="BH6" s="1" t="s">
        <v>100</v>
      </c>
      <c r="BI6" s="1" t="s">
        <v>101</v>
      </c>
      <c r="BJ6" s="1" t="s">
        <v>102</v>
      </c>
      <c r="BK6" s="1" t="s">
        <v>103</v>
      </c>
      <c r="BL6" s="1" t="s">
        <v>104</v>
      </c>
      <c r="BM6" s="1" t="s">
        <v>105</v>
      </c>
      <c r="BN6" s="1" t="s">
        <v>106</v>
      </c>
      <c r="BO6" s="1" t="s">
        <v>107</v>
      </c>
      <c r="BP6" s="1" t="s">
        <v>108</v>
      </c>
      <c r="BQ6" s="1" t="s">
        <v>109</v>
      </c>
      <c r="BR6" s="1" t="s">
        <v>110</v>
      </c>
      <c r="BS6" s="1" t="s">
        <v>111</v>
      </c>
      <c r="BT6" s="1" t="s">
        <v>112</v>
      </c>
      <c r="BU6" s="1" t="s">
        <v>113</v>
      </c>
      <c r="BV6" s="1" t="s">
        <v>114</v>
      </c>
      <c r="BW6" s="1" t="s">
        <v>115</v>
      </c>
      <c r="BX6" s="1" t="s">
        <v>116</v>
      </c>
      <c r="BY6" s="1" t="s">
        <v>117</v>
      </c>
    </row>
    <row r="7" spans="2:77" s="13" customFormat="1" x14ac:dyDescent="0.2">
      <c r="D7" s="13">
        <v>1</v>
      </c>
      <c r="E7" s="13">
        <v>2</v>
      </c>
      <c r="F7" s="13">
        <v>3</v>
      </c>
      <c r="G7" s="13">
        <v>4</v>
      </c>
      <c r="H7" s="13">
        <v>5</v>
      </c>
      <c r="I7" s="13">
        <v>6</v>
      </c>
      <c r="J7" s="13">
        <v>7</v>
      </c>
      <c r="K7" s="13">
        <v>8</v>
      </c>
      <c r="L7" s="13">
        <v>9</v>
      </c>
      <c r="M7" s="13">
        <v>10</v>
      </c>
      <c r="N7" s="13">
        <v>11</v>
      </c>
      <c r="O7" s="13">
        <v>12</v>
      </c>
      <c r="P7" s="13">
        <v>13</v>
      </c>
      <c r="Q7" s="13">
        <v>14</v>
      </c>
      <c r="R7" s="13">
        <v>15</v>
      </c>
      <c r="S7" s="13">
        <v>16</v>
      </c>
      <c r="T7" s="13">
        <v>17</v>
      </c>
      <c r="U7" s="13">
        <v>18</v>
      </c>
      <c r="V7" s="13">
        <v>19</v>
      </c>
      <c r="W7" s="13">
        <v>20</v>
      </c>
      <c r="X7" s="13">
        <v>21</v>
      </c>
      <c r="Y7" s="13">
        <v>22</v>
      </c>
      <c r="Z7" s="13">
        <v>23</v>
      </c>
      <c r="AA7" s="13">
        <v>24</v>
      </c>
      <c r="AB7" s="13">
        <v>25</v>
      </c>
      <c r="AC7" s="13">
        <v>26</v>
      </c>
      <c r="AD7" s="13">
        <v>27</v>
      </c>
      <c r="AE7" s="13">
        <v>28</v>
      </c>
      <c r="AF7" s="13">
        <v>29</v>
      </c>
      <c r="AG7" s="13">
        <v>30</v>
      </c>
      <c r="AH7" s="13">
        <v>31</v>
      </c>
      <c r="AI7" s="13">
        <v>32</v>
      </c>
      <c r="AJ7" s="13">
        <v>33</v>
      </c>
      <c r="AK7" s="13">
        <v>34</v>
      </c>
      <c r="AL7" s="13">
        <v>35</v>
      </c>
      <c r="AM7" s="13">
        <v>36</v>
      </c>
      <c r="AN7" s="13">
        <v>37</v>
      </c>
      <c r="AO7" s="13">
        <v>38</v>
      </c>
      <c r="AP7" s="13">
        <v>39</v>
      </c>
      <c r="AQ7" s="13">
        <v>40</v>
      </c>
      <c r="AR7" s="13">
        <v>41</v>
      </c>
      <c r="AS7" s="13">
        <v>42</v>
      </c>
      <c r="AT7" s="13">
        <v>43</v>
      </c>
      <c r="AU7" s="13">
        <v>44</v>
      </c>
      <c r="AV7" s="13">
        <v>45</v>
      </c>
      <c r="AW7" s="13">
        <v>46</v>
      </c>
      <c r="AX7" s="13">
        <v>47</v>
      </c>
      <c r="AY7" s="13">
        <v>48</v>
      </c>
      <c r="AZ7" s="13">
        <v>49</v>
      </c>
      <c r="BA7" s="13">
        <v>50</v>
      </c>
      <c r="BB7" s="13">
        <v>51</v>
      </c>
      <c r="BC7" s="13">
        <v>52</v>
      </c>
      <c r="BD7" s="13">
        <v>53</v>
      </c>
      <c r="BE7" s="13">
        <v>54</v>
      </c>
      <c r="BF7" s="13">
        <v>55</v>
      </c>
      <c r="BG7" s="13">
        <v>56</v>
      </c>
      <c r="BH7" s="13">
        <v>57</v>
      </c>
      <c r="BI7" s="13">
        <v>58</v>
      </c>
      <c r="BJ7" s="13">
        <v>59</v>
      </c>
      <c r="BK7" s="13">
        <v>60</v>
      </c>
      <c r="BL7" s="13">
        <v>61</v>
      </c>
      <c r="BM7" s="13">
        <v>62</v>
      </c>
      <c r="BN7" s="13">
        <v>63</v>
      </c>
      <c r="BO7" s="13">
        <v>64</v>
      </c>
      <c r="BP7" s="13">
        <v>65</v>
      </c>
      <c r="BQ7" s="13">
        <v>66</v>
      </c>
      <c r="BR7" s="13">
        <v>67</v>
      </c>
      <c r="BS7" s="13">
        <v>68</v>
      </c>
      <c r="BT7" s="13">
        <v>69</v>
      </c>
      <c r="BU7" s="13">
        <v>70</v>
      </c>
      <c r="BV7" s="13">
        <v>71</v>
      </c>
      <c r="BW7" s="13">
        <v>72</v>
      </c>
      <c r="BX7" s="13">
        <v>73</v>
      </c>
      <c r="BY7" s="13">
        <v>74</v>
      </c>
    </row>
    <row r="8" spans="2:77" x14ac:dyDescent="0.2">
      <c r="B8" s="1" t="s">
        <v>118</v>
      </c>
      <c r="C8" s="13">
        <v>1</v>
      </c>
      <c r="D8">
        <v>-270</v>
      </c>
      <c r="E8">
        <v>-30</v>
      </c>
      <c r="F8">
        <v>-20</v>
      </c>
      <c r="G8">
        <v>-20</v>
      </c>
      <c r="H8">
        <v>-10</v>
      </c>
      <c r="I8">
        <v>-10</v>
      </c>
      <c r="J8">
        <v>-10</v>
      </c>
      <c r="K8">
        <v>-4</v>
      </c>
      <c r="L8">
        <v>-4</v>
      </c>
      <c r="M8">
        <v>-4</v>
      </c>
      <c r="N8">
        <v>0</v>
      </c>
      <c r="O8">
        <v>0</v>
      </c>
      <c r="P8">
        <v>0</v>
      </c>
      <c r="Q8">
        <v>0</v>
      </c>
      <c r="R8">
        <v>0</v>
      </c>
      <c r="S8">
        <v>0</v>
      </c>
      <c r="T8">
        <v>0</v>
      </c>
      <c r="U8">
        <v>0</v>
      </c>
      <c r="V8">
        <v>0</v>
      </c>
      <c r="W8">
        <v>3</v>
      </c>
      <c r="X8">
        <v>6</v>
      </c>
      <c r="Y8">
        <v>8</v>
      </c>
      <c r="Z8">
        <v>2.5</v>
      </c>
      <c r="AA8">
        <v>4</v>
      </c>
      <c r="AB8">
        <v>6</v>
      </c>
      <c r="AC8">
        <v>6</v>
      </c>
      <c r="AD8">
        <v>9</v>
      </c>
      <c r="AE8">
        <v>13</v>
      </c>
      <c r="AF8">
        <v>9</v>
      </c>
      <c r="AG8">
        <v>12</v>
      </c>
      <c r="AH8">
        <v>16</v>
      </c>
      <c r="AI8">
        <v>13</v>
      </c>
      <c r="AJ8">
        <v>16</v>
      </c>
      <c r="AK8">
        <v>20</v>
      </c>
      <c r="AL8">
        <v>17</v>
      </c>
      <c r="AM8">
        <v>20</v>
      </c>
      <c r="AN8">
        <v>23</v>
      </c>
      <c r="AO8">
        <v>28</v>
      </c>
      <c r="AP8">
        <v>32</v>
      </c>
      <c r="AQ8">
        <v>95</v>
      </c>
      <c r="AR8">
        <v>140</v>
      </c>
      <c r="AS8">
        <v>200</v>
      </c>
      <c r="AT8">
        <v>18</v>
      </c>
      <c r="AU8">
        <v>22</v>
      </c>
      <c r="AV8">
        <v>28</v>
      </c>
      <c r="AW8">
        <v>12</v>
      </c>
      <c r="AX8">
        <v>16</v>
      </c>
      <c r="AY8">
        <v>22</v>
      </c>
      <c r="AZ8">
        <v>8</v>
      </c>
      <c r="BA8">
        <v>12</v>
      </c>
      <c r="BB8">
        <v>18</v>
      </c>
      <c r="BC8">
        <v>30</v>
      </c>
      <c r="BD8">
        <v>48</v>
      </c>
      <c r="BE8">
        <v>75</v>
      </c>
      <c r="BF8">
        <v>5</v>
      </c>
      <c r="BG8">
        <v>6</v>
      </c>
      <c r="BH8">
        <v>10</v>
      </c>
      <c r="BI8">
        <v>4</v>
      </c>
      <c r="BJ8">
        <v>6</v>
      </c>
      <c r="BK8">
        <v>9</v>
      </c>
      <c r="BL8">
        <v>2</v>
      </c>
      <c r="BM8">
        <v>3</v>
      </c>
      <c r="BN8">
        <v>5</v>
      </c>
      <c r="BO8">
        <v>-1</v>
      </c>
      <c r="BP8">
        <v>0</v>
      </c>
      <c r="BQ8">
        <v>2</v>
      </c>
      <c r="BR8">
        <v>-5</v>
      </c>
      <c r="BS8">
        <v>-4</v>
      </c>
      <c r="BT8">
        <v>-2</v>
      </c>
      <c r="BU8">
        <v>-9</v>
      </c>
      <c r="BV8">
        <v>-8</v>
      </c>
      <c r="BW8">
        <v>-12</v>
      </c>
      <c r="BX8">
        <v>-12</v>
      </c>
      <c r="BY8">
        <v>-11</v>
      </c>
    </row>
    <row r="9" spans="2:77" x14ac:dyDescent="0.2">
      <c r="B9" s="14" t="s">
        <v>149</v>
      </c>
      <c r="C9" s="13">
        <v>2</v>
      </c>
      <c r="D9">
        <v>-390</v>
      </c>
      <c r="E9">
        <v>-38</v>
      </c>
      <c r="F9">
        <v>-28</v>
      </c>
      <c r="G9">
        <v>-200</v>
      </c>
      <c r="H9">
        <v>-15</v>
      </c>
      <c r="I9">
        <v>-18</v>
      </c>
      <c r="J9">
        <v>-22</v>
      </c>
      <c r="K9">
        <v>-9</v>
      </c>
      <c r="L9">
        <v>-12</v>
      </c>
      <c r="M9">
        <v>-16</v>
      </c>
      <c r="N9">
        <v>-4</v>
      </c>
      <c r="O9">
        <v>-5</v>
      </c>
      <c r="P9">
        <v>-8</v>
      </c>
      <c r="Q9">
        <v>-12</v>
      </c>
      <c r="R9">
        <v>-18</v>
      </c>
      <c r="S9">
        <v>-30</v>
      </c>
      <c r="T9">
        <v>-48</v>
      </c>
      <c r="U9">
        <v>-75</v>
      </c>
      <c r="V9">
        <v>-120</v>
      </c>
      <c r="W9">
        <v>-2</v>
      </c>
      <c r="X9">
        <v>-2</v>
      </c>
      <c r="Y9">
        <v>-4</v>
      </c>
      <c r="Z9">
        <v>-2.5</v>
      </c>
      <c r="AA9">
        <v>-4</v>
      </c>
      <c r="AB9">
        <v>-6</v>
      </c>
      <c r="AC9">
        <v>1</v>
      </c>
      <c r="AD9">
        <v>1</v>
      </c>
      <c r="AE9">
        <v>1</v>
      </c>
      <c r="AF9">
        <v>4</v>
      </c>
      <c r="AG9">
        <v>4</v>
      </c>
      <c r="AH9">
        <v>4</v>
      </c>
      <c r="AI9">
        <v>8</v>
      </c>
      <c r="AJ9">
        <v>8</v>
      </c>
      <c r="AK9">
        <v>8</v>
      </c>
      <c r="AL9">
        <v>12</v>
      </c>
      <c r="AM9">
        <v>12</v>
      </c>
      <c r="AN9">
        <v>15</v>
      </c>
      <c r="AO9">
        <v>20</v>
      </c>
      <c r="AP9">
        <v>20</v>
      </c>
      <c r="AQ9">
        <v>20</v>
      </c>
      <c r="AR9">
        <v>20</v>
      </c>
      <c r="AS9">
        <v>20</v>
      </c>
      <c r="AT9">
        <v>10</v>
      </c>
      <c r="AU9">
        <v>10</v>
      </c>
      <c r="AV9">
        <v>10</v>
      </c>
      <c r="AW9">
        <v>4</v>
      </c>
      <c r="AX9">
        <v>4</v>
      </c>
      <c r="AY9">
        <v>4</v>
      </c>
      <c r="AZ9">
        <v>0</v>
      </c>
      <c r="BA9">
        <v>0</v>
      </c>
      <c r="BB9">
        <v>0</v>
      </c>
      <c r="BC9">
        <v>0</v>
      </c>
      <c r="BD9">
        <v>0</v>
      </c>
      <c r="BE9">
        <v>0</v>
      </c>
      <c r="BF9">
        <v>-3</v>
      </c>
      <c r="BG9">
        <v>-6</v>
      </c>
      <c r="BH9">
        <v>-8</v>
      </c>
      <c r="BI9">
        <v>-4</v>
      </c>
      <c r="BJ9">
        <v>-6</v>
      </c>
      <c r="BK9">
        <v>-9</v>
      </c>
      <c r="BL9">
        <v>-6</v>
      </c>
      <c r="BM9">
        <v>-9</v>
      </c>
      <c r="BN9">
        <v>-13</v>
      </c>
      <c r="BO9">
        <v>-9</v>
      </c>
      <c r="BP9">
        <v>-12</v>
      </c>
      <c r="BQ9">
        <v>-16</v>
      </c>
      <c r="BR9">
        <v>-13</v>
      </c>
      <c r="BS9">
        <v>-16</v>
      </c>
      <c r="BT9">
        <v>-20</v>
      </c>
      <c r="BU9">
        <v>-17</v>
      </c>
      <c r="BV9">
        <v>-20</v>
      </c>
      <c r="BW9">
        <v>-30</v>
      </c>
      <c r="BX9">
        <v>-20</v>
      </c>
      <c r="BY9">
        <v>-23</v>
      </c>
    </row>
    <row r="10" spans="2:77" ht="16" customHeight="1" x14ac:dyDescent="0.2">
      <c r="B10" s="1" t="s">
        <v>120</v>
      </c>
      <c r="C10" s="13">
        <v>3</v>
      </c>
      <c r="D10">
        <v>-280</v>
      </c>
      <c r="E10">
        <v>-40</v>
      </c>
      <c r="F10">
        <v>-25</v>
      </c>
      <c r="G10">
        <v>-25</v>
      </c>
      <c r="H10">
        <v>-13</v>
      </c>
      <c r="I10">
        <v>-13</v>
      </c>
      <c r="J10">
        <v>-13</v>
      </c>
      <c r="K10">
        <v>-5</v>
      </c>
      <c r="L10">
        <v>-5</v>
      </c>
      <c r="M10">
        <v>-5</v>
      </c>
      <c r="N10">
        <v>0</v>
      </c>
      <c r="O10">
        <v>0</v>
      </c>
      <c r="P10">
        <v>0</v>
      </c>
      <c r="Q10">
        <v>0</v>
      </c>
      <c r="R10">
        <v>0</v>
      </c>
      <c r="S10">
        <v>0</v>
      </c>
      <c r="T10">
        <v>0</v>
      </c>
      <c r="U10">
        <v>0</v>
      </c>
      <c r="V10">
        <v>0</v>
      </c>
      <c r="W10">
        <v>4</v>
      </c>
      <c r="X10">
        <v>7</v>
      </c>
      <c r="Y10">
        <v>10</v>
      </c>
      <c r="Z10">
        <v>3</v>
      </c>
      <c r="AA10">
        <v>4.5</v>
      </c>
      <c r="AB10">
        <v>7.5</v>
      </c>
      <c r="AC10">
        <v>7</v>
      </c>
      <c r="AD10">
        <v>10</v>
      </c>
      <c r="AE10">
        <v>16</v>
      </c>
      <c r="AF10">
        <v>12</v>
      </c>
      <c r="AG10">
        <v>15</v>
      </c>
      <c r="AH10">
        <v>21</v>
      </c>
      <c r="AI10">
        <v>16</v>
      </c>
      <c r="AJ10">
        <v>19</v>
      </c>
      <c r="AK10">
        <v>25</v>
      </c>
      <c r="AL10">
        <v>21</v>
      </c>
      <c r="AM10">
        <v>24</v>
      </c>
      <c r="AN10">
        <v>28</v>
      </c>
      <c r="AO10">
        <v>34</v>
      </c>
      <c r="AP10">
        <v>40</v>
      </c>
      <c r="AQ10">
        <v>115</v>
      </c>
      <c r="AR10">
        <v>175</v>
      </c>
      <c r="AS10">
        <v>245</v>
      </c>
      <c r="AT10">
        <v>22</v>
      </c>
      <c r="AU10">
        <v>28</v>
      </c>
      <c r="AV10">
        <v>35</v>
      </c>
      <c r="AW10">
        <v>14</v>
      </c>
      <c r="AX10">
        <v>20</v>
      </c>
      <c r="AY10">
        <v>27</v>
      </c>
      <c r="AZ10">
        <v>9</v>
      </c>
      <c r="BA10">
        <v>15</v>
      </c>
      <c r="BB10">
        <v>22</v>
      </c>
      <c r="BC10">
        <v>36</v>
      </c>
      <c r="BD10">
        <v>58</v>
      </c>
      <c r="BE10">
        <v>90</v>
      </c>
      <c r="BF10">
        <v>5</v>
      </c>
      <c r="BG10">
        <v>8</v>
      </c>
      <c r="BH10">
        <v>12</v>
      </c>
      <c r="BI10">
        <v>4.5</v>
      </c>
      <c r="BJ10">
        <v>7.5</v>
      </c>
      <c r="BK10">
        <v>11</v>
      </c>
      <c r="BL10">
        <v>2</v>
      </c>
      <c r="BM10">
        <v>5</v>
      </c>
      <c r="BN10">
        <v>6</v>
      </c>
      <c r="BO10">
        <v>-3</v>
      </c>
      <c r="BP10">
        <v>0</v>
      </c>
      <c r="BQ10">
        <v>1</v>
      </c>
      <c r="BR10">
        <v>-7</v>
      </c>
      <c r="BS10">
        <v>-4</v>
      </c>
      <c r="BT10">
        <v>-3</v>
      </c>
      <c r="BU10">
        <v>-12</v>
      </c>
      <c r="BV10">
        <v>-9</v>
      </c>
      <c r="BW10">
        <v>-15</v>
      </c>
      <c r="BX10">
        <v>-16</v>
      </c>
      <c r="BY10">
        <v>-13</v>
      </c>
    </row>
    <row r="11" spans="2:77" ht="16" customHeight="1" x14ac:dyDescent="0.2">
      <c r="B11" s="14" t="s">
        <v>150</v>
      </c>
      <c r="C11" s="13">
        <v>4</v>
      </c>
      <c r="D11">
        <v>-430</v>
      </c>
      <c r="E11">
        <v>-49</v>
      </c>
      <c r="F11">
        <v>-34</v>
      </c>
      <c r="G11">
        <v>-245</v>
      </c>
      <c r="H11">
        <v>-19</v>
      </c>
      <c r="I11">
        <v>-22</v>
      </c>
      <c r="J11">
        <v>-28</v>
      </c>
      <c r="K11">
        <v>-11</v>
      </c>
      <c r="L11">
        <v>-14</v>
      </c>
      <c r="M11">
        <v>-20</v>
      </c>
      <c r="N11">
        <v>-4</v>
      </c>
      <c r="O11">
        <v>-6</v>
      </c>
      <c r="P11">
        <v>-9</v>
      </c>
      <c r="Q11">
        <v>-15</v>
      </c>
      <c r="R11">
        <v>-22</v>
      </c>
      <c r="S11">
        <v>-36</v>
      </c>
      <c r="T11">
        <v>-58</v>
      </c>
      <c r="U11">
        <v>-90</v>
      </c>
      <c r="V11">
        <v>-150</v>
      </c>
      <c r="W11">
        <v>-2</v>
      </c>
      <c r="X11">
        <v>-2</v>
      </c>
      <c r="Y11">
        <v>-5</v>
      </c>
      <c r="Z11">
        <v>-3</v>
      </c>
      <c r="AA11">
        <v>-4.5</v>
      </c>
      <c r="AB11">
        <v>-7.5</v>
      </c>
      <c r="AC11">
        <v>1</v>
      </c>
      <c r="AD11">
        <v>1</v>
      </c>
      <c r="AE11">
        <v>1</v>
      </c>
      <c r="AF11">
        <v>6</v>
      </c>
      <c r="AG11">
        <v>6</v>
      </c>
      <c r="AH11">
        <v>6</v>
      </c>
      <c r="AI11">
        <v>10</v>
      </c>
      <c r="AJ11">
        <v>10</v>
      </c>
      <c r="AK11">
        <v>10</v>
      </c>
      <c r="AL11">
        <v>15</v>
      </c>
      <c r="AM11">
        <v>15</v>
      </c>
      <c r="AN11">
        <v>19</v>
      </c>
      <c r="AO11">
        <v>25</v>
      </c>
      <c r="AP11">
        <v>25</v>
      </c>
      <c r="AQ11">
        <v>25</v>
      </c>
      <c r="AR11">
        <v>25</v>
      </c>
      <c r="AS11">
        <v>25</v>
      </c>
      <c r="AT11">
        <v>13</v>
      </c>
      <c r="AU11">
        <v>13</v>
      </c>
      <c r="AV11">
        <v>13</v>
      </c>
      <c r="AW11">
        <v>5</v>
      </c>
      <c r="AX11">
        <v>5</v>
      </c>
      <c r="AY11">
        <v>5</v>
      </c>
      <c r="AZ11">
        <v>0</v>
      </c>
      <c r="BA11">
        <v>0</v>
      </c>
      <c r="BB11">
        <v>0</v>
      </c>
      <c r="BC11">
        <v>0</v>
      </c>
      <c r="BD11">
        <v>0</v>
      </c>
      <c r="BE11">
        <v>0</v>
      </c>
      <c r="BF11">
        <v>-4</v>
      </c>
      <c r="BG11">
        <v>-7</v>
      </c>
      <c r="BH11">
        <v>-10</v>
      </c>
      <c r="BI11">
        <v>-4.5</v>
      </c>
      <c r="BJ11">
        <v>-7.5</v>
      </c>
      <c r="BK11">
        <v>-11</v>
      </c>
      <c r="BL11">
        <v>-6</v>
      </c>
      <c r="BM11">
        <v>-10</v>
      </c>
      <c r="BN11">
        <v>-16</v>
      </c>
      <c r="BO11">
        <v>-12</v>
      </c>
      <c r="BP11">
        <v>-15</v>
      </c>
      <c r="BQ11">
        <v>-21</v>
      </c>
      <c r="BR11">
        <v>-16</v>
      </c>
      <c r="BS11">
        <v>-19</v>
      </c>
      <c r="BT11">
        <v>-25</v>
      </c>
      <c r="BU11">
        <v>-21</v>
      </c>
      <c r="BV11">
        <v>-24</v>
      </c>
      <c r="BW11">
        <v>-37</v>
      </c>
      <c r="BX11">
        <v>-25</v>
      </c>
      <c r="BY11">
        <v>-28</v>
      </c>
    </row>
    <row r="12" spans="2:77" ht="17" customHeight="1" x14ac:dyDescent="0.2">
      <c r="B12" s="1" t="s">
        <v>121</v>
      </c>
      <c r="C12" s="13">
        <v>5</v>
      </c>
      <c r="D12">
        <v>-290</v>
      </c>
      <c r="E12">
        <v>-50</v>
      </c>
      <c r="F12">
        <v>-32</v>
      </c>
      <c r="G12">
        <v>-32</v>
      </c>
      <c r="H12">
        <v>-16</v>
      </c>
      <c r="I12">
        <v>-16</v>
      </c>
      <c r="J12">
        <v>-16</v>
      </c>
      <c r="K12">
        <v>-6</v>
      </c>
      <c r="L12">
        <v>-6</v>
      </c>
      <c r="M12">
        <v>-6</v>
      </c>
      <c r="N12">
        <v>0</v>
      </c>
      <c r="O12">
        <v>0</v>
      </c>
      <c r="P12">
        <v>0</v>
      </c>
      <c r="Q12">
        <v>0</v>
      </c>
      <c r="R12">
        <v>0</v>
      </c>
      <c r="S12">
        <v>0</v>
      </c>
      <c r="T12">
        <v>0</v>
      </c>
      <c r="U12">
        <v>0</v>
      </c>
      <c r="V12">
        <v>0</v>
      </c>
      <c r="W12">
        <v>5</v>
      </c>
      <c r="X12">
        <v>8</v>
      </c>
      <c r="Y12">
        <v>12</v>
      </c>
      <c r="Z12">
        <v>4</v>
      </c>
      <c r="AA12">
        <v>5.5</v>
      </c>
      <c r="AB12">
        <v>9</v>
      </c>
      <c r="AC12">
        <v>9</v>
      </c>
      <c r="AD12">
        <v>12</v>
      </c>
      <c r="AE12">
        <v>19</v>
      </c>
      <c r="AF12">
        <v>15</v>
      </c>
      <c r="AG12">
        <v>18</v>
      </c>
      <c r="AH12">
        <v>25</v>
      </c>
      <c r="AI12">
        <v>20</v>
      </c>
      <c r="AJ12">
        <v>23</v>
      </c>
      <c r="AK12">
        <v>30</v>
      </c>
      <c r="AL12">
        <v>26</v>
      </c>
      <c r="AM12">
        <v>29</v>
      </c>
      <c r="AN12">
        <v>34</v>
      </c>
      <c r="AO12">
        <v>43</v>
      </c>
      <c r="AP12">
        <v>50</v>
      </c>
      <c r="AQ12">
        <v>142</v>
      </c>
      <c r="AR12">
        <v>212</v>
      </c>
      <c r="AS12">
        <v>302</v>
      </c>
      <c r="AT12">
        <v>27</v>
      </c>
      <c r="AU12">
        <v>34</v>
      </c>
      <c r="AV12">
        <v>43</v>
      </c>
      <c r="AW12">
        <v>17</v>
      </c>
      <c r="AX12">
        <v>24</v>
      </c>
      <c r="AY12">
        <v>33</v>
      </c>
      <c r="AZ12">
        <v>11</v>
      </c>
      <c r="BA12">
        <v>18</v>
      </c>
      <c r="BB12">
        <v>27</v>
      </c>
      <c r="BC12">
        <v>43</v>
      </c>
      <c r="BD12">
        <v>70</v>
      </c>
      <c r="BE12">
        <v>110</v>
      </c>
      <c r="BF12">
        <v>6</v>
      </c>
      <c r="BG12">
        <v>10</v>
      </c>
      <c r="BH12">
        <v>15</v>
      </c>
      <c r="BI12">
        <v>5.5</v>
      </c>
      <c r="BJ12">
        <v>9</v>
      </c>
      <c r="BK12">
        <v>13.5</v>
      </c>
      <c r="BL12">
        <v>2</v>
      </c>
      <c r="BM12">
        <v>6</v>
      </c>
      <c r="BN12">
        <v>8</v>
      </c>
      <c r="BO12">
        <v>-4</v>
      </c>
      <c r="BP12">
        <v>0</v>
      </c>
      <c r="BQ12">
        <v>2</v>
      </c>
      <c r="BR12">
        <v>-9</v>
      </c>
      <c r="BS12">
        <v>-5</v>
      </c>
      <c r="BT12">
        <v>-3</v>
      </c>
      <c r="BU12">
        <v>-15</v>
      </c>
      <c r="BV12">
        <v>-11</v>
      </c>
      <c r="BW12">
        <v>-18</v>
      </c>
      <c r="BX12">
        <v>-20</v>
      </c>
      <c r="BY12">
        <v>-16</v>
      </c>
    </row>
    <row r="13" spans="2:77" x14ac:dyDescent="0.2">
      <c r="B13" s="14" t="s">
        <v>151</v>
      </c>
      <c r="C13" s="13">
        <v>6</v>
      </c>
      <c r="D13">
        <v>-470</v>
      </c>
      <c r="E13">
        <v>-61</v>
      </c>
      <c r="F13">
        <v>-43</v>
      </c>
      <c r="G13">
        <v>-302</v>
      </c>
      <c r="H13">
        <v>-24</v>
      </c>
      <c r="I13">
        <v>-27</v>
      </c>
      <c r="J13">
        <v>-34</v>
      </c>
      <c r="K13">
        <v>-14</v>
      </c>
      <c r="L13">
        <v>-17</v>
      </c>
      <c r="M13">
        <v>-24</v>
      </c>
      <c r="N13">
        <v>-5</v>
      </c>
      <c r="O13">
        <v>-8</v>
      </c>
      <c r="P13">
        <v>-11</v>
      </c>
      <c r="Q13">
        <v>-18</v>
      </c>
      <c r="R13">
        <v>-27</v>
      </c>
      <c r="S13">
        <v>-43</v>
      </c>
      <c r="T13">
        <v>-70</v>
      </c>
      <c r="U13">
        <v>-110</v>
      </c>
      <c r="V13">
        <v>-180</v>
      </c>
      <c r="W13">
        <v>-3</v>
      </c>
      <c r="X13">
        <v>-3</v>
      </c>
      <c r="Y13">
        <v>-6</v>
      </c>
      <c r="Z13">
        <v>-4</v>
      </c>
      <c r="AA13">
        <v>-5.5</v>
      </c>
      <c r="AB13">
        <v>-9</v>
      </c>
      <c r="AC13">
        <v>1</v>
      </c>
      <c r="AD13">
        <v>1</v>
      </c>
      <c r="AE13">
        <v>1</v>
      </c>
      <c r="AF13">
        <v>7</v>
      </c>
      <c r="AG13">
        <v>7</v>
      </c>
      <c r="AH13">
        <v>7</v>
      </c>
      <c r="AI13">
        <v>12</v>
      </c>
      <c r="AJ13">
        <v>12</v>
      </c>
      <c r="AK13">
        <v>12</v>
      </c>
      <c r="AL13">
        <v>18</v>
      </c>
      <c r="AM13">
        <v>18</v>
      </c>
      <c r="AN13">
        <v>23</v>
      </c>
      <c r="AO13">
        <v>32</v>
      </c>
      <c r="AP13">
        <v>32</v>
      </c>
      <c r="AQ13">
        <v>32</v>
      </c>
      <c r="AR13">
        <v>32</v>
      </c>
      <c r="AS13">
        <v>32</v>
      </c>
      <c r="AT13">
        <v>16</v>
      </c>
      <c r="AU13">
        <v>16</v>
      </c>
      <c r="AV13">
        <v>16</v>
      </c>
      <c r="AW13">
        <v>6</v>
      </c>
      <c r="AX13">
        <v>6</v>
      </c>
      <c r="AY13">
        <v>6</v>
      </c>
      <c r="AZ13">
        <v>0</v>
      </c>
      <c r="BA13">
        <v>0</v>
      </c>
      <c r="BB13">
        <v>0</v>
      </c>
      <c r="BC13">
        <v>0</v>
      </c>
      <c r="BD13">
        <v>0</v>
      </c>
      <c r="BE13">
        <v>0</v>
      </c>
      <c r="BF13">
        <v>-5</v>
      </c>
      <c r="BG13">
        <v>-8</v>
      </c>
      <c r="BH13">
        <v>-12</v>
      </c>
      <c r="BI13">
        <v>-5.5</v>
      </c>
      <c r="BJ13">
        <v>-9</v>
      </c>
      <c r="BK13">
        <v>-13.5</v>
      </c>
      <c r="BL13">
        <v>-9</v>
      </c>
      <c r="BM13">
        <v>-12</v>
      </c>
      <c r="BN13">
        <v>-19</v>
      </c>
      <c r="BO13">
        <v>-15</v>
      </c>
      <c r="BP13">
        <v>-18</v>
      </c>
      <c r="BQ13">
        <v>-25</v>
      </c>
      <c r="BR13">
        <v>-20</v>
      </c>
      <c r="BS13">
        <v>-23</v>
      </c>
      <c r="BT13">
        <v>-30</v>
      </c>
      <c r="BU13">
        <v>-26</v>
      </c>
      <c r="BV13">
        <v>-29</v>
      </c>
      <c r="BW13">
        <v>-45</v>
      </c>
      <c r="BX13">
        <v>-31</v>
      </c>
      <c r="BY13">
        <v>-34</v>
      </c>
    </row>
    <row r="14" spans="2:77" x14ac:dyDescent="0.2">
      <c r="B14" s="1" t="s">
        <v>122</v>
      </c>
      <c r="C14" s="13">
        <v>7</v>
      </c>
      <c r="D14">
        <v>-300</v>
      </c>
      <c r="E14">
        <v>-65</v>
      </c>
      <c r="F14">
        <v>-40</v>
      </c>
      <c r="G14">
        <v>-40</v>
      </c>
      <c r="H14">
        <v>-20</v>
      </c>
      <c r="I14">
        <v>-20</v>
      </c>
      <c r="J14">
        <v>-20</v>
      </c>
      <c r="K14">
        <v>-7</v>
      </c>
      <c r="L14">
        <v>-7</v>
      </c>
      <c r="M14">
        <v>-7</v>
      </c>
      <c r="N14">
        <v>0</v>
      </c>
      <c r="O14">
        <v>0</v>
      </c>
      <c r="P14">
        <v>0</v>
      </c>
      <c r="Q14">
        <v>0</v>
      </c>
      <c r="R14">
        <v>0</v>
      </c>
      <c r="S14">
        <v>0</v>
      </c>
      <c r="T14">
        <v>0</v>
      </c>
      <c r="U14">
        <v>0</v>
      </c>
      <c r="V14">
        <v>0</v>
      </c>
      <c r="W14">
        <v>5</v>
      </c>
      <c r="X14">
        <v>9</v>
      </c>
      <c r="Y14">
        <v>13</v>
      </c>
      <c r="Z14">
        <v>4.5</v>
      </c>
      <c r="AA14">
        <v>6.5</v>
      </c>
      <c r="AB14">
        <v>10.5</v>
      </c>
      <c r="AC14">
        <v>11</v>
      </c>
      <c r="AD14">
        <v>15</v>
      </c>
      <c r="AE14">
        <v>23</v>
      </c>
      <c r="AF14">
        <v>17</v>
      </c>
      <c r="AG14">
        <v>21</v>
      </c>
      <c r="AH14">
        <v>29</v>
      </c>
      <c r="AI14">
        <v>24</v>
      </c>
      <c r="AJ14">
        <v>28</v>
      </c>
      <c r="AK14">
        <v>36</v>
      </c>
      <c r="AL14">
        <v>31</v>
      </c>
      <c r="AM14">
        <v>35</v>
      </c>
      <c r="AN14">
        <v>41</v>
      </c>
      <c r="AO14">
        <v>53</v>
      </c>
      <c r="AP14">
        <v>61</v>
      </c>
      <c r="AQ14">
        <v>170</v>
      </c>
      <c r="AR14">
        <v>250</v>
      </c>
      <c r="AS14">
        <v>370</v>
      </c>
      <c r="AT14">
        <v>33</v>
      </c>
      <c r="AU14">
        <v>41</v>
      </c>
      <c r="AV14">
        <v>53</v>
      </c>
      <c r="AW14">
        <v>20</v>
      </c>
      <c r="AX14">
        <v>28</v>
      </c>
      <c r="AY14">
        <v>40</v>
      </c>
      <c r="AZ14">
        <v>13</v>
      </c>
      <c r="BA14">
        <v>21</v>
      </c>
      <c r="BB14">
        <v>33</v>
      </c>
      <c r="BC14">
        <v>52</v>
      </c>
      <c r="BD14">
        <v>84</v>
      </c>
      <c r="BE14">
        <v>130</v>
      </c>
      <c r="BF14">
        <v>8</v>
      </c>
      <c r="BG14">
        <v>12</v>
      </c>
      <c r="BH14">
        <v>20</v>
      </c>
      <c r="BI14">
        <v>6.5</v>
      </c>
      <c r="BJ14">
        <v>10.5</v>
      </c>
      <c r="BK14">
        <v>16.5</v>
      </c>
      <c r="BL14">
        <v>2</v>
      </c>
      <c r="BM14">
        <v>6</v>
      </c>
      <c r="BN14">
        <v>10</v>
      </c>
      <c r="BO14">
        <v>-4</v>
      </c>
      <c r="BP14">
        <v>0</v>
      </c>
      <c r="BQ14">
        <v>4</v>
      </c>
      <c r="BR14">
        <v>-11</v>
      </c>
      <c r="BS14">
        <v>-7</v>
      </c>
      <c r="BT14">
        <v>-3</v>
      </c>
      <c r="BU14">
        <v>-18</v>
      </c>
      <c r="BV14">
        <v>-14</v>
      </c>
      <c r="BW14">
        <v>-22</v>
      </c>
      <c r="BX14">
        <v>-24</v>
      </c>
      <c r="BY14">
        <v>-20</v>
      </c>
    </row>
    <row r="15" spans="2:77" x14ac:dyDescent="0.2">
      <c r="B15" s="14" t="s">
        <v>152</v>
      </c>
      <c r="C15" s="13">
        <v>8</v>
      </c>
      <c r="D15">
        <v>-510</v>
      </c>
      <c r="E15">
        <v>-78</v>
      </c>
      <c r="F15">
        <v>-53</v>
      </c>
      <c r="G15">
        <v>-370</v>
      </c>
      <c r="H15">
        <v>-29</v>
      </c>
      <c r="I15">
        <v>-33</v>
      </c>
      <c r="J15">
        <v>-41</v>
      </c>
      <c r="K15">
        <v>-16</v>
      </c>
      <c r="L15">
        <v>-20</v>
      </c>
      <c r="M15">
        <v>-28</v>
      </c>
      <c r="N15">
        <v>-6</v>
      </c>
      <c r="O15">
        <v>-9</v>
      </c>
      <c r="P15">
        <v>-13</v>
      </c>
      <c r="Q15">
        <v>-21</v>
      </c>
      <c r="R15">
        <v>-33</v>
      </c>
      <c r="S15">
        <v>-52</v>
      </c>
      <c r="T15">
        <v>-84</v>
      </c>
      <c r="U15">
        <v>-130</v>
      </c>
      <c r="V15">
        <v>-210</v>
      </c>
      <c r="W15">
        <v>-4</v>
      </c>
      <c r="X15">
        <v>-4</v>
      </c>
      <c r="Y15">
        <v>-8</v>
      </c>
      <c r="Z15">
        <v>-4.5</v>
      </c>
      <c r="AA15">
        <v>-6.5</v>
      </c>
      <c r="AB15">
        <v>-10.5</v>
      </c>
      <c r="AC15">
        <v>2</v>
      </c>
      <c r="AD15">
        <v>2</v>
      </c>
      <c r="AE15">
        <v>2</v>
      </c>
      <c r="AF15">
        <v>8</v>
      </c>
      <c r="AG15">
        <v>8</v>
      </c>
      <c r="AH15">
        <v>8</v>
      </c>
      <c r="AI15">
        <v>15</v>
      </c>
      <c r="AJ15">
        <v>15</v>
      </c>
      <c r="AK15">
        <v>15</v>
      </c>
      <c r="AL15">
        <v>22</v>
      </c>
      <c r="AM15">
        <v>22</v>
      </c>
      <c r="AN15">
        <v>28</v>
      </c>
      <c r="AO15">
        <v>40</v>
      </c>
      <c r="AP15">
        <v>40</v>
      </c>
      <c r="AQ15">
        <v>40</v>
      </c>
      <c r="AR15">
        <v>40</v>
      </c>
      <c r="AS15">
        <v>40</v>
      </c>
      <c r="AT15">
        <v>20</v>
      </c>
      <c r="AU15">
        <v>20</v>
      </c>
      <c r="AV15">
        <v>20</v>
      </c>
      <c r="AW15">
        <v>7</v>
      </c>
      <c r="AX15">
        <v>7</v>
      </c>
      <c r="AY15">
        <v>7</v>
      </c>
      <c r="AZ15">
        <v>0</v>
      </c>
      <c r="BA15">
        <v>0</v>
      </c>
      <c r="BB15">
        <v>0</v>
      </c>
      <c r="BC15">
        <v>0</v>
      </c>
      <c r="BD15">
        <v>0</v>
      </c>
      <c r="BE15">
        <v>0</v>
      </c>
      <c r="BF15">
        <v>-5</v>
      </c>
      <c r="BG15">
        <v>-9</v>
      </c>
      <c r="BH15">
        <v>-13</v>
      </c>
      <c r="BI15">
        <v>-6.5</v>
      </c>
      <c r="BJ15">
        <v>-10.5</v>
      </c>
      <c r="BK15">
        <v>-16.5</v>
      </c>
      <c r="BL15">
        <v>-11</v>
      </c>
      <c r="BM15">
        <v>-15</v>
      </c>
      <c r="BN15">
        <v>-23</v>
      </c>
      <c r="BO15">
        <v>-17</v>
      </c>
      <c r="BP15">
        <v>-21</v>
      </c>
      <c r="BQ15">
        <v>-29</v>
      </c>
      <c r="BR15">
        <v>-24</v>
      </c>
      <c r="BS15">
        <v>-28</v>
      </c>
      <c r="BT15">
        <v>-36</v>
      </c>
      <c r="BU15">
        <v>-31</v>
      </c>
      <c r="BV15">
        <v>-35</v>
      </c>
      <c r="BW15">
        <v>-55</v>
      </c>
      <c r="BX15">
        <v>-37</v>
      </c>
      <c r="BY15">
        <v>-41</v>
      </c>
    </row>
    <row r="16" spans="2:77" x14ac:dyDescent="0.2">
      <c r="B16" s="1" t="s">
        <v>123</v>
      </c>
      <c r="C16" s="13">
        <v>9</v>
      </c>
      <c r="D16">
        <v>-310</v>
      </c>
      <c r="E16">
        <v>-80</v>
      </c>
      <c r="F16">
        <v>-50</v>
      </c>
      <c r="G16">
        <v>-50</v>
      </c>
      <c r="H16">
        <v>-25</v>
      </c>
      <c r="I16">
        <v>-25</v>
      </c>
      <c r="J16">
        <v>-25</v>
      </c>
      <c r="K16">
        <v>-9</v>
      </c>
      <c r="L16">
        <v>-9</v>
      </c>
      <c r="M16">
        <v>-9</v>
      </c>
      <c r="N16">
        <v>0</v>
      </c>
      <c r="O16">
        <v>0</v>
      </c>
      <c r="P16">
        <v>0</v>
      </c>
      <c r="Q16">
        <v>0</v>
      </c>
      <c r="R16">
        <v>0</v>
      </c>
      <c r="S16">
        <v>0</v>
      </c>
      <c r="T16">
        <v>0</v>
      </c>
      <c r="U16">
        <v>0</v>
      </c>
      <c r="V16">
        <v>0</v>
      </c>
      <c r="W16">
        <v>6</v>
      </c>
      <c r="X16">
        <v>11</v>
      </c>
      <c r="Y16">
        <v>15</v>
      </c>
      <c r="Z16">
        <v>5.5</v>
      </c>
      <c r="AA16">
        <v>8</v>
      </c>
      <c r="AB16">
        <v>12.5</v>
      </c>
      <c r="AC16">
        <v>13</v>
      </c>
      <c r="AD16">
        <v>18</v>
      </c>
      <c r="AE16">
        <v>27</v>
      </c>
      <c r="AF16">
        <v>20</v>
      </c>
      <c r="AG16">
        <v>25</v>
      </c>
      <c r="AH16">
        <v>34</v>
      </c>
      <c r="AI16">
        <v>28</v>
      </c>
      <c r="AJ16">
        <v>33</v>
      </c>
      <c r="AK16">
        <v>42</v>
      </c>
      <c r="AL16">
        <v>37</v>
      </c>
      <c r="AM16">
        <v>42</v>
      </c>
      <c r="AN16">
        <v>50</v>
      </c>
      <c r="AO16">
        <v>66</v>
      </c>
      <c r="AP16">
        <v>75</v>
      </c>
      <c r="AQ16">
        <v>210</v>
      </c>
      <c r="AR16">
        <v>300</v>
      </c>
      <c r="AS16">
        <v>440</v>
      </c>
      <c r="AT16">
        <v>41</v>
      </c>
      <c r="AU16">
        <v>50</v>
      </c>
      <c r="AV16">
        <v>64</v>
      </c>
      <c r="AW16">
        <v>25</v>
      </c>
      <c r="AX16">
        <v>34</v>
      </c>
      <c r="AY16">
        <v>48</v>
      </c>
      <c r="AZ16">
        <v>16</v>
      </c>
      <c r="BA16">
        <v>25</v>
      </c>
      <c r="BB16">
        <v>39</v>
      </c>
      <c r="BC16">
        <v>62</v>
      </c>
      <c r="BD16">
        <v>100</v>
      </c>
      <c r="BE16">
        <v>160</v>
      </c>
      <c r="BF16">
        <v>10</v>
      </c>
      <c r="BG16">
        <v>14</v>
      </c>
      <c r="BH16">
        <v>24</v>
      </c>
      <c r="BI16">
        <v>8</v>
      </c>
      <c r="BJ16">
        <v>12.5</v>
      </c>
      <c r="BK16">
        <v>19.5</v>
      </c>
      <c r="BL16">
        <v>3</v>
      </c>
      <c r="BM16">
        <v>7</v>
      </c>
      <c r="BN16">
        <v>12</v>
      </c>
      <c r="BO16">
        <v>-4</v>
      </c>
      <c r="BP16">
        <v>0</v>
      </c>
      <c r="BQ16">
        <v>5</v>
      </c>
      <c r="BR16">
        <v>-12</v>
      </c>
      <c r="BS16">
        <v>-8</v>
      </c>
      <c r="BT16">
        <v>-3</v>
      </c>
      <c r="BU16">
        <v>-21</v>
      </c>
      <c r="BV16">
        <v>-17</v>
      </c>
      <c r="BW16">
        <v>-26</v>
      </c>
      <c r="BX16">
        <v>-29</v>
      </c>
      <c r="BY16">
        <v>-25</v>
      </c>
    </row>
    <row r="17" spans="2:77" ht="16" customHeight="1" x14ac:dyDescent="0.2">
      <c r="B17" s="14" t="s">
        <v>153</v>
      </c>
      <c r="C17" s="13">
        <v>10</v>
      </c>
      <c r="D17">
        <v>-560</v>
      </c>
      <c r="E17">
        <v>-96</v>
      </c>
      <c r="F17">
        <v>-66</v>
      </c>
      <c r="G17">
        <v>-440</v>
      </c>
      <c r="H17">
        <v>-36</v>
      </c>
      <c r="I17">
        <v>-41</v>
      </c>
      <c r="J17">
        <v>-50</v>
      </c>
      <c r="K17">
        <v>-20</v>
      </c>
      <c r="L17">
        <v>-25</v>
      </c>
      <c r="M17">
        <v>-34</v>
      </c>
      <c r="N17">
        <v>-7</v>
      </c>
      <c r="O17">
        <v>-11</v>
      </c>
      <c r="P17">
        <v>-16</v>
      </c>
      <c r="Q17">
        <v>-25</v>
      </c>
      <c r="R17">
        <v>-39</v>
      </c>
      <c r="S17">
        <v>-62</v>
      </c>
      <c r="T17">
        <v>-100</v>
      </c>
      <c r="U17">
        <v>-160</v>
      </c>
      <c r="V17">
        <v>-250</v>
      </c>
      <c r="W17">
        <v>-5</v>
      </c>
      <c r="X17">
        <v>-5</v>
      </c>
      <c r="Y17">
        <v>-10</v>
      </c>
      <c r="Z17">
        <v>-5.5</v>
      </c>
      <c r="AA17">
        <v>-8</v>
      </c>
      <c r="AB17">
        <v>-12.5</v>
      </c>
      <c r="AC17">
        <v>2</v>
      </c>
      <c r="AD17">
        <v>2</v>
      </c>
      <c r="AE17">
        <v>2</v>
      </c>
      <c r="AF17">
        <v>9</v>
      </c>
      <c r="AG17">
        <v>9</v>
      </c>
      <c r="AH17">
        <v>9</v>
      </c>
      <c r="AI17">
        <v>17</v>
      </c>
      <c r="AJ17">
        <v>17</v>
      </c>
      <c r="AK17">
        <v>17</v>
      </c>
      <c r="AL17">
        <v>26</v>
      </c>
      <c r="AM17">
        <v>26</v>
      </c>
      <c r="AN17">
        <v>34</v>
      </c>
      <c r="AO17">
        <v>50</v>
      </c>
      <c r="AP17">
        <v>50</v>
      </c>
      <c r="AQ17">
        <v>50</v>
      </c>
      <c r="AR17">
        <v>50</v>
      </c>
      <c r="AS17">
        <v>50</v>
      </c>
      <c r="AT17">
        <v>25</v>
      </c>
      <c r="AU17">
        <v>25</v>
      </c>
      <c r="AV17">
        <v>25</v>
      </c>
      <c r="AW17">
        <v>9</v>
      </c>
      <c r="AX17">
        <v>9</v>
      </c>
      <c r="AY17">
        <v>9</v>
      </c>
      <c r="AZ17">
        <v>0</v>
      </c>
      <c r="BA17">
        <v>0</v>
      </c>
      <c r="BB17">
        <v>0</v>
      </c>
      <c r="BC17">
        <v>0</v>
      </c>
      <c r="BD17">
        <v>0</v>
      </c>
      <c r="BE17">
        <v>0</v>
      </c>
      <c r="BF17">
        <v>-6</v>
      </c>
      <c r="BG17">
        <v>-11</v>
      </c>
      <c r="BH17">
        <v>-15</v>
      </c>
      <c r="BI17">
        <v>-8</v>
      </c>
      <c r="BJ17">
        <v>-12.5</v>
      </c>
      <c r="BK17">
        <v>-19.5</v>
      </c>
      <c r="BL17">
        <v>-13</v>
      </c>
      <c r="BM17">
        <v>-18</v>
      </c>
      <c r="BN17">
        <v>-27</v>
      </c>
      <c r="BO17">
        <v>-20</v>
      </c>
      <c r="BP17">
        <v>-25</v>
      </c>
      <c r="BQ17">
        <v>-34</v>
      </c>
      <c r="BR17">
        <v>-28</v>
      </c>
      <c r="BS17">
        <v>-33</v>
      </c>
      <c r="BT17">
        <v>-42</v>
      </c>
      <c r="BU17">
        <v>-37</v>
      </c>
      <c r="BV17">
        <v>-42</v>
      </c>
      <c r="BW17">
        <v>-65</v>
      </c>
      <c r="BX17">
        <v>-45</v>
      </c>
      <c r="BY17">
        <v>-50</v>
      </c>
    </row>
    <row r="18" spans="2:77" ht="17" customHeight="1" x14ac:dyDescent="0.2">
      <c r="B18" s="1" t="s">
        <v>124</v>
      </c>
      <c r="C18" s="13">
        <v>11</v>
      </c>
      <c r="D18">
        <v>-320</v>
      </c>
      <c r="E18">
        <v>-80</v>
      </c>
      <c r="F18">
        <v>-50</v>
      </c>
      <c r="G18">
        <v>-50</v>
      </c>
      <c r="H18">
        <v>-25</v>
      </c>
      <c r="I18">
        <v>-25</v>
      </c>
      <c r="J18">
        <v>-25</v>
      </c>
      <c r="K18">
        <v>-9</v>
      </c>
      <c r="L18">
        <v>-9</v>
      </c>
      <c r="M18">
        <v>-9</v>
      </c>
      <c r="N18">
        <v>0</v>
      </c>
      <c r="O18">
        <v>0</v>
      </c>
      <c r="P18">
        <v>0</v>
      </c>
      <c r="Q18">
        <v>0</v>
      </c>
      <c r="R18">
        <v>0</v>
      </c>
      <c r="S18">
        <v>0</v>
      </c>
      <c r="T18">
        <v>0</v>
      </c>
      <c r="U18">
        <v>0</v>
      </c>
      <c r="V18">
        <v>0</v>
      </c>
      <c r="W18">
        <v>6</v>
      </c>
      <c r="X18">
        <v>11</v>
      </c>
      <c r="Y18">
        <v>15</v>
      </c>
      <c r="Z18">
        <v>5.5</v>
      </c>
      <c r="AA18">
        <v>8</v>
      </c>
      <c r="AB18">
        <v>12.5</v>
      </c>
      <c r="AC18">
        <v>13</v>
      </c>
      <c r="AD18">
        <v>18</v>
      </c>
      <c r="AE18">
        <v>27</v>
      </c>
      <c r="AF18">
        <v>20</v>
      </c>
      <c r="AG18">
        <v>25</v>
      </c>
      <c r="AH18">
        <v>34</v>
      </c>
      <c r="AI18">
        <v>28</v>
      </c>
      <c r="AJ18">
        <v>33</v>
      </c>
      <c r="AK18">
        <v>42</v>
      </c>
      <c r="AL18">
        <v>37</v>
      </c>
      <c r="AM18">
        <v>42</v>
      </c>
      <c r="AN18">
        <v>50</v>
      </c>
      <c r="AO18">
        <v>66</v>
      </c>
      <c r="AP18">
        <v>75</v>
      </c>
      <c r="AQ18">
        <v>210</v>
      </c>
      <c r="AR18">
        <v>300</v>
      </c>
      <c r="AS18">
        <v>440</v>
      </c>
      <c r="AT18">
        <v>41</v>
      </c>
      <c r="AU18">
        <v>50</v>
      </c>
      <c r="AV18">
        <v>64</v>
      </c>
      <c r="AW18">
        <v>25</v>
      </c>
      <c r="AX18">
        <v>34</v>
      </c>
      <c r="AY18">
        <v>48</v>
      </c>
      <c r="AZ18">
        <v>16</v>
      </c>
      <c r="BA18">
        <v>25</v>
      </c>
      <c r="BB18">
        <v>39</v>
      </c>
      <c r="BC18">
        <v>62</v>
      </c>
      <c r="BD18">
        <v>100</v>
      </c>
      <c r="BE18">
        <v>160</v>
      </c>
      <c r="BF18">
        <v>10</v>
      </c>
      <c r="BG18">
        <v>14</v>
      </c>
      <c r="BH18">
        <v>24</v>
      </c>
      <c r="BI18">
        <v>8</v>
      </c>
      <c r="BJ18">
        <v>12.5</v>
      </c>
      <c r="BK18">
        <v>19.5</v>
      </c>
      <c r="BL18">
        <v>3</v>
      </c>
      <c r="BM18">
        <v>7</v>
      </c>
      <c r="BN18">
        <v>12</v>
      </c>
      <c r="BO18">
        <v>-4</v>
      </c>
      <c r="BP18">
        <v>0</v>
      </c>
      <c r="BQ18">
        <v>5</v>
      </c>
      <c r="BR18">
        <v>-12</v>
      </c>
      <c r="BS18">
        <v>-8</v>
      </c>
      <c r="BT18">
        <v>-3</v>
      </c>
      <c r="BU18">
        <v>-21</v>
      </c>
      <c r="BV18">
        <v>-17</v>
      </c>
      <c r="BW18">
        <v>-26</v>
      </c>
      <c r="BX18">
        <v>-29</v>
      </c>
      <c r="BY18">
        <v>-25</v>
      </c>
    </row>
    <row r="19" spans="2:77" x14ac:dyDescent="0.2">
      <c r="B19" s="14" t="s">
        <v>154</v>
      </c>
      <c r="C19" s="13">
        <v>12</v>
      </c>
      <c r="D19">
        <v>-570</v>
      </c>
      <c r="E19">
        <v>-96</v>
      </c>
      <c r="F19">
        <v>-66</v>
      </c>
      <c r="G19">
        <v>-440</v>
      </c>
      <c r="H19">
        <v>-36</v>
      </c>
      <c r="I19">
        <v>-41</v>
      </c>
      <c r="J19">
        <v>-50</v>
      </c>
      <c r="K19">
        <v>-20</v>
      </c>
      <c r="L19">
        <v>-25</v>
      </c>
      <c r="M19">
        <v>-34</v>
      </c>
      <c r="N19">
        <v>-7</v>
      </c>
      <c r="O19">
        <v>-11</v>
      </c>
      <c r="P19">
        <v>-16</v>
      </c>
      <c r="Q19">
        <v>-25</v>
      </c>
      <c r="R19">
        <v>-39</v>
      </c>
      <c r="S19">
        <v>-62</v>
      </c>
      <c r="T19">
        <v>-100</v>
      </c>
      <c r="U19">
        <v>-160</v>
      </c>
      <c r="V19">
        <v>-250</v>
      </c>
      <c r="W19">
        <v>-5</v>
      </c>
      <c r="X19">
        <v>-5</v>
      </c>
      <c r="Y19">
        <v>-10</v>
      </c>
      <c r="Z19">
        <v>-5.5</v>
      </c>
      <c r="AA19">
        <v>-8</v>
      </c>
      <c r="AB19">
        <v>-12.5</v>
      </c>
      <c r="AC19">
        <v>2</v>
      </c>
      <c r="AD19">
        <v>2</v>
      </c>
      <c r="AE19">
        <v>2</v>
      </c>
      <c r="AF19">
        <v>9</v>
      </c>
      <c r="AG19">
        <v>9</v>
      </c>
      <c r="AH19">
        <v>9</v>
      </c>
      <c r="AI19">
        <v>17</v>
      </c>
      <c r="AJ19">
        <v>17</v>
      </c>
      <c r="AK19">
        <v>17</v>
      </c>
      <c r="AL19">
        <v>26</v>
      </c>
      <c r="AM19">
        <v>26</v>
      </c>
      <c r="AN19">
        <v>34</v>
      </c>
      <c r="AO19">
        <v>50</v>
      </c>
      <c r="AP19">
        <v>50</v>
      </c>
      <c r="AQ19">
        <v>50</v>
      </c>
      <c r="AR19">
        <v>50</v>
      </c>
      <c r="AS19">
        <v>50</v>
      </c>
      <c r="AT19">
        <v>25</v>
      </c>
      <c r="AU19">
        <v>25</v>
      </c>
      <c r="AV19">
        <v>25</v>
      </c>
      <c r="AW19">
        <v>9</v>
      </c>
      <c r="AX19">
        <v>9</v>
      </c>
      <c r="AY19">
        <v>9</v>
      </c>
      <c r="AZ19">
        <v>0</v>
      </c>
      <c r="BA19">
        <v>0</v>
      </c>
      <c r="BB19">
        <v>0</v>
      </c>
      <c r="BC19">
        <v>0</v>
      </c>
      <c r="BD19">
        <v>0</v>
      </c>
      <c r="BE19">
        <v>0</v>
      </c>
      <c r="BF19">
        <v>-6</v>
      </c>
      <c r="BG19">
        <v>-11</v>
      </c>
      <c r="BH19">
        <v>-15</v>
      </c>
      <c r="BI19">
        <v>-8</v>
      </c>
      <c r="BJ19">
        <v>-12.5</v>
      </c>
      <c r="BK19">
        <v>-19.5</v>
      </c>
      <c r="BL19">
        <v>-13</v>
      </c>
      <c r="BM19">
        <v>-18</v>
      </c>
      <c r="BN19">
        <v>-27</v>
      </c>
      <c r="BO19">
        <v>-20</v>
      </c>
      <c r="BP19">
        <v>-25</v>
      </c>
      <c r="BQ19">
        <v>-34</v>
      </c>
      <c r="BR19">
        <v>-28</v>
      </c>
      <c r="BS19">
        <v>-33</v>
      </c>
      <c r="BT19">
        <v>-42</v>
      </c>
      <c r="BU19">
        <v>-37</v>
      </c>
      <c r="BV19">
        <v>-42</v>
      </c>
      <c r="BW19">
        <v>-65</v>
      </c>
      <c r="BX19">
        <v>-45</v>
      </c>
      <c r="BY19">
        <v>-50</v>
      </c>
    </row>
    <row r="20" spans="2:77" x14ac:dyDescent="0.2">
      <c r="B20" s="1" t="s">
        <v>125</v>
      </c>
      <c r="C20" s="13">
        <v>13</v>
      </c>
      <c r="D20">
        <v>-340</v>
      </c>
      <c r="E20">
        <v>-100</v>
      </c>
      <c r="F20">
        <v>-60</v>
      </c>
      <c r="G20">
        <v>-60</v>
      </c>
      <c r="H20">
        <v>-30</v>
      </c>
      <c r="I20">
        <v>-30</v>
      </c>
      <c r="J20">
        <v>-30</v>
      </c>
      <c r="K20">
        <v>-10</v>
      </c>
      <c r="L20">
        <v>-10</v>
      </c>
      <c r="M20">
        <v>-10</v>
      </c>
      <c r="N20">
        <v>0</v>
      </c>
      <c r="O20">
        <v>0</v>
      </c>
      <c r="P20">
        <v>0</v>
      </c>
      <c r="Q20">
        <v>0</v>
      </c>
      <c r="R20">
        <v>0</v>
      </c>
      <c r="S20">
        <v>0</v>
      </c>
      <c r="T20">
        <v>0</v>
      </c>
      <c r="U20">
        <v>0</v>
      </c>
      <c r="V20">
        <v>0</v>
      </c>
      <c r="W20">
        <v>6</v>
      </c>
      <c r="X20">
        <v>12</v>
      </c>
      <c r="Y20">
        <v>18</v>
      </c>
      <c r="Z20">
        <v>6.5</v>
      </c>
      <c r="AA20">
        <v>9.5</v>
      </c>
      <c r="AB20">
        <v>15</v>
      </c>
      <c r="AC20">
        <v>15</v>
      </c>
      <c r="AD20">
        <v>21</v>
      </c>
      <c r="AE20">
        <v>32</v>
      </c>
      <c r="AF20">
        <v>24</v>
      </c>
      <c r="AG20">
        <v>30</v>
      </c>
      <c r="AH20">
        <v>41</v>
      </c>
      <c r="AI20">
        <v>33</v>
      </c>
      <c r="AJ20">
        <v>39</v>
      </c>
      <c r="AK20">
        <v>50</v>
      </c>
      <c r="AL20">
        <v>45</v>
      </c>
      <c r="AM20">
        <v>51</v>
      </c>
      <c r="AN20">
        <v>60</v>
      </c>
      <c r="AO20">
        <v>79</v>
      </c>
      <c r="AP20">
        <v>90</v>
      </c>
      <c r="AQ20">
        <v>250</v>
      </c>
      <c r="AR20">
        <v>360</v>
      </c>
      <c r="AS20">
        <v>520</v>
      </c>
      <c r="AT20">
        <v>49</v>
      </c>
      <c r="AU20">
        <v>60</v>
      </c>
      <c r="AV20">
        <v>76</v>
      </c>
      <c r="AW20">
        <v>29</v>
      </c>
      <c r="AX20">
        <v>40</v>
      </c>
      <c r="AY20">
        <v>56</v>
      </c>
      <c r="AZ20">
        <v>19</v>
      </c>
      <c r="BA20">
        <v>30</v>
      </c>
      <c r="BB20">
        <v>46</v>
      </c>
      <c r="BC20">
        <v>74</v>
      </c>
      <c r="BD20">
        <v>120</v>
      </c>
      <c r="BE20">
        <v>190</v>
      </c>
      <c r="BF20">
        <v>13</v>
      </c>
      <c r="BG20">
        <v>18</v>
      </c>
      <c r="BH20">
        <v>28</v>
      </c>
      <c r="BI20">
        <v>9.5</v>
      </c>
      <c r="BJ20">
        <v>15</v>
      </c>
      <c r="BK20">
        <v>23</v>
      </c>
      <c r="BL20">
        <v>4</v>
      </c>
      <c r="BM20">
        <v>9</v>
      </c>
      <c r="BN20">
        <v>14</v>
      </c>
      <c r="BO20">
        <v>-5</v>
      </c>
      <c r="BP20">
        <v>0</v>
      </c>
      <c r="BQ20">
        <v>5</v>
      </c>
      <c r="BR20">
        <v>-14</v>
      </c>
      <c r="BS20">
        <v>-9</v>
      </c>
      <c r="BT20">
        <v>-4</v>
      </c>
      <c r="BU20">
        <v>-26</v>
      </c>
      <c r="BV20">
        <v>-21</v>
      </c>
      <c r="BW20">
        <v>-32</v>
      </c>
      <c r="BX20">
        <v>-35</v>
      </c>
      <c r="BY20">
        <v>-30</v>
      </c>
    </row>
    <row r="21" spans="2:77" x14ac:dyDescent="0.2">
      <c r="B21" s="14" t="s">
        <v>155</v>
      </c>
      <c r="C21" s="13">
        <v>14</v>
      </c>
      <c r="D21">
        <v>-640</v>
      </c>
      <c r="E21">
        <v>-119</v>
      </c>
      <c r="F21">
        <v>-79</v>
      </c>
      <c r="G21">
        <v>-520</v>
      </c>
      <c r="H21">
        <v>-43</v>
      </c>
      <c r="I21">
        <v>-49</v>
      </c>
      <c r="J21">
        <v>-60</v>
      </c>
      <c r="K21">
        <v>-23</v>
      </c>
      <c r="L21">
        <v>-29</v>
      </c>
      <c r="M21">
        <v>-40</v>
      </c>
      <c r="N21">
        <v>-8</v>
      </c>
      <c r="O21">
        <v>-13</v>
      </c>
      <c r="P21">
        <v>-19</v>
      </c>
      <c r="Q21">
        <v>-30</v>
      </c>
      <c r="R21">
        <v>-46</v>
      </c>
      <c r="S21">
        <v>-74</v>
      </c>
      <c r="T21">
        <v>-120</v>
      </c>
      <c r="U21">
        <v>-190</v>
      </c>
      <c r="V21">
        <v>-300</v>
      </c>
      <c r="W21">
        <v>-7</v>
      </c>
      <c r="X21">
        <v>-7</v>
      </c>
      <c r="Y21">
        <v>-12</v>
      </c>
      <c r="Z21">
        <v>-6.5</v>
      </c>
      <c r="AA21">
        <v>-9.5</v>
      </c>
      <c r="AB21">
        <v>-15</v>
      </c>
      <c r="AC21">
        <v>2</v>
      </c>
      <c r="AD21">
        <v>2</v>
      </c>
      <c r="AE21">
        <v>3</v>
      </c>
      <c r="AF21">
        <v>11</v>
      </c>
      <c r="AG21">
        <v>11</v>
      </c>
      <c r="AH21">
        <v>11</v>
      </c>
      <c r="AI21">
        <v>20</v>
      </c>
      <c r="AJ21">
        <v>20</v>
      </c>
      <c r="AK21">
        <v>20</v>
      </c>
      <c r="AL21">
        <v>32</v>
      </c>
      <c r="AM21">
        <v>32</v>
      </c>
      <c r="AN21">
        <v>41</v>
      </c>
      <c r="AO21">
        <v>60</v>
      </c>
      <c r="AP21">
        <v>60</v>
      </c>
      <c r="AQ21">
        <v>60</v>
      </c>
      <c r="AR21">
        <v>60</v>
      </c>
      <c r="AS21">
        <v>60</v>
      </c>
      <c r="AT21">
        <v>30</v>
      </c>
      <c r="AU21">
        <v>30</v>
      </c>
      <c r="AV21">
        <v>30</v>
      </c>
      <c r="AW21">
        <v>10</v>
      </c>
      <c r="AX21">
        <v>10</v>
      </c>
      <c r="AY21">
        <v>10</v>
      </c>
      <c r="AZ21">
        <v>0</v>
      </c>
      <c r="BA21">
        <v>0</v>
      </c>
      <c r="BB21">
        <v>0</v>
      </c>
      <c r="BC21">
        <v>0</v>
      </c>
      <c r="BD21">
        <v>0</v>
      </c>
      <c r="BE21">
        <v>0</v>
      </c>
      <c r="BF21">
        <v>-6</v>
      </c>
      <c r="BG21">
        <v>-12</v>
      </c>
      <c r="BH21">
        <v>-18</v>
      </c>
      <c r="BI21">
        <v>-9.5</v>
      </c>
      <c r="BJ21">
        <v>-15</v>
      </c>
      <c r="BK21">
        <v>-23</v>
      </c>
      <c r="BL21">
        <v>-15</v>
      </c>
      <c r="BM21">
        <v>-21</v>
      </c>
      <c r="BN21">
        <v>-32</v>
      </c>
      <c r="BO21">
        <v>-24</v>
      </c>
      <c r="BP21">
        <v>-30</v>
      </c>
      <c r="BQ21">
        <v>-41</v>
      </c>
      <c r="BR21">
        <v>-33</v>
      </c>
      <c r="BS21">
        <v>-39</v>
      </c>
      <c r="BT21">
        <v>-50</v>
      </c>
      <c r="BU21">
        <v>-45</v>
      </c>
      <c r="BV21">
        <v>-51</v>
      </c>
      <c r="BW21">
        <v>-78</v>
      </c>
      <c r="BX21">
        <v>-54</v>
      </c>
      <c r="BY21">
        <v>-60</v>
      </c>
    </row>
    <row r="22" spans="2:77" x14ac:dyDescent="0.2">
      <c r="B22" s="1" t="s">
        <v>126</v>
      </c>
      <c r="C22" s="13">
        <v>15</v>
      </c>
      <c r="D22">
        <v>-360</v>
      </c>
      <c r="E22">
        <v>-100</v>
      </c>
      <c r="F22">
        <v>-60</v>
      </c>
      <c r="G22">
        <v>-60</v>
      </c>
      <c r="H22">
        <v>-30</v>
      </c>
      <c r="I22">
        <v>-30</v>
      </c>
      <c r="J22">
        <v>-30</v>
      </c>
      <c r="K22">
        <v>-10</v>
      </c>
      <c r="L22">
        <v>-10</v>
      </c>
      <c r="M22">
        <v>-10</v>
      </c>
      <c r="N22">
        <v>0</v>
      </c>
      <c r="O22">
        <v>0</v>
      </c>
      <c r="P22">
        <v>0</v>
      </c>
      <c r="Q22">
        <v>0</v>
      </c>
      <c r="R22">
        <v>0</v>
      </c>
      <c r="S22">
        <v>0</v>
      </c>
      <c r="T22">
        <v>0</v>
      </c>
      <c r="U22">
        <v>0</v>
      </c>
      <c r="V22">
        <v>0</v>
      </c>
      <c r="W22">
        <v>6</v>
      </c>
      <c r="X22">
        <v>12</v>
      </c>
      <c r="Y22">
        <v>18</v>
      </c>
      <c r="Z22">
        <v>6.5</v>
      </c>
      <c r="AA22">
        <v>9.5</v>
      </c>
      <c r="AB22">
        <v>15</v>
      </c>
      <c r="AC22">
        <v>15</v>
      </c>
      <c r="AD22">
        <v>21</v>
      </c>
      <c r="AE22">
        <v>32</v>
      </c>
      <c r="AF22">
        <v>24</v>
      </c>
      <c r="AG22">
        <v>30</v>
      </c>
      <c r="AH22">
        <v>41</v>
      </c>
      <c r="AI22">
        <v>33</v>
      </c>
      <c r="AJ22">
        <v>39</v>
      </c>
      <c r="AK22">
        <v>50</v>
      </c>
      <c r="AL22">
        <v>45</v>
      </c>
      <c r="AM22">
        <v>51</v>
      </c>
      <c r="AN22">
        <v>62</v>
      </c>
      <c r="AO22">
        <v>79</v>
      </c>
      <c r="AP22">
        <v>90</v>
      </c>
      <c r="AQ22">
        <v>250</v>
      </c>
      <c r="AR22">
        <v>360</v>
      </c>
      <c r="AS22">
        <v>520</v>
      </c>
      <c r="AT22">
        <v>49</v>
      </c>
      <c r="AU22">
        <v>60</v>
      </c>
      <c r="AV22">
        <v>76</v>
      </c>
      <c r="AW22">
        <v>29</v>
      </c>
      <c r="AX22">
        <v>40</v>
      </c>
      <c r="AY22">
        <v>56</v>
      </c>
      <c r="AZ22">
        <v>19</v>
      </c>
      <c r="BA22">
        <v>30</v>
      </c>
      <c r="BB22">
        <v>46</v>
      </c>
      <c r="BC22">
        <v>74</v>
      </c>
      <c r="BD22">
        <v>120</v>
      </c>
      <c r="BE22">
        <v>190</v>
      </c>
      <c r="BF22">
        <v>13</v>
      </c>
      <c r="BG22">
        <v>18</v>
      </c>
      <c r="BH22">
        <v>28</v>
      </c>
      <c r="BI22">
        <v>9.5</v>
      </c>
      <c r="BJ22">
        <v>15</v>
      </c>
      <c r="BK22">
        <v>23</v>
      </c>
      <c r="BL22">
        <v>4</v>
      </c>
      <c r="BM22">
        <v>9</v>
      </c>
      <c r="BN22">
        <v>14</v>
      </c>
      <c r="BO22">
        <v>-5</v>
      </c>
      <c r="BP22">
        <v>0</v>
      </c>
      <c r="BQ22">
        <v>5</v>
      </c>
      <c r="BR22">
        <v>-14</v>
      </c>
      <c r="BS22">
        <v>-9</v>
      </c>
      <c r="BT22">
        <v>-4</v>
      </c>
      <c r="BU22">
        <v>-26</v>
      </c>
      <c r="BV22">
        <v>-21</v>
      </c>
      <c r="BW22">
        <v>-32</v>
      </c>
      <c r="BX22">
        <v>-37</v>
      </c>
      <c r="BY22">
        <v>-32</v>
      </c>
    </row>
    <row r="23" spans="2:77" x14ac:dyDescent="0.2">
      <c r="B23" s="14" t="s">
        <v>156</v>
      </c>
      <c r="C23" s="13">
        <v>16</v>
      </c>
      <c r="D23">
        <v>-660</v>
      </c>
      <c r="E23">
        <v>-119</v>
      </c>
      <c r="F23">
        <v>-79</v>
      </c>
      <c r="G23">
        <v>-520</v>
      </c>
      <c r="H23">
        <v>-43</v>
      </c>
      <c r="I23">
        <v>-49</v>
      </c>
      <c r="J23">
        <v>-60</v>
      </c>
      <c r="K23">
        <v>-23</v>
      </c>
      <c r="L23">
        <v>-29</v>
      </c>
      <c r="M23">
        <v>-40</v>
      </c>
      <c r="N23">
        <v>-8</v>
      </c>
      <c r="O23">
        <v>-13</v>
      </c>
      <c r="P23">
        <v>-19</v>
      </c>
      <c r="Q23">
        <v>-30</v>
      </c>
      <c r="R23">
        <v>-46</v>
      </c>
      <c r="S23">
        <v>-74</v>
      </c>
      <c r="T23">
        <v>-120</v>
      </c>
      <c r="U23">
        <v>-190</v>
      </c>
      <c r="V23">
        <v>-300</v>
      </c>
      <c r="W23">
        <v>-7</v>
      </c>
      <c r="X23">
        <v>-7</v>
      </c>
      <c r="Y23">
        <v>-12</v>
      </c>
      <c r="Z23">
        <v>-6.5</v>
      </c>
      <c r="AA23">
        <v>-9.5</v>
      </c>
      <c r="AB23">
        <v>-15</v>
      </c>
      <c r="AC23">
        <v>2</v>
      </c>
      <c r="AD23">
        <v>2</v>
      </c>
      <c r="AE23">
        <v>2</v>
      </c>
      <c r="AF23">
        <v>11</v>
      </c>
      <c r="AG23">
        <v>11</v>
      </c>
      <c r="AH23">
        <v>11</v>
      </c>
      <c r="AI23">
        <v>20</v>
      </c>
      <c r="AJ23">
        <v>20</v>
      </c>
      <c r="AK23">
        <v>20</v>
      </c>
      <c r="AL23">
        <v>32</v>
      </c>
      <c r="AM23">
        <v>32</v>
      </c>
      <c r="AN23">
        <v>43</v>
      </c>
      <c r="AO23">
        <v>60</v>
      </c>
      <c r="AP23">
        <v>60</v>
      </c>
      <c r="AQ23">
        <v>60</v>
      </c>
      <c r="AR23">
        <v>60</v>
      </c>
      <c r="AS23">
        <v>60</v>
      </c>
      <c r="AT23">
        <v>30</v>
      </c>
      <c r="AU23">
        <v>30</v>
      </c>
      <c r="AV23">
        <v>30</v>
      </c>
      <c r="AW23">
        <v>10</v>
      </c>
      <c r="AX23">
        <v>10</v>
      </c>
      <c r="AY23">
        <v>10</v>
      </c>
      <c r="AZ23">
        <v>0</v>
      </c>
      <c r="BA23">
        <v>0</v>
      </c>
      <c r="BB23">
        <v>0</v>
      </c>
      <c r="BC23">
        <v>0</v>
      </c>
      <c r="BD23">
        <v>0</v>
      </c>
      <c r="BE23">
        <v>0</v>
      </c>
      <c r="BF23">
        <v>-6</v>
      </c>
      <c r="BG23">
        <v>-12</v>
      </c>
      <c r="BH23">
        <v>-18</v>
      </c>
      <c r="BI23">
        <v>-9.5</v>
      </c>
      <c r="BJ23">
        <v>-15</v>
      </c>
      <c r="BK23">
        <v>-23</v>
      </c>
      <c r="BL23">
        <v>-15</v>
      </c>
      <c r="BM23">
        <v>-21</v>
      </c>
      <c r="BN23">
        <v>-32</v>
      </c>
      <c r="BO23">
        <v>-24</v>
      </c>
      <c r="BP23">
        <v>-30</v>
      </c>
      <c r="BQ23">
        <v>-41</v>
      </c>
      <c r="BR23">
        <v>-33</v>
      </c>
      <c r="BS23">
        <v>-39</v>
      </c>
      <c r="BT23">
        <v>-50</v>
      </c>
      <c r="BU23">
        <v>-45</v>
      </c>
      <c r="BV23">
        <v>-51</v>
      </c>
      <c r="BW23">
        <v>-78</v>
      </c>
      <c r="BX23">
        <v>-56</v>
      </c>
      <c r="BY23">
        <v>-62</v>
      </c>
    </row>
    <row r="24" spans="2:77" x14ac:dyDescent="0.2">
      <c r="B24" s="1" t="s">
        <v>127</v>
      </c>
      <c r="C24" s="13">
        <v>17</v>
      </c>
      <c r="D24">
        <v>-380</v>
      </c>
      <c r="E24">
        <v>-120</v>
      </c>
      <c r="F24">
        <v>-72</v>
      </c>
      <c r="G24">
        <v>-72</v>
      </c>
      <c r="H24">
        <v>-36</v>
      </c>
      <c r="I24">
        <v>-36</v>
      </c>
      <c r="J24">
        <v>-36</v>
      </c>
      <c r="K24">
        <v>-12</v>
      </c>
      <c r="L24">
        <v>-12</v>
      </c>
      <c r="M24">
        <v>-12</v>
      </c>
      <c r="N24">
        <v>0</v>
      </c>
      <c r="O24">
        <v>0</v>
      </c>
      <c r="P24">
        <v>0</v>
      </c>
      <c r="Q24">
        <v>0</v>
      </c>
      <c r="R24">
        <v>0</v>
      </c>
      <c r="S24">
        <v>0</v>
      </c>
      <c r="T24">
        <v>0</v>
      </c>
      <c r="U24">
        <v>0</v>
      </c>
      <c r="V24">
        <v>0</v>
      </c>
      <c r="W24">
        <v>6</v>
      </c>
      <c r="X24">
        <v>13</v>
      </c>
      <c r="Y24">
        <v>20</v>
      </c>
      <c r="Z24">
        <v>7.5</v>
      </c>
      <c r="AA24">
        <v>11</v>
      </c>
      <c r="AB24">
        <v>17.5</v>
      </c>
      <c r="AC24">
        <v>18</v>
      </c>
      <c r="AD24">
        <v>25</v>
      </c>
      <c r="AE24">
        <v>38</v>
      </c>
      <c r="AF24">
        <v>28</v>
      </c>
      <c r="AG24">
        <v>35</v>
      </c>
      <c r="AH24">
        <v>48</v>
      </c>
      <c r="AI24">
        <v>38</v>
      </c>
      <c r="AJ24">
        <v>45</v>
      </c>
      <c r="AK24">
        <v>58</v>
      </c>
      <c r="AL24">
        <v>52</v>
      </c>
      <c r="AM24">
        <v>59</v>
      </c>
      <c r="AN24">
        <v>73</v>
      </c>
      <c r="AO24">
        <v>94</v>
      </c>
      <c r="AP24">
        <v>107</v>
      </c>
      <c r="AQ24">
        <v>292</v>
      </c>
      <c r="AR24">
        <v>422</v>
      </c>
      <c r="AS24">
        <v>612</v>
      </c>
      <c r="AT24">
        <v>58</v>
      </c>
      <c r="AU24">
        <v>71</v>
      </c>
      <c r="AV24">
        <v>90</v>
      </c>
      <c r="AW24">
        <v>34</v>
      </c>
      <c r="AX24">
        <v>47</v>
      </c>
      <c r="AY24">
        <v>66</v>
      </c>
      <c r="AZ24">
        <v>22</v>
      </c>
      <c r="BA24">
        <v>35</v>
      </c>
      <c r="BB24">
        <v>54</v>
      </c>
      <c r="BC24">
        <v>87</v>
      </c>
      <c r="BD24">
        <v>140</v>
      </c>
      <c r="BE24">
        <v>220</v>
      </c>
      <c r="BF24">
        <v>16</v>
      </c>
      <c r="BG24">
        <v>22</v>
      </c>
      <c r="BH24">
        <v>34</v>
      </c>
      <c r="BI24">
        <v>11</v>
      </c>
      <c r="BJ24">
        <v>17.5</v>
      </c>
      <c r="BK24">
        <v>27</v>
      </c>
      <c r="BL24">
        <v>4</v>
      </c>
      <c r="BM24">
        <v>10</v>
      </c>
      <c r="BN24">
        <v>16</v>
      </c>
      <c r="BO24">
        <v>-6</v>
      </c>
      <c r="BP24">
        <v>0</v>
      </c>
      <c r="BQ24">
        <v>6</v>
      </c>
      <c r="BR24">
        <v>-16</v>
      </c>
      <c r="BS24">
        <v>-10</v>
      </c>
      <c r="BT24">
        <v>-4</v>
      </c>
      <c r="BU24">
        <v>-30</v>
      </c>
      <c r="BV24">
        <v>-29</v>
      </c>
      <c r="BW24">
        <v>-37</v>
      </c>
      <c r="BX24">
        <v>-44</v>
      </c>
      <c r="BY24">
        <v>-38</v>
      </c>
    </row>
    <row r="25" spans="2:77" ht="16" customHeight="1" x14ac:dyDescent="0.2">
      <c r="B25" s="14" t="s">
        <v>157</v>
      </c>
      <c r="C25" s="13">
        <v>18</v>
      </c>
      <c r="D25">
        <v>-730</v>
      </c>
      <c r="E25">
        <v>-142</v>
      </c>
      <c r="F25">
        <v>-94</v>
      </c>
      <c r="G25">
        <v>-612</v>
      </c>
      <c r="H25">
        <v>-51</v>
      </c>
      <c r="I25">
        <v>-58</v>
      </c>
      <c r="J25">
        <v>-71</v>
      </c>
      <c r="K25">
        <v>-27</v>
      </c>
      <c r="L25">
        <v>-34</v>
      </c>
      <c r="M25">
        <v>-47</v>
      </c>
      <c r="N25">
        <v>-10</v>
      </c>
      <c r="O25">
        <v>-15</v>
      </c>
      <c r="P25">
        <v>-22</v>
      </c>
      <c r="Q25">
        <v>-35</v>
      </c>
      <c r="R25">
        <v>-54</v>
      </c>
      <c r="S25">
        <v>-87</v>
      </c>
      <c r="T25">
        <v>-140</v>
      </c>
      <c r="U25">
        <v>-220</v>
      </c>
      <c r="V25">
        <v>-350</v>
      </c>
      <c r="W25">
        <v>-9</v>
      </c>
      <c r="X25">
        <v>-9</v>
      </c>
      <c r="Y25">
        <v>-15</v>
      </c>
      <c r="Z25">
        <v>-7.5</v>
      </c>
      <c r="AA25">
        <v>-11</v>
      </c>
      <c r="AB25">
        <v>-17.5</v>
      </c>
      <c r="AC25">
        <v>3</v>
      </c>
      <c r="AD25">
        <v>3</v>
      </c>
      <c r="AE25">
        <v>3</v>
      </c>
      <c r="AF25">
        <v>13</v>
      </c>
      <c r="AG25">
        <v>13</v>
      </c>
      <c r="AH25">
        <v>13</v>
      </c>
      <c r="AI25">
        <v>23</v>
      </c>
      <c r="AJ25">
        <v>23</v>
      </c>
      <c r="AK25">
        <v>23</v>
      </c>
      <c r="AL25">
        <v>37</v>
      </c>
      <c r="AM25">
        <v>37</v>
      </c>
      <c r="AN25">
        <v>51</v>
      </c>
      <c r="AO25">
        <v>72</v>
      </c>
      <c r="AP25">
        <v>72</v>
      </c>
      <c r="AQ25">
        <v>72</v>
      </c>
      <c r="AR25">
        <v>72</v>
      </c>
      <c r="AS25">
        <v>72</v>
      </c>
      <c r="AT25">
        <v>36</v>
      </c>
      <c r="AU25">
        <v>36</v>
      </c>
      <c r="AV25">
        <v>36</v>
      </c>
      <c r="AW25">
        <v>12</v>
      </c>
      <c r="AX25">
        <v>12</v>
      </c>
      <c r="AY25">
        <v>12</v>
      </c>
      <c r="AZ25">
        <v>0</v>
      </c>
      <c r="BA25">
        <v>0</v>
      </c>
      <c r="BB25">
        <v>0</v>
      </c>
      <c r="BC25">
        <v>0</v>
      </c>
      <c r="BD25">
        <v>0</v>
      </c>
      <c r="BE25">
        <v>0</v>
      </c>
      <c r="BF25">
        <v>-6</v>
      </c>
      <c r="BG25">
        <v>-13</v>
      </c>
      <c r="BH25">
        <v>-20</v>
      </c>
      <c r="BI25">
        <v>-11</v>
      </c>
      <c r="BJ25">
        <v>-17.5</v>
      </c>
      <c r="BK25">
        <v>-27</v>
      </c>
      <c r="BL25">
        <v>-18</v>
      </c>
      <c r="BM25">
        <v>-25</v>
      </c>
      <c r="BN25">
        <v>-38</v>
      </c>
      <c r="BO25">
        <v>-28</v>
      </c>
      <c r="BP25">
        <v>-35</v>
      </c>
      <c r="BQ25">
        <v>-48</v>
      </c>
      <c r="BR25">
        <v>-38</v>
      </c>
      <c r="BS25">
        <v>-45</v>
      </c>
      <c r="BT25">
        <v>-58</v>
      </c>
      <c r="BU25">
        <v>-52</v>
      </c>
      <c r="BV25">
        <v>-59</v>
      </c>
      <c r="BW25">
        <v>-91</v>
      </c>
      <c r="BX25">
        <v>-66</v>
      </c>
      <c r="BY25">
        <v>-73</v>
      </c>
    </row>
    <row r="26" spans="2:77" ht="17" customHeight="1" x14ac:dyDescent="0.2">
      <c r="B26" s="1" t="s">
        <v>128</v>
      </c>
      <c r="C26" s="13">
        <v>19</v>
      </c>
      <c r="D26">
        <v>-410</v>
      </c>
      <c r="E26">
        <v>-120</v>
      </c>
      <c r="F26">
        <v>-72</v>
      </c>
      <c r="G26">
        <v>-72</v>
      </c>
      <c r="H26">
        <v>-36</v>
      </c>
      <c r="I26">
        <v>-36</v>
      </c>
      <c r="J26">
        <v>-36</v>
      </c>
      <c r="K26">
        <v>-12</v>
      </c>
      <c r="L26">
        <v>-12</v>
      </c>
      <c r="M26">
        <v>-12</v>
      </c>
      <c r="N26">
        <v>0</v>
      </c>
      <c r="O26">
        <v>0</v>
      </c>
      <c r="P26">
        <v>0</v>
      </c>
      <c r="Q26">
        <v>0</v>
      </c>
      <c r="R26">
        <v>0</v>
      </c>
      <c r="S26">
        <v>0</v>
      </c>
      <c r="T26">
        <v>0</v>
      </c>
      <c r="U26">
        <v>0</v>
      </c>
      <c r="V26">
        <v>0</v>
      </c>
      <c r="W26">
        <v>6</v>
      </c>
      <c r="X26">
        <v>13</v>
      </c>
      <c r="Y26">
        <v>20</v>
      </c>
      <c r="Z26">
        <v>7.5</v>
      </c>
      <c r="AA26">
        <v>11</v>
      </c>
      <c r="AB26">
        <v>17.5</v>
      </c>
      <c r="AC26">
        <v>18</v>
      </c>
      <c r="AD26">
        <v>25</v>
      </c>
      <c r="AE26">
        <v>38</v>
      </c>
      <c r="AF26">
        <v>28</v>
      </c>
      <c r="AG26">
        <v>35</v>
      </c>
      <c r="AH26">
        <v>48</v>
      </c>
      <c r="AI26">
        <v>38</v>
      </c>
      <c r="AJ26">
        <v>45</v>
      </c>
      <c r="AK26">
        <v>58</v>
      </c>
      <c r="AL26">
        <v>52</v>
      </c>
      <c r="AM26">
        <v>59</v>
      </c>
      <c r="AN26">
        <v>76</v>
      </c>
      <c r="AO26">
        <v>94</v>
      </c>
      <c r="AP26">
        <v>107</v>
      </c>
      <c r="AQ26">
        <v>292</v>
      </c>
      <c r="AR26">
        <v>422</v>
      </c>
      <c r="AS26">
        <v>612</v>
      </c>
      <c r="AT26">
        <v>58</v>
      </c>
      <c r="AU26">
        <v>71</v>
      </c>
      <c r="AV26">
        <v>90</v>
      </c>
      <c r="AW26">
        <v>34</v>
      </c>
      <c r="AX26">
        <v>47</v>
      </c>
      <c r="AY26">
        <v>66</v>
      </c>
      <c r="AZ26">
        <v>22</v>
      </c>
      <c r="BA26">
        <v>35</v>
      </c>
      <c r="BB26">
        <v>54</v>
      </c>
      <c r="BC26">
        <v>87</v>
      </c>
      <c r="BD26">
        <v>140</v>
      </c>
      <c r="BE26">
        <v>220</v>
      </c>
      <c r="BF26">
        <v>16</v>
      </c>
      <c r="BG26">
        <v>22</v>
      </c>
      <c r="BH26">
        <v>34</v>
      </c>
      <c r="BI26">
        <v>11</v>
      </c>
      <c r="BJ26">
        <v>17.5</v>
      </c>
      <c r="BK26">
        <v>27</v>
      </c>
      <c r="BL26">
        <v>4</v>
      </c>
      <c r="BM26">
        <v>10</v>
      </c>
      <c r="BN26">
        <v>16</v>
      </c>
      <c r="BO26">
        <v>-6</v>
      </c>
      <c r="BP26">
        <v>0</v>
      </c>
      <c r="BQ26">
        <v>6</v>
      </c>
      <c r="BR26">
        <v>-16</v>
      </c>
      <c r="BS26">
        <v>-10</v>
      </c>
      <c r="BT26">
        <v>-4</v>
      </c>
      <c r="BU26">
        <v>-30</v>
      </c>
      <c r="BV26">
        <v>-29</v>
      </c>
      <c r="BW26">
        <v>-37</v>
      </c>
      <c r="BX26">
        <v>-47</v>
      </c>
      <c r="BY26">
        <v>-41</v>
      </c>
    </row>
    <row r="27" spans="2:77" x14ac:dyDescent="0.2">
      <c r="B27" s="14" t="s">
        <v>158</v>
      </c>
      <c r="C27" s="13">
        <v>20</v>
      </c>
      <c r="D27">
        <v>-760</v>
      </c>
      <c r="E27">
        <v>-142</v>
      </c>
      <c r="F27">
        <v>-94</v>
      </c>
      <c r="G27">
        <v>-612</v>
      </c>
      <c r="H27">
        <v>-51</v>
      </c>
      <c r="I27">
        <v>-58</v>
      </c>
      <c r="J27">
        <v>-71</v>
      </c>
      <c r="K27">
        <v>-27</v>
      </c>
      <c r="L27">
        <v>-34</v>
      </c>
      <c r="M27">
        <v>-47</v>
      </c>
      <c r="N27">
        <v>-10</v>
      </c>
      <c r="O27">
        <v>-15</v>
      </c>
      <c r="P27">
        <v>-22</v>
      </c>
      <c r="Q27">
        <v>-35</v>
      </c>
      <c r="R27">
        <v>-54</v>
      </c>
      <c r="S27">
        <v>-87</v>
      </c>
      <c r="T27">
        <v>-140</v>
      </c>
      <c r="U27">
        <v>-220</v>
      </c>
      <c r="V27">
        <v>-350</v>
      </c>
      <c r="W27">
        <v>-9</v>
      </c>
      <c r="X27">
        <v>-9</v>
      </c>
      <c r="Y27">
        <v>-15</v>
      </c>
      <c r="Z27">
        <v>-7.5</v>
      </c>
      <c r="AA27">
        <v>-11</v>
      </c>
      <c r="AB27">
        <v>-17.5</v>
      </c>
      <c r="AC27">
        <v>3</v>
      </c>
      <c r="AD27">
        <v>3</v>
      </c>
      <c r="AE27">
        <v>3</v>
      </c>
      <c r="AF27">
        <v>13</v>
      </c>
      <c r="AG27">
        <v>13</v>
      </c>
      <c r="AH27">
        <v>13</v>
      </c>
      <c r="AI27">
        <v>23</v>
      </c>
      <c r="AJ27">
        <v>23</v>
      </c>
      <c r="AK27">
        <v>23</v>
      </c>
      <c r="AL27">
        <v>37</v>
      </c>
      <c r="AM27">
        <v>37</v>
      </c>
      <c r="AN27">
        <v>54</v>
      </c>
      <c r="AO27">
        <v>72</v>
      </c>
      <c r="AP27">
        <v>72</v>
      </c>
      <c r="AQ27">
        <v>72</v>
      </c>
      <c r="AR27">
        <v>72</v>
      </c>
      <c r="AS27">
        <v>72</v>
      </c>
      <c r="AT27">
        <v>36</v>
      </c>
      <c r="AU27">
        <v>36</v>
      </c>
      <c r="AV27">
        <v>36</v>
      </c>
      <c r="AW27">
        <v>12</v>
      </c>
      <c r="AX27">
        <v>12</v>
      </c>
      <c r="AY27">
        <v>12</v>
      </c>
      <c r="AZ27">
        <v>0</v>
      </c>
      <c r="BA27">
        <v>0</v>
      </c>
      <c r="BB27">
        <v>0</v>
      </c>
      <c r="BC27">
        <v>0</v>
      </c>
      <c r="BD27">
        <v>0</v>
      </c>
      <c r="BE27">
        <v>0</v>
      </c>
      <c r="BF27">
        <v>-6</v>
      </c>
      <c r="BG27">
        <v>-13</v>
      </c>
      <c r="BH27">
        <v>-20</v>
      </c>
      <c r="BI27">
        <v>-11</v>
      </c>
      <c r="BJ27">
        <v>-17.5</v>
      </c>
      <c r="BK27">
        <v>-27</v>
      </c>
      <c r="BL27">
        <v>-18</v>
      </c>
      <c r="BM27">
        <v>-25</v>
      </c>
      <c r="BN27">
        <v>-38</v>
      </c>
      <c r="BO27">
        <v>-28</v>
      </c>
      <c r="BP27">
        <v>-35</v>
      </c>
      <c r="BQ27">
        <v>-48</v>
      </c>
      <c r="BR27">
        <v>-38</v>
      </c>
      <c r="BS27">
        <v>-45</v>
      </c>
      <c r="BT27">
        <v>-58</v>
      </c>
      <c r="BU27">
        <v>-52</v>
      </c>
      <c r="BV27">
        <v>-59</v>
      </c>
      <c r="BW27">
        <v>-91</v>
      </c>
      <c r="BX27">
        <v>-69</v>
      </c>
      <c r="BY27">
        <v>-76</v>
      </c>
    </row>
    <row r="28" spans="2:77" x14ac:dyDescent="0.2">
      <c r="B28" s="1" t="s">
        <v>129</v>
      </c>
      <c r="C28" s="13">
        <v>21</v>
      </c>
      <c r="D28">
        <v>-460</v>
      </c>
      <c r="E28">
        <v>-145</v>
      </c>
      <c r="F28">
        <v>-85</v>
      </c>
      <c r="G28">
        <v>-85</v>
      </c>
      <c r="H28">
        <v>-43</v>
      </c>
      <c r="I28">
        <v>-43</v>
      </c>
      <c r="J28">
        <v>-43</v>
      </c>
      <c r="K28">
        <v>-14</v>
      </c>
      <c r="L28">
        <v>-14</v>
      </c>
      <c r="M28">
        <v>-14</v>
      </c>
      <c r="N28">
        <v>0</v>
      </c>
      <c r="O28">
        <v>0</v>
      </c>
      <c r="P28">
        <v>0</v>
      </c>
      <c r="Q28">
        <v>0</v>
      </c>
      <c r="R28">
        <v>0</v>
      </c>
      <c r="S28">
        <v>0</v>
      </c>
      <c r="T28">
        <v>0</v>
      </c>
      <c r="U28">
        <v>0</v>
      </c>
      <c r="V28">
        <v>0</v>
      </c>
      <c r="W28">
        <v>7</v>
      </c>
      <c r="X28">
        <v>14</v>
      </c>
      <c r="Y28">
        <v>22</v>
      </c>
      <c r="Z28">
        <v>9</v>
      </c>
      <c r="AA28">
        <v>12.5</v>
      </c>
      <c r="AB28">
        <v>20</v>
      </c>
      <c r="AC28">
        <v>21</v>
      </c>
      <c r="AD28">
        <v>28</v>
      </c>
      <c r="AE28">
        <v>43</v>
      </c>
      <c r="AF28">
        <v>33</v>
      </c>
      <c r="AG28">
        <v>40</v>
      </c>
      <c r="AH28">
        <v>55</v>
      </c>
      <c r="AI28">
        <v>45</v>
      </c>
      <c r="AJ28">
        <v>52</v>
      </c>
      <c r="AK28">
        <v>67</v>
      </c>
      <c r="AL28">
        <v>61</v>
      </c>
      <c r="AM28">
        <v>68</v>
      </c>
      <c r="AN28">
        <v>88</v>
      </c>
      <c r="AO28">
        <v>110</v>
      </c>
      <c r="AP28">
        <v>125</v>
      </c>
      <c r="AQ28">
        <v>335</v>
      </c>
      <c r="AR28">
        <v>485</v>
      </c>
      <c r="AS28">
        <v>715</v>
      </c>
      <c r="AT28">
        <v>68</v>
      </c>
      <c r="AU28">
        <v>83</v>
      </c>
      <c r="AV28">
        <v>106</v>
      </c>
      <c r="AW28">
        <v>39</v>
      </c>
      <c r="AX28">
        <v>54</v>
      </c>
      <c r="AY28">
        <v>77</v>
      </c>
      <c r="AZ28">
        <v>25</v>
      </c>
      <c r="BA28">
        <v>40</v>
      </c>
      <c r="BB28">
        <v>63</v>
      </c>
      <c r="BC28">
        <v>100</v>
      </c>
      <c r="BD28">
        <v>160</v>
      </c>
      <c r="BE28">
        <v>250</v>
      </c>
      <c r="BF28">
        <v>18</v>
      </c>
      <c r="BG28">
        <v>26</v>
      </c>
      <c r="BH28">
        <v>41</v>
      </c>
      <c r="BI28">
        <v>12.5</v>
      </c>
      <c r="BJ28">
        <v>20</v>
      </c>
      <c r="BK28">
        <v>31.5</v>
      </c>
      <c r="BL28">
        <v>4</v>
      </c>
      <c r="BM28">
        <v>12</v>
      </c>
      <c r="BN28">
        <v>20</v>
      </c>
      <c r="BO28">
        <v>-8</v>
      </c>
      <c r="BP28">
        <v>0</v>
      </c>
      <c r="BQ28">
        <v>8</v>
      </c>
      <c r="BR28">
        <v>-20</v>
      </c>
      <c r="BS28">
        <v>-12</v>
      </c>
      <c r="BT28">
        <v>-4</v>
      </c>
      <c r="BU28">
        <v>-36</v>
      </c>
      <c r="BV28">
        <v>-28</v>
      </c>
      <c r="BW28">
        <v>-43</v>
      </c>
      <c r="BX28">
        <v>-56</v>
      </c>
      <c r="BY28">
        <v>-48</v>
      </c>
    </row>
    <row r="29" spans="2:77" x14ac:dyDescent="0.2">
      <c r="B29" s="14" t="s">
        <v>159</v>
      </c>
      <c r="C29" s="13">
        <v>22</v>
      </c>
      <c r="D29">
        <v>-860</v>
      </c>
      <c r="E29">
        <v>-170</v>
      </c>
      <c r="F29">
        <v>-110</v>
      </c>
      <c r="G29">
        <v>-715</v>
      </c>
      <c r="H29">
        <v>-61</v>
      </c>
      <c r="I29">
        <v>-48</v>
      </c>
      <c r="J29">
        <v>-83</v>
      </c>
      <c r="K29">
        <v>-32</v>
      </c>
      <c r="L29">
        <v>-39</v>
      </c>
      <c r="M29">
        <v>-54</v>
      </c>
      <c r="N29">
        <v>-12</v>
      </c>
      <c r="O29">
        <v>-18</v>
      </c>
      <c r="P29">
        <v>-25</v>
      </c>
      <c r="Q29">
        <v>-40</v>
      </c>
      <c r="R29">
        <v>-63</v>
      </c>
      <c r="S29">
        <v>-100</v>
      </c>
      <c r="T29">
        <v>-160</v>
      </c>
      <c r="U29">
        <v>-250</v>
      </c>
      <c r="V29">
        <v>-400</v>
      </c>
      <c r="W29">
        <v>-11</v>
      </c>
      <c r="X29">
        <v>-11</v>
      </c>
      <c r="Y29">
        <v>-18</v>
      </c>
      <c r="Z29">
        <v>-9</v>
      </c>
      <c r="AA29">
        <v>-12.5</v>
      </c>
      <c r="AB29">
        <v>-20</v>
      </c>
      <c r="AC29">
        <v>3</v>
      </c>
      <c r="AD29">
        <v>3</v>
      </c>
      <c r="AE29">
        <v>3</v>
      </c>
      <c r="AF29">
        <v>15</v>
      </c>
      <c r="AG29">
        <v>15</v>
      </c>
      <c r="AH29">
        <v>15</v>
      </c>
      <c r="AI29">
        <v>27</v>
      </c>
      <c r="AJ29">
        <v>27</v>
      </c>
      <c r="AK29">
        <v>27</v>
      </c>
      <c r="AL29">
        <v>43</v>
      </c>
      <c r="AM29">
        <v>43</v>
      </c>
      <c r="AN29">
        <v>63</v>
      </c>
      <c r="AO29">
        <v>85</v>
      </c>
      <c r="AP29">
        <v>85</v>
      </c>
      <c r="AQ29">
        <v>85</v>
      </c>
      <c r="AR29">
        <v>85</v>
      </c>
      <c r="AS29">
        <v>85</v>
      </c>
      <c r="AT29">
        <v>43</v>
      </c>
      <c r="AU29">
        <v>43</v>
      </c>
      <c r="AV29">
        <v>43</v>
      </c>
      <c r="AW29">
        <v>14</v>
      </c>
      <c r="AX29">
        <v>14</v>
      </c>
      <c r="AY29">
        <v>14</v>
      </c>
      <c r="AZ29">
        <v>0</v>
      </c>
      <c r="BA29">
        <v>0</v>
      </c>
      <c r="BB29">
        <v>0</v>
      </c>
      <c r="BC29">
        <v>0</v>
      </c>
      <c r="BD29">
        <v>0</v>
      </c>
      <c r="BE29">
        <v>0</v>
      </c>
      <c r="BF29">
        <v>-7</v>
      </c>
      <c r="BG29">
        <v>-14</v>
      </c>
      <c r="BH29">
        <v>-22</v>
      </c>
      <c r="BI29">
        <v>-12.5</v>
      </c>
      <c r="BJ29">
        <v>-20</v>
      </c>
      <c r="BK29">
        <v>-31.5</v>
      </c>
      <c r="BL29">
        <v>-21</v>
      </c>
      <c r="BM29">
        <v>-28</v>
      </c>
      <c r="BN29">
        <v>-43</v>
      </c>
      <c r="BO29">
        <v>-33</v>
      </c>
      <c r="BP29">
        <v>-40</v>
      </c>
      <c r="BQ29">
        <v>-55</v>
      </c>
      <c r="BR29">
        <v>-45</v>
      </c>
      <c r="BS29">
        <v>-52</v>
      </c>
      <c r="BT29">
        <v>-67</v>
      </c>
      <c r="BU29">
        <v>-61</v>
      </c>
      <c r="BV29">
        <v>-68</v>
      </c>
      <c r="BW29">
        <v>-106</v>
      </c>
      <c r="BX29">
        <v>-81</v>
      </c>
      <c r="BY29">
        <v>-88</v>
      </c>
    </row>
    <row r="30" spans="2:77" x14ac:dyDescent="0.2">
      <c r="B30" s="1" t="s">
        <v>130</v>
      </c>
      <c r="C30" s="13">
        <v>23</v>
      </c>
      <c r="D30">
        <v>-520</v>
      </c>
      <c r="E30">
        <v>-145</v>
      </c>
      <c r="F30">
        <v>-85</v>
      </c>
      <c r="G30">
        <v>-85</v>
      </c>
      <c r="H30">
        <v>-43</v>
      </c>
      <c r="I30">
        <v>-43</v>
      </c>
      <c r="J30">
        <v>-43</v>
      </c>
      <c r="K30">
        <v>-14</v>
      </c>
      <c r="L30">
        <v>-14</v>
      </c>
      <c r="M30">
        <v>-14</v>
      </c>
      <c r="N30">
        <v>0</v>
      </c>
      <c r="O30">
        <v>0</v>
      </c>
      <c r="P30">
        <v>0</v>
      </c>
      <c r="Q30">
        <v>0</v>
      </c>
      <c r="R30">
        <v>0</v>
      </c>
      <c r="S30">
        <v>0</v>
      </c>
      <c r="T30">
        <v>0</v>
      </c>
      <c r="U30">
        <v>0</v>
      </c>
      <c r="V30">
        <v>0</v>
      </c>
      <c r="W30">
        <v>7</v>
      </c>
      <c r="X30">
        <v>14</v>
      </c>
      <c r="Y30">
        <v>22</v>
      </c>
      <c r="Z30">
        <v>9</v>
      </c>
      <c r="AA30">
        <v>12.5</v>
      </c>
      <c r="AB30">
        <v>20</v>
      </c>
      <c r="AC30">
        <v>21</v>
      </c>
      <c r="AD30">
        <v>28</v>
      </c>
      <c r="AE30">
        <v>43</v>
      </c>
      <c r="AF30">
        <v>33</v>
      </c>
      <c r="AG30">
        <v>40</v>
      </c>
      <c r="AH30">
        <v>55</v>
      </c>
      <c r="AI30">
        <v>45</v>
      </c>
      <c r="AJ30">
        <v>52</v>
      </c>
      <c r="AK30">
        <v>67</v>
      </c>
      <c r="AL30">
        <v>61</v>
      </c>
      <c r="AM30">
        <v>68</v>
      </c>
      <c r="AN30">
        <v>90</v>
      </c>
      <c r="AO30">
        <v>110</v>
      </c>
      <c r="AP30">
        <v>125</v>
      </c>
      <c r="AQ30">
        <v>335</v>
      </c>
      <c r="AR30">
        <v>485</v>
      </c>
      <c r="AS30">
        <v>715</v>
      </c>
      <c r="AT30">
        <v>68</v>
      </c>
      <c r="AU30">
        <v>83</v>
      </c>
      <c r="AV30">
        <v>106</v>
      </c>
      <c r="AW30">
        <v>39</v>
      </c>
      <c r="AX30">
        <v>54</v>
      </c>
      <c r="AY30">
        <v>77</v>
      </c>
      <c r="AZ30">
        <v>25</v>
      </c>
      <c r="BA30">
        <v>40</v>
      </c>
      <c r="BB30">
        <v>63</v>
      </c>
      <c r="BC30">
        <v>100</v>
      </c>
      <c r="BD30">
        <v>160</v>
      </c>
      <c r="BE30">
        <v>250</v>
      </c>
      <c r="BF30">
        <v>18</v>
      </c>
      <c r="BG30">
        <v>26</v>
      </c>
      <c r="BH30">
        <v>41</v>
      </c>
      <c r="BI30">
        <v>12.5</v>
      </c>
      <c r="BJ30">
        <v>20</v>
      </c>
      <c r="BK30">
        <v>31.5</v>
      </c>
      <c r="BL30">
        <v>4</v>
      </c>
      <c r="BM30">
        <v>12</v>
      </c>
      <c r="BN30">
        <v>20</v>
      </c>
      <c r="BO30">
        <v>-8</v>
      </c>
      <c r="BP30">
        <v>0</v>
      </c>
      <c r="BQ30">
        <v>8</v>
      </c>
      <c r="BR30">
        <v>-20</v>
      </c>
      <c r="BS30">
        <v>-12</v>
      </c>
      <c r="BT30">
        <v>-4</v>
      </c>
      <c r="BU30">
        <v>-36</v>
      </c>
      <c r="BV30">
        <v>-28</v>
      </c>
      <c r="BW30">
        <v>-43</v>
      </c>
      <c r="BX30">
        <v>-58</v>
      </c>
      <c r="BY30">
        <v>-50</v>
      </c>
    </row>
    <row r="31" spans="2:77" x14ac:dyDescent="0.2">
      <c r="B31" s="14" t="s">
        <v>160</v>
      </c>
      <c r="C31" s="13">
        <v>24</v>
      </c>
      <c r="D31">
        <v>-920</v>
      </c>
      <c r="E31">
        <v>-170</v>
      </c>
      <c r="F31">
        <v>-110</v>
      </c>
      <c r="G31">
        <v>-715</v>
      </c>
      <c r="H31">
        <v>-61</v>
      </c>
      <c r="I31">
        <v>-48</v>
      </c>
      <c r="J31">
        <v>-83</v>
      </c>
      <c r="K31">
        <v>-32</v>
      </c>
      <c r="L31">
        <v>-39</v>
      </c>
      <c r="M31">
        <v>-54</v>
      </c>
      <c r="N31">
        <v>-12</v>
      </c>
      <c r="O31">
        <v>-18</v>
      </c>
      <c r="P31">
        <v>-25</v>
      </c>
      <c r="Q31">
        <v>-40</v>
      </c>
      <c r="R31">
        <v>-63</v>
      </c>
      <c r="S31">
        <v>-100</v>
      </c>
      <c r="T31">
        <v>-160</v>
      </c>
      <c r="U31">
        <v>-250</v>
      </c>
      <c r="V31">
        <v>-400</v>
      </c>
      <c r="W31">
        <v>-11</v>
      </c>
      <c r="X31">
        <v>-11</v>
      </c>
      <c r="Y31">
        <v>-18</v>
      </c>
      <c r="Z31">
        <v>-9</v>
      </c>
      <c r="AA31">
        <v>-12.5</v>
      </c>
      <c r="AB31">
        <v>-20</v>
      </c>
      <c r="AC31">
        <v>3</v>
      </c>
      <c r="AD31">
        <v>3</v>
      </c>
      <c r="AE31">
        <v>3</v>
      </c>
      <c r="AF31">
        <v>15</v>
      </c>
      <c r="AG31">
        <v>15</v>
      </c>
      <c r="AH31">
        <v>15</v>
      </c>
      <c r="AI31">
        <v>27</v>
      </c>
      <c r="AJ31">
        <v>27</v>
      </c>
      <c r="AK31">
        <v>27</v>
      </c>
      <c r="AL31">
        <v>43</v>
      </c>
      <c r="AM31">
        <v>43</v>
      </c>
      <c r="AN31">
        <v>65</v>
      </c>
      <c r="AO31">
        <v>85</v>
      </c>
      <c r="AP31">
        <v>85</v>
      </c>
      <c r="AQ31">
        <v>85</v>
      </c>
      <c r="AR31">
        <v>85</v>
      </c>
      <c r="AS31">
        <v>85</v>
      </c>
      <c r="AT31">
        <v>43</v>
      </c>
      <c r="AU31">
        <v>43</v>
      </c>
      <c r="AV31">
        <v>43</v>
      </c>
      <c r="AW31">
        <v>14</v>
      </c>
      <c r="AX31">
        <v>14</v>
      </c>
      <c r="AY31">
        <v>14</v>
      </c>
      <c r="AZ31">
        <v>0</v>
      </c>
      <c r="BA31">
        <v>0</v>
      </c>
      <c r="BB31">
        <v>0</v>
      </c>
      <c r="BC31">
        <v>0</v>
      </c>
      <c r="BD31">
        <v>0</v>
      </c>
      <c r="BE31">
        <v>0</v>
      </c>
      <c r="BF31">
        <v>-7</v>
      </c>
      <c r="BG31">
        <v>-14</v>
      </c>
      <c r="BH31">
        <v>-22</v>
      </c>
      <c r="BI31">
        <v>-12.5</v>
      </c>
      <c r="BJ31">
        <v>-20</v>
      </c>
      <c r="BK31">
        <v>-31.5</v>
      </c>
      <c r="BL31">
        <v>-21</v>
      </c>
      <c r="BM31">
        <v>-28</v>
      </c>
      <c r="BN31">
        <v>-43</v>
      </c>
      <c r="BO31">
        <v>-33</v>
      </c>
      <c r="BP31">
        <v>-40</v>
      </c>
      <c r="BQ31">
        <v>-55</v>
      </c>
      <c r="BR31">
        <v>-45</v>
      </c>
      <c r="BS31">
        <v>-52</v>
      </c>
      <c r="BT31">
        <v>-67</v>
      </c>
      <c r="BU31">
        <v>-61</v>
      </c>
      <c r="BV31">
        <v>-68</v>
      </c>
      <c r="BW31">
        <v>-106</v>
      </c>
      <c r="BX31">
        <v>-83</v>
      </c>
      <c r="BY31">
        <v>-90</v>
      </c>
    </row>
    <row r="32" spans="2:77" x14ac:dyDescent="0.2">
      <c r="B32" s="1" t="s">
        <v>131</v>
      </c>
      <c r="C32" s="13">
        <v>25</v>
      </c>
      <c r="D32">
        <v>-580</v>
      </c>
      <c r="E32">
        <v>-145</v>
      </c>
      <c r="F32">
        <v>-85</v>
      </c>
      <c r="G32">
        <v>-85</v>
      </c>
      <c r="H32">
        <v>-43</v>
      </c>
      <c r="I32">
        <v>-43</v>
      </c>
      <c r="J32">
        <v>-43</v>
      </c>
      <c r="K32">
        <v>-14</v>
      </c>
      <c r="L32">
        <v>-14</v>
      </c>
      <c r="M32">
        <v>-14</v>
      </c>
      <c r="N32">
        <v>0</v>
      </c>
      <c r="O32">
        <v>0</v>
      </c>
      <c r="P32">
        <v>0</v>
      </c>
      <c r="Q32">
        <v>0</v>
      </c>
      <c r="R32">
        <v>0</v>
      </c>
      <c r="S32">
        <v>0</v>
      </c>
      <c r="T32">
        <v>0</v>
      </c>
      <c r="U32">
        <v>0</v>
      </c>
      <c r="V32">
        <v>0</v>
      </c>
      <c r="W32">
        <v>7</v>
      </c>
      <c r="X32">
        <v>14</v>
      </c>
      <c r="Y32">
        <v>22</v>
      </c>
      <c r="Z32">
        <v>9</v>
      </c>
      <c r="AA32">
        <v>12.5</v>
      </c>
      <c r="AB32">
        <v>20</v>
      </c>
      <c r="AC32">
        <v>21</v>
      </c>
      <c r="AD32">
        <v>28</v>
      </c>
      <c r="AE32">
        <v>43</v>
      </c>
      <c r="AF32">
        <v>33</v>
      </c>
      <c r="AG32">
        <v>40</v>
      </c>
      <c r="AH32">
        <v>55</v>
      </c>
      <c r="AI32">
        <v>45</v>
      </c>
      <c r="AJ32">
        <v>52</v>
      </c>
      <c r="AK32">
        <v>67</v>
      </c>
      <c r="AL32">
        <v>61</v>
      </c>
      <c r="AM32">
        <v>68</v>
      </c>
      <c r="AN32">
        <v>93</v>
      </c>
      <c r="AO32">
        <v>110</v>
      </c>
      <c r="AP32">
        <v>125</v>
      </c>
      <c r="AQ32">
        <v>335</v>
      </c>
      <c r="AR32">
        <v>485</v>
      </c>
      <c r="AS32">
        <v>715</v>
      </c>
      <c r="AT32">
        <v>68</v>
      </c>
      <c r="AU32">
        <v>83</v>
      </c>
      <c r="AV32">
        <v>106</v>
      </c>
      <c r="AW32">
        <v>39</v>
      </c>
      <c r="AX32">
        <v>54</v>
      </c>
      <c r="AY32">
        <v>77</v>
      </c>
      <c r="AZ32">
        <v>25</v>
      </c>
      <c r="BA32">
        <v>40</v>
      </c>
      <c r="BB32">
        <v>63</v>
      </c>
      <c r="BC32">
        <v>100</v>
      </c>
      <c r="BD32">
        <v>160</v>
      </c>
      <c r="BE32">
        <v>250</v>
      </c>
      <c r="BF32">
        <v>18</v>
      </c>
      <c r="BG32">
        <v>26</v>
      </c>
      <c r="BH32">
        <v>41</v>
      </c>
      <c r="BI32">
        <v>12.5</v>
      </c>
      <c r="BJ32">
        <v>20</v>
      </c>
      <c r="BK32">
        <v>31.5</v>
      </c>
      <c r="BL32">
        <v>4</v>
      </c>
      <c r="BM32">
        <v>12</v>
      </c>
      <c r="BN32">
        <v>20</v>
      </c>
      <c r="BO32">
        <v>-8</v>
      </c>
      <c r="BP32">
        <v>0</v>
      </c>
      <c r="BQ32">
        <v>8</v>
      </c>
      <c r="BR32">
        <v>-20</v>
      </c>
      <c r="BS32">
        <v>-12</v>
      </c>
      <c r="BT32">
        <v>-4</v>
      </c>
      <c r="BU32">
        <v>-36</v>
      </c>
      <c r="BV32">
        <v>-28</v>
      </c>
      <c r="BW32">
        <v>-43</v>
      </c>
      <c r="BX32">
        <v>-61</v>
      </c>
      <c r="BY32">
        <v>-53</v>
      </c>
    </row>
    <row r="33" spans="2:77" x14ac:dyDescent="0.2">
      <c r="B33" s="14" t="s">
        <v>161</v>
      </c>
      <c r="C33" s="13">
        <v>26</v>
      </c>
      <c r="D33">
        <v>-980</v>
      </c>
      <c r="E33">
        <v>-170</v>
      </c>
      <c r="F33">
        <v>-110</v>
      </c>
      <c r="G33">
        <v>-715</v>
      </c>
      <c r="H33">
        <v>-61</v>
      </c>
      <c r="I33">
        <v>-48</v>
      </c>
      <c r="J33">
        <v>-83</v>
      </c>
      <c r="K33">
        <v>-32</v>
      </c>
      <c r="L33">
        <v>-39</v>
      </c>
      <c r="M33">
        <v>-54</v>
      </c>
      <c r="N33">
        <v>-12</v>
      </c>
      <c r="O33">
        <v>-18</v>
      </c>
      <c r="P33">
        <v>-25</v>
      </c>
      <c r="Q33">
        <v>-40</v>
      </c>
      <c r="R33">
        <v>-63</v>
      </c>
      <c r="S33">
        <v>-100</v>
      </c>
      <c r="T33">
        <v>-160</v>
      </c>
      <c r="U33">
        <v>-250</v>
      </c>
      <c r="V33">
        <v>-400</v>
      </c>
      <c r="W33">
        <v>-11</v>
      </c>
      <c r="X33">
        <v>-11</v>
      </c>
      <c r="Y33">
        <v>-18</v>
      </c>
      <c r="Z33">
        <v>-9</v>
      </c>
      <c r="AA33">
        <v>-12.5</v>
      </c>
      <c r="AB33">
        <v>-20</v>
      </c>
      <c r="AC33">
        <v>3</v>
      </c>
      <c r="AD33">
        <v>3</v>
      </c>
      <c r="AE33">
        <v>3</v>
      </c>
      <c r="AF33">
        <v>15</v>
      </c>
      <c r="AG33">
        <v>15</v>
      </c>
      <c r="AH33">
        <v>15</v>
      </c>
      <c r="AI33">
        <v>27</v>
      </c>
      <c r="AJ33">
        <v>27</v>
      </c>
      <c r="AK33">
        <v>27</v>
      </c>
      <c r="AL33">
        <v>43</v>
      </c>
      <c r="AM33">
        <v>43</v>
      </c>
      <c r="AN33">
        <v>68</v>
      </c>
      <c r="AO33">
        <v>85</v>
      </c>
      <c r="AP33">
        <v>85</v>
      </c>
      <c r="AQ33">
        <v>85</v>
      </c>
      <c r="AR33">
        <v>85</v>
      </c>
      <c r="AS33">
        <v>85</v>
      </c>
      <c r="AT33">
        <v>43</v>
      </c>
      <c r="AU33">
        <v>43</v>
      </c>
      <c r="AV33">
        <v>43</v>
      </c>
      <c r="AW33">
        <v>14</v>
      </c>
      <c r="AX33">
        <v>14</v>
      </c>
      <c r="AY33">
        <v>14</v>
      </c>
      <c r="AZ33">
        <v>0</v>
      </c>
      <c r="BA33">
        <v>0</v>
      </c>
      <c r="BB33">
        <v>0</v>
      </c>
      <c r="BC33">
        <v>0</v>
      </c>
      <c r="BD33">
        <v>0</v>
      </c>
      <c r="BE33">
        <v>0</v>
      </c>
      <c r="BF33">
        <v>-7</v>
      </c>
      <c r="BG33">
        <v>-14</v>
      </c>
      <c r="BH33">
        <v>-22</v>
      </c>
      <c r="BI33">
        <v>-12.5</v>
      </c>
      <c r="BJ33">
        <v>-20</v>
      </c>
      <c r="BK33">
        <v>-31.5</v>
      </c>
      <c r="BL33">
        <v>-21</v>
      </c>
      <c r="BM33">
        <v>-28</v>
      </c>
      <c r="BN33">
        <v>-43</v>
      </c>
      <c r="BO33">
        <v>-33</v>
      </c>
      <c r="BP33">
        <v>-40</v>
      </c>
      <c r="BQ33">
        <v>-55</v>
      </c>
      <c r="BR33">
        <v>-45</v>
      </c>
      <c r="BS33">
        <v>-52</v>
      </c>
      <c r="BT33">
        <v>-67</v>
      </c>
      <c r="BU33">
        <v>-61</v>
      </c>
      <c r="BV33">
        <v>-68</v>
      </c>
      <c r="BW33">
        <v>-106</v>
      </c>
      <c r="BX33">
        <v>-86</v>
      </c>
      <c r="BY33">
        <v>-93</v>
      </c>
    </row>
    <row r="34" spans="2:77" x14ac:dyDescent="0.2">
      <c r="B34" s="1" t="s">
        <v>132</v>
      </c>
      <c r="C34" s="13">
        <v>27</v>
      </c>
      <c r="D34">
        <v>-660</v>
      </c>
      <c r="E34">
        <v>-170</v>
      </c>
      <c r="F34">
        <v>-100</v>
      </c>
      <c r="G34">
        <v>-100</v>
      </c>
      <c r="H34">
        <v>-50</v>
      </c>
      <c r="I34">
        <v>-50</v>
      </c>
      <c r="J34">
        <v>-50</v>
      </c>
      <c r="K34">
        <v>-15</v>
      </c>
      <c r="L34">
        <v>-15</v>
      </c>
      <c r="M34">
        <v>-15</v>
      </c>
      <c r="N34">
        <v>0</v>
      </c>
      <c r="O34">
        <v>0</v>
      </c>
      <c r="P34">
        <v>0</v>
      </c>
      <c r="Q34">
        <v>0</v>
      </c>
      <c r="R34">
        <v>0</v>
      </c>
      <c r="S34">
        <v>0</v>
      </c>
      <c r="T34">
        <v>0</v>
      </c>
      <c r="U34">
        <v>0</v>
      </c>
      <c r="V34">
        <v>0</v>
      </c>
      <c r="W34">
        <v>7</v>
      </c>
      <c r="X34">
        <v>16</v>
      </c>
      <c r="Y34">
        <v>25</v>
      </c>
      <c r="Z34">
        <v>10</v>
      </c>
      <c r="AA34">
        <v>14.5</v>
      </c>
      <c r="AB34">
        <v>23</v>
      </c>
      <c r="AC34">
        <v>24</v>
      </c>
      <c r="AD34">
        <v>33</v>
      </c>
      <c r="AE34">
        <v>50</v>
      </c>
      <c r="AF34">
        <v>37</v>
      </c>
      <c r="AG34">
        <v>46</v>
      </c>
      <c r="AH34">
        <v>63</v>
      </c>
      <c r="AI34">
        <v>51</v>
      </c>
      <c r="AJ34">
        <v>60</v>
      </c>
      <c r="AK34">
        <v>77</v>
      </c>
      <c r="AL34">
        <v>70</v>
      </c>
      <c r="AM34">
        <v>79</v>
      </c>
      <c r="AN34">
        <v>106</v>
      </c>
      <c r="AO34">
        <v>129</v>
      </c>
      <c r="AP34">
        <v>146</v>
      </c>
      <c r="AQ34">
        <v>390</v>
      </c>
      <c r="AR34">
        <v>560</v>
      </c>
      <c r="AS34">
        <v>820</v>
      </c>
      <c r="AT34">
        <v>79</v>
      </c>
      <c r="AU34">
        <v>96</v>
      </c>
      <c r="AV34">
        <v>122</v>
      </c>
      <c r="AW34">
        <v>44</v>
      </c>
      <c r="AX34">
        <v>61</v>
      </c>
      <c r="AY34">
        <v>87</v>
      </c>
      <c r="AZ34">
        <v>29</v>
      </c>
      <c r="BA34">
        <v>46</v>
      </c>
      <c r="BB34">
        <v>72</v>
      </c>
      <c r="BC34">
        <v>115</v>
      </c>
      <c r="BD34">
        <v>185</v>
      </c>
      <c r="BE34">
        <v>290</v>
      </c>
      <c r="BF34">
        <v>22</v>
      </c>
      <c r="BG34">
        <v>30</v>
      </c>
      <c r="BH34">
        <v>47</v>
      </c>
      <c r="BI34">
        <v>14.5</v>
      </c>
      <c r="BJ34">
        <v>23</v>
      </c>
      <c r="BK34">
        <v>36</v>
      </c>
      <c r="BL34">
        <v>5</v>
      </c>
      <c r="BM34">
        <v>13</v>
      </c>
      <c r="BN34">
        <v>22</v>
      </c>
      <c r="BO34">
        <v>-8</v>
      </c>
      <c r="BP34">
        <v>0</v>
      </c>
      <c r="BQ34">
        <v>9</v>
      </c>
      <c r="BR34">
        <v>-22</v>
      </c>
      <c r="BS34">
        <v>-14</v>
      </c>
      <c r="BT34">
        <v>-5</v>
      </c>
      <c r="BU34">
        <v>-41</v>
      </c>
      <c r="BV34">
        <v>-33</v>
      </c>
      <c r="BW34">
        <v>-50</v>
      </c>
      <c r="BX34">
        <v>-68</v>
      </c>
      <c r="BY34">
        <v>-60</v>
      </c>
    </row>
    <row r="35" spans="2:77" x14ac:dyDescent="0.2">
      <c r="B35" s="14" t="s">
        <v>162</v>
      </c>
      <c r="C35" s="13">
        <v>28</v>
      </c>
      <c r="D35">
        <v>-1120</v>
      </c>
      <c r="E35">
        <v>-199</v>
      </c>
      <c r="F35">
        <v>-129</v>
      </c>
      <c r="G35">
        <v>-820</v>
      </c>
      <c r="H35">
        <v>-70</v>
      </c>
      <c r="I35">
        <v>-79</v>
      </c>
      <c r="J35">
        <v>-96</v>
      </c>
      <c r="K35">
        <v>-35</v>
      </c>
      <c r="L35">
        <v>-44</v>
      </c>
      <c r="M35">
        <v>-61</v>
      </c>
      <c r="N35">
        <v>-14</v>
      </c>
      <c r="O35">
        <v>-20</v>
      </c>
      <c r="P35">
        <v>-29</v>
      </c>
      <c r="Q35">
        <v>-46</v>
      </c>
      <c r="R35">
        <v>-72</v>
      </c>
      <c r="S35">
        <v>-115</v>
      </c>
      <c r="T35">
        <v>-185</v>
      </c>
      <c r="U35">
        <v>-290</v>
      </c>
      <c r="V35">
        <v>-460</v>
      </c>
      <c r="W35">
        <v>-13</v>
      </c>
      <c r="X35">
        <v>-13</v>
      </c>
      <c r="Y35">
        <v>-21</v>
      </c>
      <c r="Z35">
        <v>-10</v>
      </c>
      <c r="AA35">
        <v>-14.5</v>
      </c>
      <c r="AB35">
        <v>-23</v>
      </c>
      <c r="AC35">
        <v>4</v>
      </c>
      <c r="AD35">
        <v>4</v>
      </c>
      <c r="AE35">
        <v>4</v>
      </c>
      <c r="AF35">
        <v>17</v>
      </c>
      <c r="AG35">
        <v>17</v>
      </c>
      <c r="AH35">
        <v>17</v>
      </c>
      <c r="AI35">
        <v>31</v>
      </c>
      <c r="AJ35">
        <v>31</v>
      </c>
      <c r="AK35">
        <v>31</v>
      </c>
      <c r="AL35">
        <v>50</v>
      </c>
      <c r="AM35">
        <v>50</v>
      </c>
      <c r="AN35">
        <v>77</v>
      </c>
      <c r="AO35">
        <v>100</v>
      </c>
      <c r="AP35">
        <v>100</v>
      </c>
      <c r="AQ35">
        <v>100</v>
      </c>
      <c r="AR35">
        <v>100</v>
      </c>
      <c r="AS35">
        <v>100</v>
      </c>
      <c r="AT35">
        <v>50</v>
      </c>
      <c r="AU35">
        <v>50</v>
      </c>
      <c r="AV35">
        <v>50</v>
      </c>
      <c r="AW35">
        <v>15</v>
      </c>
      <c r="AX35">
        <v>15</v>
      </c>
      <c r="AY35">
        <v>15</v>
      </c>
      <c r="AZ35">
        <v>0</v>
      </c>
      <c r="BA35">
        <v>0</v>
      </c>
      <c r="BB35">
        <v>0</v>
      </c>
      <c r="BC35">
        <v>0</v>
      </c>
      <c r="BD35">
        <v>0</v>
      </c>
      <c r="BE35">
        <v>0</v>
      </c>
      <c r="BF35">
        <v>-7</v>
      </c>
      <c r="BG35">
        <v>-16</v>
      </c>
      <c r="BH35">
        <v>-25</v>
      </c>
      <c r="BI35">
        <v>-14.5</v>
      </c>
      <c r="BJ35">
        <v>-23</v>
      </c>
      <c r="BK35">
        <v>-36</v>
      </c>
      <c r="BL35">
        <v>-24</v>
      </c>
      <c r="BM35">
        <v>-33</v>
      </c>
      <c r="BN35">
        <v>-50</v>
      </c>
      <c r="BO35">
        <v>-37</v>
      </c>
      <c r="BP35">
        <v>-46</v>
      </c>
      <c r="BQ35">
        <v>-63</v>
      </c>
      <c r="BR35">
        <v>-51</v>
      </c>
      <c r="BS35">
        <v>-60</v>
      </c>
      <c r="BT35">
        <v>-77</v>
      </c>
      <c r="BU35">
        <v>-70</v>
      </c>
      <c r="BV35">
        <v>-79</v>
      </c>
      <c r="BW35">
        <v>-122</v>
      </c>
      <c r="BX35">
        <v>-97</v>
      </c>
      <c r="BY35">
        <v>-106</v>
      </c>
    </row>
    <row r="36" spans="2:77" x14ac:dyDescent="0.2">
      <c r="B36" s="1" t="s">
        <v>133</v>
      </c>
      <c r="C36" s="13">
        <v>29</v>
      </c>
      <c r="D36">
        <v>-740</v>
      </c>
      <c r="E36">
        <v>-170</v>
      </c>
      <c r="F36">
        <v>-100</v>
      </c>
      <c r="G36">
        <v>-100</v>
      </c>
      <c r="H36">
        <v>-50</v>
      </c>
      <c r="I36">
        <v>-50</v>
      </c>
      <c r="J36">
        <v>-50</v>
      </c>
      <c r="K36">
        <v>-15</v>
      </c>
      <c r="L36">
        <v>-15</v>
      </c>
      <c r="M36">
        <v>-15</v>
      </c>
      <c r="N36">
        <v>0</v>
      </c>
      <c r="O36">
        <v>0</v>
      </c>
      <c r="P36">
        <v>0</v>
      </c>
      <c r="Q36">
        <v>0</v>
      </c>
      <c r="R36">
        <v>0</v>
      </c>
      <c r="S36">
        <v>0</v>
      </c>
      <c r="T36">
        <v>0</v>
      </c>
      <c r="U36">
        <v>0</v>
      </c>
      <c r="V36">
        <v>0</v>
      </c>
      <c r="W36">
        <v>7</v>
      </c>
      <c r="X36">
        <v>16</v>
      </c>
      <c r="Y36">
        <v>25</v>
      </c>
      <c r="Z36">
        <v>10</v>
      </c>
      <c r="AA36">
        <v>14.5</v>
      </c>
      <c r="AB36">
        <v>23</v>
      </c>
      <c r="AC36">
        <v>24</v>
      </c>
      <c r="AD36">
        <v>33</v>
      </c>
      <c r="AE36">
        <v>50</v>
      </c>
      <c r="AF36">
        <v>37</v>
      </c>
      <c r="AG36">
        <v>46</v>
      </c>
      <c r="AH36">
        <v>63</v>
      </c>
      <c r="AI36">
        <v>51</v>
      </c>
      <c r="AJ36">
        <v>60</v>
      </c>
      <c r="AK36">
        <v>77</v>
      </c>
      <c r="AL36">
        <v>70</v>
      </c>
      <c r="AM36">
        <v>79</v>
      </c>
      <c r="AN36">
        <v>109</v>
      </c>
      <c r="AO36">
        <v>129</v>
      </c>
      <c r="AP36">
        <v>146</v>
      </c>
      <c r="AQ36">
        <v>390</v>
      </c>
      <c r="AR36">
        <v>560</v>
      </c>
      <c r="AS36">
        <v>820</v>
      </c>
      <c r="AT36">
        <v>79</v>
      </c>
      <c r="AU36">
        <v>96</v>
      </c>
      <c r="AV36">
        <v>122</v>
      </c>
      <c r="AW36">
        <v>44</v>
      </c>
      <c r="AX36">
        <v>61</v>
      </c>
      <c r="AY36">
        <v>87</v>
      </c>
      <c r="AZ36">
        <v>29</v>
      </c>
      <c r="BA36">
        <v>46</v>
      </c>
      <c r="BB36">
        <v>72</v>
      </c>
      <c r="BC36">
        <v>115</v>
      </c>
      <c r="BD36">
        <v>185</v>
      </c>
      <c r="BE36">
        <v>290</v>
      </c>
      <c r="BF36">
        <v>22</v>
      </c>
      <c r="BG36">
        <v>30</v>
      </c>
      <c r="BH36">
        <v>47</v>
      </c>
      <c r="BI36">
        <v>14.5</v>
      </c>
      <c r="BJ36">
        <v>23</v>
      </c>
      <c r="BK36">
        <v>36</v>
      </c>
      <c r="BL36">
        <v>5</v>
      </c>
      <c r="BM36">
        <v>13</v>
      </c>
      <c r="BN36">
        <v>22</v>
      </c>
      <c r="BO36">
        <v>-8</v>
      </c>
      <c r="BP36">
        <v>0</v>
      </c>
      <c r="BQ36">
        <v>9</v>
      </c>
      <c r="BR36">
        <v>-22</v>
      </c>
      <c r="BS36">
        <v>-14</v>
      </c>
      <c r="BT36">
        <v>-5</v>
      </c>
      <c r="BU36">
        <v>-41</v>
      </c>
      <c r="BV36">
        <v>-33</v>
      </c>
      <c r="BW36">
        <v>-50</v>
      </c>
      <c r="BX36">
        <v>-71</v>
      </c>
      <c r="BY36">
        <v>-63</v>
      </c>
    </row>
    <row r="37" spans="2:77" x14ac:dyDescent="0.2">
      <c r="B37" s="14" t="s">
        <v>163</v>
      </c>
      <c r="C37" s="13">
        <v>30</v>
      </c>
      <c r="D37">
        <v>-1200</v>
      </c>
      <c r="E37">
        <v>-199</v>
      </c>
      <c r="F37">
        <v>-129</v>
      </c>
      <c r="G37">
        <v>-820</v>
      </c>
      <c r="H37">
        <v>-70</v>
      </c>
      <c r="I37">
        <v>-79</v>
      </c>
      <c r="J37">
        <v>-96</v>
      </c>
      <c r="K37">
        <v>-35</v>
      </c>
      <c r="L37">
        <v>-44</v>
      </c>
      <c r="M37">
        <v>-61</v>
      </c>
      <c r="N37">
        <v>-14</v>
      </c>
      <c r="O37">
        <v>-20</v>
      </c>
      <c r="P37">
        <v>-29</v>
      </c>
      <c r="Q37">
        <v>-46</v>
      </c>
      <c r="R37">
        <v>-72</v>
      </c>
      <c r="S37">
        <v>-115</v>
      </c>
      <c r="T37">
        <v>-185</v>
      </c>
      <c r="U37">
        <v>-290</v>
      </c>
      <c r="V37">
        <v>-460</v>
      </c>
      <c r="W37">
        <v>-13</v>
      </c>
      <c r="X37">
        <v>-13</v>
      </c>
      <c r="Y37">
        <v>-21</v>
      </c>
      <c r="Z37">
        <v>-10</v>
      </c>
      <c r="AA37">
        <v>-14.5</v>
      </c>
      <c r="AB37">
        <v>-23</v>
      </c>
      <c r="AC37">
        <v>4</v>
      </c>
      <c r="AD37">
        <v>4</v>
      </c>
      <c r="AE37">
        <v>4</v>
      </c>
      <c r="AF37">
        <v>17</v>
      </c>
      <c r="AG37">
        <v>17</v>
      </c>
      <c r="AH37">
        <v>17</v>
      </c>
      <c r="AI37">
        <v>31</v>
      </c>
      <c r="AJ37">
        <v>31</v>
      </c>
      <c r="AK37">
        <v>31</v>
      </c>
      <c r="AL37">
        <v>50</v>
      </c>
      <c r="AM37">
        <v>50</v>
      </c>
      <c r="AN37">
        <v>80</v>
      </c>
      <c r="AO37">
        <v>100</v>
      </c>
      <c r="AP37">
        <v>100</v>
      </c>
      <c r="AQ37">
        <v>100</v>
      </c>
      <c r="AR37">
        <v>100</v>
      </c>
      <c r="AS37">
        <v>100</v>
      </c>
      <c r="AT37">
        <v>50</v>
      </c>
      <c r="AU37">
        <v>50</v>
      </c>
      <c r="AV37">
        <v>50</v>
      </c>
      <c r="AW37">
        <v>15</v>
      </c>
      <c r="AX37">
        <v>15</v>
      </c>
      <c r="AY37">
        <v>15</v>
      </c>
      <c r="AZ37">
        <v>0</v>
      </c>
      <c r="BA37">
        <v>0</v>
      </c>
      <c r="BB37">
        <v>0</v>
      </c>
      <c r="BC37">
        <v>0</v>
      </c>
      <c r="BD37">
        <v>0</v>
      </c>
      <c r="BE37">
        <v>0</v>
      </c>
      <c r="BF37">
        <v>-7</v>
      </c>
      <c r="BG37">
        <v>-16</v>
      </c>
      <c r="BH37">
        <v>-25</v>
      </c>
      <c r="BI37">
        <v>-14.5</v>
      </c>
      <c r="BJ37">
        <v>-23</v>
      </c>
      <c r="BK37">
        <v>-36</v>
      </c>
      <c r="BL37">
        <v>-24</v>
      </c>
      <c r="BM37">
        <v>-33</v>
      </c>
      <c r="BN37">
        <v>-50</v>
      </c>
      <c r="BO37">
        <v>-37</v>
      </c>
      <c r="BP37">
        <v>-46</v>
      </c>
      <c r="BQ37">
        <v>-63</v>
      </c>
      <c r="BR37">
        <v>-51</v>
      </c>
      <c r="BS37">
        <v>-60</v>
      </c>
      <c r="BT37">
        <v>-77</v>
      </c>
      <c r="BU37">
        <v>-70</v>
      </c>
      <c r="BV37">
        <v>-79</v>
      </c>
      <c r="BW37">
        <v>-122</v>
      </c>
      <c r="BX37">
        <v>-100</v>
      </c>
      <c r="BY37">
        <v>-109</v>
      </c>
    </row>
    <row r="38" spans="2:77" x14ac:dyDescent="0.2">
      <c r="B38" s="1" t="s">
        <v>134</v>
      </c>
      <c r="C38" s="13">
        <v>31</v>
      </c>
      <c r="D38">
        <v>-820</v>
      </c>
      <c r="E38">
        <v>-170</v>
      </c>
      <c r="F38">
        <v>-100</v>
      </c>
      <c r="G38">
        <v>-100</v>
      </c>
      <c r="H38">
        <v>-50</v>
      </c>
      <c r="I38">
        <v>-50</v>
      </c>
      <c r="J38">
        <v>-50</v>
      </c>
      <c r="K38">
        <v>-15</v>
      </c>
      <c r="L38">
        <v>-15</v>
      </c>
      <c r="M38">
        <v>-15</v>
      </c>
      <c r="N38">
        <v>0</v>
      </c>
      <c r="O38">
        <v>0</v>
      </c>
      <c r="P38">
        <v>0</v>
      </c>
      <c r="Q38">
        <v>0</v>
      </c>
      <c r="R38">
        <v>0</v>
      </c>
      <c r="S38">
        <v>0</v>
      </c>
      <c r="T38">
        <v>0</v>
      </c>
      <c r="U38">
        <v>0</v>
      </c>
      <c r="V38">
        <v>0</v>
      </c>
      <c r="W38">
        <v>7</v>
      </c>
      <c r="X38">
        <v>16</v>
      </c>
      <c r="Y38">
        <v>25</v>
      </c>
      <c r="Z38">
        <v>10</v>
      </c>
      <c r="AA38">
        <v>14.5</v>
      </c>
      <c r="AB38">
        <v>23</v>
      </c>
      <c r="AC38">
        <v>24</v>
      </c>
      <c r="AD38">
        <v>33</v>
      </c>
      <c r="AE38">
        <v>50</v>
      </c>
      <c r="AF38">
        <v>37</v>
      </c>
      <c r="AG38">
        <v>46</v>
      </c>
      <c r="AH38">
        <v>63</v>
      </c>
      <c r="AI38">
        <v>51</v>
      </c>
      <c r="AJ38">
        <v>60</v>
      </c>
      <c r="AK38">
        <v>77</v>
      </c>
      <c r="AL38">
        <v>70</v>
      </c>
      <c r="AM38">
        <v>79</v>
      </c>
      <c r="AN38">
        <v>113</v>
      </c>
      <c r="AO38">
        <v>129</v>
      </c>
      <c r="AP38">
        <v>146</v>
      </c>
      <c r="AQ38">
        <v>390</v>
      </c>
      <c r="AR38">
        <v>560</v>
      </c>
      <c r="AS38">
        <v>820</v>
      </c>
      <c r="AT38">
        <v>79</v>
      </c>
      <c r="AU38">
        <v>96</v>
      </c>
      <c r="AV38">
        <v>122</v>
      </c>
      <c r="AW38">
        <v>44</v>
      </c>
      <c r="AX38">
        <v>61</v>
      </c>
      <c r="AY38">
        <v>87</v>
      </c>
      <c r="AZ38">
        <v>29</v>
      </c>
      <c r="BA38">
        <v>46</v>
      </c>
      <c r="BB38">
        <v>72</v>
      </c>
      <c r="BC38">
        <v>115</v>
      </c>
      <c r="BD38">
        <v>185</v>
      </c>
      <c r="BE38">
        <v>290</v>
      </c>
      <c r="BF38">
        <v>22</v>
      </c>
      <c r="BG38">
        <v>30</v>
      </c>
      <c r="BH38">
        <v>47</v>
      </c>
      <c r="BI38">
        <v>14.5</v>
      </c>
      <c r="BJ38">
        <v>23</v>
      </c>
      <c r="BK38">
        <v>36</v>
      </c>
      <c r="BL38">
        <v>5</v>
      </c>
      <c r="BM38">
        <v>13</v>
      </c>
      <c r="BN38">
        <v>22</v>
      </c>
      <c r="BO38">
        <v>-8</v>
      </c>
      <c r="BP38">
        <v>0</v>
      </c>
      <c r="BQ38">
        <v>9</v>
      </c>
      <c r="BR38">
        <v>-22</v>
      </c>
      <c r="BS38">
        <v>-14</v>
      </c>
      <c r="BT38">
        <v>-5</v>
      </c>
      <c r="BU38">
        <v>-41</v>
      </c>
      <c r="BV38">
        <v>-33</v>
      </c>
      <c r="BW38">
        <v>-50</v>
      </c>
      <c r="BX38">
        <v>-75</v>
      </c>
      <c r="BY38">
        <v>-67</v>
      </c>
    </row>
    <row r="39" spans="2:77" x14ac:dyDescent="0.2">
      <c r="B39" s="14" t="s">
        <v>164</v>
      </c>
      <c r="C39" s="13">
        <v>32</v>
      </c>
      <c r="D39">
        <v>-1280</v>
      </c>
      <c r="E39">
        <v>-199</v>
      </c>
      <c r="F39">
        <v>-129</v>
      </c>
      <c r="G39">
        <v>-820</v>
      </c>
      <c r="H39">
        <v>-70</v>
      </c>
      <c r="I39">
        <v>-79</v>
      </c>
      <c r="J39">
        <v>-96</v>
      </c>
      <c r="K39">
        <v>-35</v>
      </c>
      <c r="L39">
        <v>-44</v>
      </c>
      <c r="M39">
        <v>-61</v>
      </c>
      <c r="N39">
        <v>-14</v>
      </c>
      <c r="O39">
        <v>-20</v>
      </c>
      <c r="P39">
        <v>-29</v>
      </c>
      <c r="Q39">
        <v>-46</v>
      </c>
      <c r="R39">
        <v>-72</v>
      </c>
      <c r="S39">
        <v>-115</v>
      </c>
      <c r="T39">
        <v>-185</v>
      </c>
      <c r="U39">
        <v>-290</v>
      </c>
      <c r="V39">
        <v>-460</v>
      </c>
      <c r="W39">
        <v>-13</v>
      </c>
      <c r="X39">
        <v>-13</v>
      </c>
      <c r="Y39">
        <v>-21</v>
      </c>
      <c r="Z39">
        <v>-10</v>
      </c>
      <c r="AA39">
        <v>-14.5</v>
      </c>
      <c r="AB39">
        <v>-23</v>
      </c>
      <c r="AC39">
        <v>4</v>
      </c>
      <c r="AD39">
        <v>4</v>
      </c>
      <c r="AE39">
        <v>4</v>
      </c>
      <c r="AF39">
        <v>17</v>
      </c>
      <c r="AG39">
        <v>17</v>
      </c>
      <c r="AH39">
        <v>17</v>
      </c>
      <c r="AI39">
        <v>31</v>
      </c>
      <c r="AJ39">
        <v>31</v>
      </c>
      <c r="AK39">
        <v>31</v>
      </c>
      <c r="AL39">
        <v>50</v>
      </c>
      <c r="AM39">
        <v>50</v>
      </c>
      <c r="AN39">
        <v>84</v>
      </c>
      <c r="AO39">
        <v>100</v>
      </c>
      <c r="AP39">
        <v>100</v>
      </c>
      <c r="AQ39">
        <v>100</v>
      </c>
      <c r="AR39">
        <v>100</v>
      </c>
      <c r="AS39">
        <v>100</v>
      </c>
      <c r="AT39">
        <v>50</v>
      </c>
      <c r="AU39">
        <v>50</v>
      </c>
      <c r="AV39">
        <v>50</v>
      </c>
      <c r="AW39">
        <v>15</v>
      </c>
      <c r="AX39">
        <v>15</v>
      </c>
      <c r="AY39">
        <v>15</v>
      </c>
      <c r="AZ39">
        <v>0</v>
      </c>
      <c r="BA39">
        <v>0</v>
      </c>
      <c r="BB39">
        <v>0</v>
      </c>
      <c r="BC39">
        <v>0</v>
      </c>
      <c r="BD39">
        <v>0</v>
      </c>
      <c r="BE39">
        <v>0</v>
      </c>
      <c r="BF39">
        <v>-7</v>
      </c>
      <c r="BG39">
        <v>-16</v>
      </c>
      <c r="BH39">
        <v>-25</v>
      </c>
      <c r="BI39">
        <v>-14.5</v>
      </c>
      <c r="BJ39">
        <v>-23</v>
      </c>
      <c r="BK39">
        <v>-36</v>
      </c>
      <c r="BL39">
        <v>-24</v>
      </c>
      <c r="BM39">
        <v>-33</v>
      </c>
      <c r="BN39">
        <v>-50</v>
      </c>
      <c r="BO39">
        <v>-37</v>
      </c>
      <c r="BP39">
        <v>-46</v>
      </c>
      <c r="BQ39">
        <v>-63</v>
      </c>
      <c r="BR39">
        <v>-51</v>
      </c>
      <c r="BS39">
        <v>-60</v>
      </c>
      <c r="BT39">
        <v>-77</v>
      </c>
      <c r="BU39">
        <v>-70</v>
      </c>
      <c r="BV39">
        <v>-79</v>
      </c>
      <c r="BW39">
        <v>-122</v>
      </c>
      <c r="BX39">
        <v>-104</v>
      </c>
      <c r="BY39">
        <v>-113</v>
      </c>
    </row>
    <row r="40" spans="2:77" x14ac:dyDescent="0.2">
      <c r="B40" s="1" t="s">
        <v>135</v>
      </c>
      <c r="C40" s="13">
        <v>33</v>
      </c>
      <c r="D40">
        <v>-920</v>
      </c>
      <c r="E40">
        <v>-190</v>
      </c>
      <c r="F40">
        <v>-110</v>
      </c>
      <c r="G40">
        <v>-110</v>
      </c>
      <c r="H40">
        <v>-56</v>
      </c>
      <c r="I40">
        <v>-56</v>
      </c>
      <c r="J40">
        <v>-56</v>
      </c>
      <c r="K40">
        <v>-17</v>
      </c>
      <c r="L40">
        <v>-17</v>
      </c>
      <c r="M40">
        <v>-17</v>
      </c>
      <c r="N40">
        <v>0</v>
      </c>
      <c r="O40">
        <v>0</v>
      </c>
      <c r="P40">
        <v>0</v>
      </c>
      <c r="Q40">
        <v>0</v>
      </c>
      <c r="R40">
        <v>0</v>
      </c>
      <c r="S40">
        <v>0</v>
      </c>
      <c r="T40">
        <v>0</v>
      </c>
      <c r="U40">
        <v>0</v>
      </c>
      <c r="V40">
        <v>0</v>
      </c>
      <c r="W40">
        <v>7</v>
      </c>
      <c r="X40">
        <v>16</v>
      </c>
      <c r="Y40">
        <v>26</v>
      </c>
      <c r="Z40">
        <v>11.5</v>
      </c>
      <c r="AA40">
        <v>16</v>
      </c>
      <c r="AB40">
        <v>26</v>
      </c>
      <c r="AC40">
        <v>27</v>
      </c>
      <c r="AD40">
        <v>36</v>
      </c>
      <c r="AE40">
        <v>56</v>
      </c>
      <c r="AF40">
        <v>43</v>
      </c>
      <c r="AG40">
        <v>52</v>
      </c>
      <c r="AH40">
        <v>72</v>
      </c>
      <c r="AI40">
        <v>57</v>
      </c>
      <c r="AJ40">
        <v>66</v>
      </c>
      <c r="AK40">
        <v>86</v>
      </c>
      <c r="AL40">
        <v>79</v>
      </c>
      <c r="AM40">
        <v>88</v>
      </c>
      <c r="AN40">
        <v>126</v>
      </c>
      <c r="AO40">
        <v>142</v>
      </c>
      <c r="AP40">
        <v>162</v>
      </c>
      <c r="AQ40">
        <v>430</v>
      </c>
      <c r="AR40">
        <v>630</v>
      </c>
      <c r="AS40">
        <v>920</v>
      </c>
      <c r="AT40">
        <v>88</v>
      </c>
      <c r="AU40">
        <v>108</v>
      </c>
      <c r="AV40">
        <v>137</v>
      </c>
      <c r="AW40">
        <v>49</v>
      </c>
      <c r="AX40">
        <v>69</v>
      </c>
      <c r="AY40">
        <v>98</v>
      </c>
      <c r="AZ40">
        <v>32</v>
      </c>
      <c r="BA40">
        <v>52</v>
      </c>
      <c r="BB40">
        <v>81</v>
      </c>
      <c r="BC40">
        <v>130</v>
      </c>
      <c r="BD40">
        <v>210</v>
      </c>
      <c r="BE40">
        <v>320</v>
      </c>
      <c r="BF40">
        <v>25</v>
      </c>
      <c r="BG40">
        <v>36</v>
      </c>
      <c r="BH40">
        <v>55</v>
      </c>
      <c r="BI40">
        <v>16</v>
      </c>
      <c r="BJ40">
        <v>26</v>
      </c>
      <c r="BK40">
        <v>40.5</v>
      </c>
      <c r="BL40">
        <v>5</v>
      </c>
      <c r="BM40">
        <v>16</v>
      </c>
      <c r="BN40">
        <v>25</v>
      </c>
      <c r="BO40">
        <v>-9</v>
      </c>
      <c r="BP40">
        <v>0</v>
      </c>
      <c r="BQ40">
        <v>9</v>
      </c>
      <c r="BR40">
        <v>-25</v>
      </c>
      <c r="BS40">
        <v>-14</v>
      </c>
      <c r="BT40">
        <v>-5</v>
      </c>
      <c r="BU40">
        <v>-47</v>
      </c>
      <c r="BV40">
        <v>-36</v>
      </c>
      <c r="BW40">
        <v>-56</v>
      </c>
      <c r="BX40">
        <v>-85</v>
      </c>
      <c r="BY40">
        <v>-74</v>
      </c>
    </row>
    <row r="41" spans="2:77" x14ac:dyDescent="0.2">
      <c r="B41" s="14" t="s">
        <v>165</v>
      </c>
      <c r="C41" s="13">
        <v>34</v>
      </c>
      <c r="D41">
        <v>-1440</v>
      </c>
      <c r="E41">
        <v>-222</v>
      </c>
      <c r="F41">
        <v>-142</v>
      </c>
      <c r="G41">
        <v>-920</v>
      </c>
      <c r="H41">
        <v>-79</v>
      </c>
      <c r="I41">
        <v>-88</v>
      </c>
      <c r="J41">
        <v>-108</v>
      </c>
      <c r="K41">
        <v>-40</v>
      </c>
      <c r="L41">
        <v>-49</v>
      </c>
      <c r="M41">
        <v>-69</v>
      </c>
      <c r="N41">
        <v>-16</v>
      </c>
      <c r="O41">
        <v>-23</v>
      </c>
      <c r="P41">
        <v>-32</v>
      </c>
      <c r="Q41">
        <v>-52</v>
      </c>
      <c r="R41">
        <v>-81</v>
      </c>
      <c r="S41">
        <v>-130</v>
      </c>
      <c r="T41">
        <v>-210</v>
      </c>
      <c r="U41">
        <v>-320</v>
      </c>
      <c r="V41">
        <v>-520</v>
      </c>
      <c r="W41">
        <v>-16</v>
      </c>
      <c r="X41">
        <v>-16</v>
      </c>
      <c r="Y41">
        <v>-26</v>
      </c>
      <c r="Z41">
        <v>-11.5</v>
      </c>
      <c r="AA41">
        <v>-16</v>
      </c>
      <c r="AB41">
        <v>-26</v>
      </c>
      <c r="AC41">
        <v>4</v>
      </c>
      <c r="AD41">
        <v>4</v>
      </c>
      <c r="AE41">
        <v>4</v>
      </c>
      <c r="AF41">
        <v>20</v>
      </c>
      <c r="AG41">
        <v>20</v>
      </c>
      <c r="AH41">
        <v>20</v>
      </c>
      <c r="AI41">
        <v>34</v>
      </c>
      <c r="AJ41">
        <v>34</v>
      </c>
      <c r="AK41">
        <v>34</v>
      </c>
      <c r="AL41">
        <v>56</v>
      </c>
      <c r="AM41">
        <v>56</v>
      </c>
      <c r="AN41">
        <v>94</v>
      </c>
      <c r="AO41">
        <v>110</v>
      </c>
      <c r="AP41">
        <v>110</v>
      </c>
      <c r="AQ41">
        <v>110</v>
      </c>
      <c r="AR41">
        <v>110</v>
      </c>
      <c r="AS41">
        <v>110</v>
      </c>
      <c r="AT41">
        <v>56</v>
      </c>
      <c r="AU41">
        <v>56</v>
      </c>
      <c r="AV41">
        <v>56</v>
      </c>
      <c r="AW41">
        <v>17</v>
      </c>
      <c r="AX41">
        <v>17</v>
      </c>
      <c r="AY41">
        <v>17</v>
      </c>
      <c r="AZ41">
        <v>0</v>
      </c>
      <c r="BA41">
        <v>0</v>
      </c>
      <c r="BB41">
        <v>0</v>
      </c>
      <c r="BC41">
        <v>0</v>
      </c>
      <c r="BD41">
        <v>0</v>
      </c>
      <c r="BE41">
        <v>0</v>
      </c>
      <c r="BF41">
        <v>-7</v>
      </c>
      <c r="BG41">
        <v>-16</v>
      </c>
      <c r="BH41">
        <v>-26</v>
      </c>
      <c r="BI41">
        <v>-16</v>
      </c>
      <c r="BJ41">
        <v>-26</v>
      </c>
      <c r="BK41">
        <v>-40.5</v>
      </c>
      <c r="BL41">
        <v>-27</v>
      </c>
      <c r="BM41">
        <v>-36</v>
      </c>
      <c r="BN41">
        <v>-56</v>
      </c>
      <c r="BO41">
        <v>-41</v>
      </c>
      <c r="BP41">
        <v>-52</v>
      </c>
      <c r="BQ41">
        <v>-72</v>
      </c>
      <c r="BR41">
        <v>-57</v>
      </c>
      <c r="BS41">
        <v>-66</v>
      </c>
      <c r="BT41">
        <v>-86</v>
      </c>
      <c r="BU41">
        <v>-79</v>
      </c>
      <c r="BV41">
        <v>-88</v>
      </c>
      <c r="BW41">
        <v>-137</v>
      </c>
      <c r="BX41">
        <v>-117</v>
      </c>
      <c r="BY41">
        <v>-126</v>
      </c>
    </row>
    <row r="42" spans="2:77" x14ac:dyDescent="0.2">
      <c r="B42" s="1" t="s">
        <v>136</v>
      </c>
      <c r="C42" s="13">
        <v>35</v>
      </c>
      <c r="D42">
        <v>-1050</v>
      </c>
      <c r="E42">
        <v>-190</v>
      </c>
      <c r="F42">
        <v>-110</v>
      </c>
      <c r="G42">
        <v>-110</v>
      </c>
      <c r="H42">
        <v>-56</v>
      </c>
      <c r="I42">
        <v>-56</v>
      </c>
      <c r="J42">
        <v>-56</v>
      </c>
      <c r="K42">
        <v>-17</v>
      </c>
      <c r="L42">
        <v>-17</v>
      </c>
      <c r="M42">
        <v>-17</v>
      </c>
      <c r="N42">
        <v>0</v>
      </c>
      <c r="O42">
        <v>0</v>
      </c>
      <c r="P42">
        <v>0</v>
      </c>
      <c r="Q42">
        <v>0</v>
      </c>
      <c r="R42">
        <v>0</v>
      </c>
      <c r="S42">
        <v>0</v>
      </c>
      <c r="T42">
        <v>0</v>
      </c>
      <c r="U42">
        <v>0</v>
      </c>
      <c r="V42">
        <v>0</v>
      </c>
      <c r="W42">
        <v>7</v>
      </c>
      <c r="X42">
        <v>16</v>
      </c>
      <c r="Y42">
        <v>26</v>
      </c>
      <c r="Z42">
        <v>11.5</v>
      </c>
      <c r="AA42">
        <v>16</v>
      </c>
      <c r="AB42">
        <v>26</v>
      </c>
      <c r="AC42">
        <v>27</v>
      </c>
      <c r="AD42">
        <v>36</v>
      </c>
      <c r="AE42">
        <v>56</v>
      </c>
      <c r="AF42">
        <v>43</v>
      </c>
      <c r="AG42">
        <v>52</v>
      </c>
      <c r="AH42">
        <v>72</v>
      </c>
      <c r="AI42">
        <v>57</v>
      </c>
      <c r="AJ42">
        <v>66</v>
      </c>
      <c r="AK42">
        <v>86</v>
      </c>
      <c r="AL42">
        <v>79</v>
      </c>
      <c r="AM42">
        <v>88</v>
      </c>
      <c r="AN42">
        <v>130</v>
      </c>
      <c r="AO42">
        <v>142</v>
      </c>
      <c r="AP42">
        <v>162</v>
      </c>
      <c r="AQ42">
        <v>430</v>
      </c>
      <c r="AR42">
        <v>630</v>
      </c>
      <c r="AS42">
        <v>920</v>
      </c>
      <c r="AT42">
        <v>88</v>
      </c>
      <c r="AU42">
        <v>108</v>
      </c>
      <c r="AV42">
        <v>137</v>
      </c>
      <c r="AW42">
        <v>49</v>
      </c>
      <c r="AX42">
        <v>69</v>
      </c>
      <c r="AY42">
        <v>98</v>
      </c>
      <c r="AZ42">
        <v>32</v>
      </c>
      <c r="BA42">
        <v>52</v>
      </c>
      <c r="BB42">
        <v>81</v>
      </c>
      <c r="BC42">
        <v>130</v>
      </c>
      <c r="BD42">
        <v>210</v>
      </c>
      <c r="BE42">
        <v>320</v>
      </c>
      <c r="BF42">
        <v>25</v>
      </c>
      <c r="BG42">
        <v>36</v>
      </c>
      <c r="BH42">
        <v>55</v>
      </c>
      <c r="BI42">
        <v>16</v>
      </c>
      <c r="BJ42">
        <v>26</v>
      </c>
      <c r="BK42">
        <v>40.5</v>
      </c>
      <c r="BL42">
        <v>5</v>
      </c>
      <c r="BM42">
        <v>16</v>
      </c>
      <c r="BN42">
        <v>25</v>
      </c>
      <c r="BO42">
        <v>-9</v>
      </c>
      <c r="BP42">
        <v>0</v>
      </c>
      <c r="BQ42">
        <v>9</v>
      </c>
      <c r="BR42">
        <v>-25</v>
      </c>
      <c r="BS42">
        <v>-14</v>
      </c>
      <c r="BT42">
        <v>-5</v>
      </c>
      <c r="BU42">
        <v>-47</v>
      </c>
      <c r="BV42">
        <v>-36</v>
      </c>
      <c r="BW42">
        <v>-56</v>
      </c>
      <c r="BX42">
        <v>-89</v>
      </c>
      <c r="BY42">
        <v>-78</v>
      </c>
    </row>
    <row r="43" spans="2:77" x14ac:dyDescent="0.2">
      <c r="B43" s="14" t="s">
        <v>166</v>
      </c>
      <c r="C43" s="13">
        <v>36</v>
      </c>
      <c r="D43">
        <v>-1570</v>
      </c>
      <c r="E43">
        <v>-222</v>
      </c>
      <c r="F43">
        <v>-142</v>
      </c>
      <c r="G43">
        <v>-920</v>
      </c>
      <c r="H43">
        <v>-79</v>
      </c>
      <c r="I43">
        <v>-88</v>
      </c>
      <c r="J43">
        <v>-108</v>
      </c>
      <c r="K43">
        <v>-40</v>
      </c>
      <c r="L43">
        <v>-49</v>
      </c>
      <c r="M43">
        <v>-69</v>
      </c>
      <c r="N43">
        <v>-16</v>
      </c>
      <c r="O43">
        <v>-23</v>
      </c>
      <c r="P43">
        <v>-32</v>
      </c>
      <c r="Q43">
        <v>-52</v>
      </c>
      <c r="R43">
        <v>-81</v>
      </c>
      <c r="S43">
        <v>-130</v>
      </c>
      <c r="T43">
        <v>-210</v>
      </c>
      <c r="U43">
        <v>-320</v>
      </c>
      <c r="V43">
        <v>-520</v>
      </c>
      <c r="W43">
        <v>-16</v>
      </c>
      <c r="X43">
        <v>-16</v>
      </c>
      <c r="Y43">
        <v>-26</v>
      </c>
      <c r="Z43">
        <v>-11.5</v>
      </c>
      <c r="AA43">
        <v>-16</v>
      </c>
      <c r="AB43">
        <v>-26</v>
      </c>
      <c r="AC43">
        <v>4</v>
      </c>
      <c r="AD43">
        <v>4</v>
      </c>
      <c r="AE43">
        <v>4</v>
      </c>
      <c r="AF43">
        <v>20</v>
      </c>
      <c r="AG43">
        <v>20</v>
      </c>
      <c r="AH43">
        <v>20</v>
      </c>
      <c r="AI43">
        <v>34</v>
      </c>
      <c r="AJ43">
        <v>34</v>
      </c>
      <c r="AK43">
        <v>34</v>
      </c>
      <c r="AL43">
        <v>56</v>
      </c>
      <c r="AM43">
        <v>56</v>
      </c>
      <c r="AN43">
        <v>98</v>
      </c>
      <c r="AO43">
        <v>110</v>
      </c>
      <c r="AP43">
        <v>110</v>
      </c>
      <c r="AQ43">
        <v>110</v>
      </c>
      <c r="AR43">
        <v>110</v>
      </c>
      <c r="AS43">
        <v>110</v>
      </c>
      <c r="AT43">
        <v>56</v>
      </c>
      <c r="AU43">
        <v>56</v>
      </c>
      <c r="AV43">
        <v>56</v>
      </c>
      <c r="AW43">
        <v>17</v>
      </c>
      <c r="AX43">
        <v>17</v>
      </c>
      <c r="AY43">
        <v>17</v>
      </c>
      <c r="AZ43">
        <v>0</v>
      </c>
      <c r="BA43">
        <v>0</v>
      </c>
      <c r="BB43">
        <v>0</v>
      </c>
      <c r="BC43">
        <v>0</v>
      </c>
      <c r="BD43">
        <v>0</v>
      </c>
      <c r="BE43">
        <v>0</v>
      </c>
      <c r="BF43">
        <v>-7</v>
      </c>
      <c r="BG43">
        <v>-16</v>
      </c>
      <c r="BH43">
        <v>-26</v>
      </c>
      <c r="BI43">
        <v>-16</v>
      </c>
      <c r="BJ43">
        <v>-26</v>
      </c>
      <c r="BK43">
        <v>-40.5</v>
      </c>
      <c r="BL43">
        <v>-27</v>
      </c>
      <c r="BM43">
        <v>-36</v>
      </c>
      <c r="BN43">
        <v>-56</v>
      </c>
      <c r="BO43">
        <v>-41</v>
      </c>
      <c r="BP43">
        <v>-52</v>
      </c>
      <c r="BQ43">
        <v>-72</v>
      </c>
      <c r="BR43">
        <v>-57</v>
      </c>
      <c r="BS43">
        <v>-66</v>
      </c>
      <c r="BT43">
        <v>-86</v>
      </c>
      <c r="BU43">
        <v>-79</v>
      </c>
      <c r="BV43">
        <v>-88</v>
      </c>
      <c r="BW43">
        <v>-137</v>
      </c>
      <c r="BX43">
        <v>-121</v>
      </c>
      <c r="BY43">
        <v>-130</v>
      </c>
    </row>
    <row r="44" spans="2:77" x14ac:dyDescent="0.2">
      <c r="B44" s="1" t="s">
        <v>137</v>
      </c>
      <c r="C44" s="13">
        <v>37</v>
      </c>
      <c r="D44">
        <v>-1200</v>
      </c>
      <c r="E44">
        <v>-210</v>
      </c>
      <c r="F44">
        <v>-125</v>
      </c>
      <c r="G44">
        <v>-125</v>
      </c>
      <c r="H44">
        <v>-62</v>
      </c>
      <c r="I44">
        <v>-62</v>
      </c>
      <c r="J44">
        <v>-62</v>
      </c>
      <c r="K44">
        <v>-18</v>
      </c>
      <c r="L44">
        <v>-18</v>
      </c>
      <c r="M44">
        <v>-18</v>
      </c>
      <c r="N44">
        <v>0</v>
      </c>
      <c r="O44">
        <v>0</v>
      </c>
      <c r="P44">
        <v>0</v>
      </c>
      <c r="Q44">
        <v>0</v>
      </c>
      <c r="R44">
        <v>0</v>
      </c>
      <c r="S44">
        <v>0</v>
      </c>
      <c r="T44">
        <v>0</v>
      </c>
      <c r="U44">
        <v>0</v>
      </c>
      <c r="V44">
        <v>0</v>
      </c>
      <c r="W44">
        <v>7</v>
      </c>
      <c r="X44">
        <v>18</v>
      </c>
      <c r="Y44">
        <v>29</v>
      </c>
      <c r="Z44">
        <v>12.5</v>
      </c>
      <c r="AA44">
        <v>18</v>
      </c>
      <c r="AB44">
        <v>28.5</v>
      </c>
      <c r="AC44">
        <v>29</v>
      </c>
      <c r="AD44">
        <v>40</v>
      </c>
      <c r="AE44">
        <v>61</v>
      </c>
      <c r="AF44">
        <v>46</v>
      </c>
      <c r="AG44">
        <v>57</v>
      </c>
      <c r="AH44">
        <v>78</v>
      </c>
      <c r="AI44">
        <v>62</v>
      </c>
      <c r="AJ44">
        <v>73</v>
      </c>
      <c r="AK44">
        <v>94</v>
      </c>
      <c r="AL44">
        <v>87</v>
      </c>
      <c r="AM44">
        <v>98</v>
      </c>
      <c r="AN44">
        <v>144</v>
      </c>
      <c r="AO44">
        <v>161</v>
      </c>
      <c r="AP44">
        <v>185</v>
      </c>
      <c r="AQ44">
        <v>485</v>
      </c>
      <c r="AR44">
        <v>695</v>
      </c>
      <c r="AS44">
        <v>1015</v>
      </c>
      <c r="AT44">
        <v>98</v>
      </c>
      <c r="AU44">
        <v>119</v>
      </c>
      <c r="AV44">
        <v>151</v>
      </c>
      <c r="AW44">
        <v>54</v>
      </c>
      <c r="AX44">
        <v>75</v>
      </c>
      <c r="AY44">
        <v>107</v>
      </c>
      <c r="AZ44">
        <v>36</v>
      </c>
      <c r="BA44">
        <v>57</v>
      </c>
      <c r="BB44">
        <v>89</v>
      </c>
      <c r="BC44">
        <v>140</v>
      </c>
      <c r="BD44">
        <v>230</v>
      </c>
      <c r="BE44">
        <v>360</v>
      </c>
      <c r="BF44">
        <v>29</v>
      </c>
      <c r="BG44">
        <v>39</v>
      </c>
      <c r="BH44">
        <v>60</v>
      </c>
      <c r="BI44">
        <v>18</v>
      </c>
      <c r="BJ44">
        <v>28.5</v>
      </c>
      <c r="BK44">
        <v>44.5</v>
      </c>
      <c r="BL44">
        <v>7</v>
      </c>
      <c r="BM44">
        <v>17</v>
      </c>
      <c r="BN44">
        <v>28</v>
      </c>
      <c r="BO44">
        <v>-10</v>
      </c>
      <c r="BP44">
        <v>0</v>
      </c>
      <c r="BQ44">
        <v>11</v>
      </c>
      <c r="BR44">
        <v>-26</v>
      </c>
      <c r="BS44">
        <v>-16</v>
      </c>
      <c r="BT44">
        <v>-5</v>
      </c>
      <c r="BU44">
        <v>-51</v>
      </c>
      <c r="BV44">
        <v>-41</v>
      </c>
      <c r="BW44">
        <v>-62</v>
      </c>
      <c r="BX44">
        <v>-97</v>
      </c>
      <c r="BY44">
        <v>-87</v>
      </c>
    </row>
    <row r="45" spans="2:77" x14ac:dyDescent="0.2">
      <c r="B45" s="14" t="s">
        <v>167</v>
      </c>
      <c r="C45" s="13">
        <v>38</v>
      </c>
      <c r="D45">
        <v>-1770</v>
      </c>
      <c r="E45">
        <v>-246</v>
      </c>
      <c r="F45">
        <v>-161</v>
      </c>
      <c r="G45">
        <v>-1015</v>
      </c>
      <c r="H45">
        <v>-87</v>
      </c>
      <c r="I45">
        <v>-98</v>
      </c>
      <c r="J45">
        <v>-119</v>
      </c>
      <c r="K45">
        <v>-43</v>
      </c>
      <c r="L45">
        <v>-54</v>
      </c>
      <c r="M45">
        <v>-75</v>
      </c>
      <c r="N45">
        <v>-18</v>
      </c>
      <c r="O45">
        <v>-25</v>
      </c>
      <c r="P45">
        <v>-36</v>
      </c>
      <c r="Q45">
        <v>-57</v>
      </c>
      <c r="R45">
        <v>-89</v>
      </c>
      <c r="S45">
        <v>-140</v>
      </c>
      <c r="T45">
        <v>-230</v>
      </c>
      <c r="U45">
        <v>-360</v>
      </c>
      <c r="V45">
        <v>-570</v>
      </c>
      <c r="W45">
        <v>-18</v>
      </c>
      <c r="X45">
        <v>-18</v>
      </c>
      <c r="Y45">
        <v>-28</v>
      </c>
      <c r="Z45">
        <v>-12.5</v>
      </c>
      <c r="AA45">
        <v>-18</v>
      </c>
      <c r="AB45">
        <v>-28.5</v>
      </c>
      <c r="AC45">
        <v>4</v>
      </c>
      <c r="AD45">
        <v>4</v>
      </c>
      <c r="AE45">
        <v>4</v>
      </c>
      <c r="AF45">
        <v>21</v>
      </c>
      <c r="AG45">
        <v>21</v>
      </c>
      <c r="AH45">
        <v>21</v>
      </c>
      <c r="AI45">
        <v>37</v>
      </c>
      <c r="AJ45">
        <v>37</v>
      </c>
      <c r="AK45">
        <v>37</v>
      </c>
      <c r="AL45">
        <v>62</v>
      </c>
      <c r="AM45">
        <v>62</v>
      </c>
      <c r="AN45">
        <v>108</v>
      </c>
      <c r="AO45">
        <v>125</v>
      </c>
      <c r="AP45">
        <v>125</v>
      </c>
      <c r="AQ45">
        <v>125</v>
      </c>
      <c r="AR45">
        <v>125</v>
      </c>
      <c r="AS45">
        <v>125</v>
      </c>
      <c r="AT45">
        <v>62</v>
      </c>
      <c r="AU45">
        <v>62</v>
      </c>
      <c r="AV45">
        <v>62</v>
      </c>
      <c r="AW45">
        <v>18</v>
      </c>
      <c r="AX45">
        <v>18</v>
      </c>
      <c r="AY45">
        <v>18</v>
      </c>
      <c r="AZ45">
        <v>0</v>
      </c>
      <c r="BA45">
        <v>0</v>
      </c>
      <c r="BB45">
        <v>0</v>
      </c>
      <c r="BC45">
        <v>0</v>
      </c>
      <c r="BD45">
        <v>0</v>
      </c>
      <c r="BE45">
        <v>0</v>
      </c>
      <c r="BF45">
        <v>-7</v>
      </c>
      <c r="BG45">
        <v>-18</v>
      </c>
      <c r="BH45">
        <v>-29</v>
      </c>
      <c r="BI45">
        <v>-18</v>
      </c>
      <c r="BJ45">
        <v>-28.5</v>
      </c>
      <c r="BK45">
        <v>-44.5</v>
      </c>
      <c r="BL45">
        <v>-29</v>
      </c>
      <c r="BM45">
        <v>-40</v>
      </c>
      <c r="BN45">
        <v>-61</v>
      </c>
      <c r="BO45">
        <v>-46</v>
      </c>
      <c r="BP45">
        <v>-57</v>
      </c>
      <c r="BQ45">
        <v>-78</v>
      </c>
      <c r="BR45">
        <v>-62</v>
      </c>
      <c r="BS45">
        <v>-73</v>
      </c>
      <c r="BT45">
        <v>-94</v>
      </c>
      <c r="BU45">
        <v>-87</v>
      </c>
      <c r="BV45">
        <v>-98</v>
      </c>
      <c r="BW45">
        <v>-151</v>
      </c>
      <c r="BX45">
        <v>-133</v>
      </c>
      <c r="BY45">
        <v>-144</v>
      </c>
    </row>
    <row r="46" spans="2:77" x14ac:dyDescent="0.2">
      <c r="B46" s="1" t="s">
        <v>138</v>
      </c>
      <c r="C46" s="13">
        <v>39</v>
      </c>
      <c r="D46">
        <v>-1350</v>
      </c>
      <c r="E46">
        <v>-210</v>
      </c>
      <c r="F46">
        <v>-125</v>
      </c>
      <c r="G46">
        <v>-125</v>
      </c>
      <c r="H46">
        <v>-62</v>
      </c>
      <c r="I46">
        <v>-62</v>
      </c>
      <c r="J46">
        <v>-62</v>
      </c>
      <c r="K46">
        <v>-18</v>
      </c>
      <c r="L46">
        <v>-18</v>
      </c>
      <c r="M46">
        <v>-18</v>
      </c>
      <c r="N46">
        <v>0</v>
      </c>
      <c r="O46">
        <v>0</v>
      </c>
      <c r="P46">
        <v>0</v>
      </c>
      <c r="Q46">
        <v>0</v>
      </c>
      <c r="R46">
        <v>0</v>
      </c>
      <c r="S46">
        <v>0</v>
      </c>
      <c r="T46">
        <v>0</v>
      </c>
      <c r="U46">
        <v>0</v>
      </c>
      <c r="V46">
        <v>0</v>
      </c>
      <c r="W46">
        <v>7</v>
      </c>
      <c r="X46">
        <v>18</v>
      </c>
      <c r="Y46">
        <v>29</v>
      </c>
      <c r="Z46">
        <v>12.5</v>
      </c>
      <c r="AA46">
        <v>18</v>
      </c>
      <c r="AB46">
        <v>28.5</v>
      </c>
      <c r="AC46">
        <v>29</v>
      </c>
      <c r="AD46">
        <v>40</v>
      </c>
      <c r="AE46">
        <v>61</v>
      </c>
      <c r="AF46">
        <v>46</v>
      </c>
      <c r="AG46">
        <v>57</v>
      </c>
      <c r="AH46">
        <v>78</v>
      </c>
      <c r="AI46">
        <v>62</v>
      </c>
      <c r="AJ46">
        <v>73</v>
      </c>
      <c r="AK46">
        <v>94</v>
      </c>
      <c r="AL46">
        <v>87</v>
      </c>
      <c r="AM46">
        <v>98</v>
      </c>
      <c r="AN46">
        <v>150</v>
      </c>
      <c r="AO46">
        <v>161</v>
      </c>
      <c r="AP46">
        <v>185</v>
      </c>
      <c r="AQ46">
        <v>485</v>
      </c>
      <c r="AR46">
        <v>695</v>
      </c>
      <c r="AS46">
        <v>1015</v>
      </c>
      <c r="AT46">
        <v>98</v>
      </c>
      <c r="AU46">
        <v>119</v>
      </c>
      <c r="AV46">
        <v>151</v>
      </c>
      <c r="AW46">
        <v>54</v>
      </c>
      <c r="AX46">
        <v>75</v>
      </c>
      <c r="AY46">
        <v>107</v>
      </c>
      <c r="AZ46">
        <v>36</v>
      </c>
      <c r="BA46">
        <v>57</v>
      </c>
      <c r="BB46">
        <v>89</v>
      </c>
      <c r="BC46">
        <v>140</v>
      </c>
      <c r="BD46">
        <v>230</v>
      </c>
      <c r="BE46">
        <v>360</v>
      </c>
      <c r="BF46">
        <v>29</v>
      </c>
      <c r="BG46">
        <v>39</v>
      </c>
      <c r="BH46">
        <v>60</v>
      </c>
      <c r="BI46">
        <v>18</v>
      </c>
      <c r="BJ46">
        <v>28.5</v>
      </c>
      <c r="BK46">
        <v>44.5</v>
      </c>
      <c r="BL46">
        <v>7</v>
      </c>
      <c r="BM46">
        <v>17</v>
      </c>
      <c r="BN46">
        <v>28</v>
      </c>
      <c r="BO46">
        <v>-10</v>
      </c>
      <c r="BP46">
        <v>0</v>
      </c>
      <c r="BQ46">
        <v>11</v>
      </c>
      <c r="BR46">
        <v>-25</v>
      </c>
      <c r="BS46">
        <v>-16</v>
      </c>
      <c r="BT46">
        <v>-5</v>
      </c>
      <c r="BU46">
        <v>-51</v>
      </c>
      <c r="BV46">
        <v>-41</v>
      </c>
      <c r="BW46">
        <v>-62</v>
      </c>
      <c r="BX46">
        <v>-103</v>
      </c>
      <c r="BY46">
        <v>-93</v>
      </c>
    </row>
    <row r="47" spans="2:77" x14ac:dyDescent="0.2">
      <c r="B47" s="14" t="s">
        <v>168</v>
      </c>
      <c r="C47" s="13">
        <v>40</v>
      </c>
      <c r="D47">
        <v>-1920</v>
      </c>
      <c r="E47">
        <v>-246</v>
      </c>
      <c r="F47">
        <v>-161</v>
      </c>
      <c r="G47">
        <v>-1015</v>
      </c>
      <c r="H47">
        <v>-87</v>
      </c>
      <c r="I47">
        <v>-98</v>
      </c>
      <c r="J47">
        <v>-119</v>
      </c>
      <c r="K47">
        <v>-43</v>
      </c>
      <c r="L47">
        <v>-54</v>
      </c>
      <c r="M47">
        <v>-75</v>
      </c>
      <c r="N47">
        <v>-18</v>
      </c>
      <c r="O47">
        <v>-25</v>
      </c>
      <c r="P47">
        <v>-36</v>
      </c>
      <c r="Q47">
        <v>-57</v>
      </c>
      <c r="R47">
        <v>-89</v>
      </c>
      <c r="S47">
        <v>-140</v>
      </c>
      <c r="T47">
        <v>-230</v>
      </c>
      <c r="U47">
        <v>-360</v>
      </c>
      <c r="V47">
        <v>-570</v>
      </c>
      <c r="W47">
        <v>-18</v>
      </c>
      <c r="X47">
        <v>-18</v>
      </c>
      <c r="Y47">
        <v>-28</v>
      </c>
      <c r="Z47">
        <v>-12.5</v>
      </c>
      <c r="AA47">
        <v>-18</v>
      </c>
      <c r="AB47">
        <v>-28.5</v>
      </c>
      <c r="AC47">
        <v>4</v>
      </c>
      <c r="AD47">
        <v>4</v>
      </c>
      <c r="AE47">
        <v>4</v>
      </c>
      <c r="AF47">
        <v>21</v>
      </c>
      <c r="AG47">
        <v>21</v>
      </c>
      <c r="AH47">
        <v>21</v>
      </c>
      <c r="AI47">
        <v>37</v>
      </c>
      <c r="AJ47">
        <v>37</v>
      </c>
      <c r="AK47">
        <v>37</v>
      </c>
      <c r="AL47">
        <v>62</v>
      </c>
      <c r="AM47">
        <v>62</v>
      </c>
      <c r="AN47">
        <v>114</v>
      </c>
      <c r="AO47">
        <v>125</v>
      </c>
      <c r="AP47">
        <v>125</v>
      </c>
      <c r="AQ47">
        <v>125</v>
      </c>
      <c r="AR47">
        <v>125</v>
      </c>
      <c r="AS47">
        <v>125</v>
      </c>
      <c r="AT47">
        <v>62</v>
      </c>
      <c r="AU47">
        <v>62</v>
      </c>
      <c r="AV47">
        <v>62</v>
      </c>
      <c r="AW47">
        <v>18</v>
      </c>
      <c r="AX47">
        <v>18</v>
      </c>
      <c r="AY47">
        <v>18</v>
      </c>
      <c r="AZ47">
        <v>0</v>
      </c>
      <c r="BA47">
        <v>0</v>
      </c>
      <c r="BB47">
        <v>0</v>
      </c>
      <c r="BC47">
        <v>0</v>
      </c>
      <c r="BD47">
        <v>0</v>
      </c>
      <c r="BE47">
        <v>0</v>
      </c>
      <c r="BF47">
        <v>-7</v>
      </c>
      <c r="BG47">
        <v>-18</v>
      </c>
      <c r="BH47">
        <v>-29</v>
      </c>
      <c r="BI47">
        <v>-18</v>
      </c>
      <c r="BJ47">
        <v>-28.5</v>
      </c>
      <c r="BK47">
        <v>-44.5</v>
      </c>
      <c r="BL47">
        <v>-29</v>
      </c>
      <c r="BM47">
        <v>-40</v>
      </c>
      <c r="BN47">
        <v>-61</v>
      </c>
      <c r="BO47">
        <v>-46</v>
      </c>
      <c r="BP47">
        <v>-57</v>
      </c>
      <c r="BQ47">
        <v>-78</v>
      </c>
      <c r="BR47">
        <v>-62</v>
      </c>
      <c r="BS47">
        <v>-73</v>
      </c>
      <c r="BT47">
        <v>-94</v>
      </c>
      <c r="BU47">
        <v>-87</v>
      </c>
      <c r="BV47">
        <v>-98</v>
      </c>
      <c r="BW47">
        <v>-151</v>
      </c>
      <c r="BX47">
        <v>-139</v>
      </c>
      <c r="BY47">
        <v>-150</v>
      </c>
    </row>
    <row r="49" spans="2:14" ht="17" thickBot="1" x14ac:dyDescent="0.25">
      <c r="B49" s="11" t="s">
        <v>172</v>
      </c>
      <c r="C49" s="11"/>
      <c r="D49" s="8"/>
      <c r="E49" s="8"/>
      <c r="F49" s="8"/>
      <c r="G49" s="8"/>
      <c r="I49" s="11" t="s">
        <v>170</v>
      </c>
      <c r="J49" s="11"/>
      <c r="K49" s="8"/>
      <c r="L49" s="8"/>
      <c r="M49" s="8"/>
      <c r="N49" s="8"/>
    </row>
    <row r="50" spans="2:14" ht="18" thickTop="1" thickBot="1" x14ac:dyDescent="0.25">
      <c r="B50" s="196" t="s">
        <v>146</v>
      </c>
      <c r="C50" s="196"/>
      <c r="D50" s="9">
        <f>'Inputs + Outputs'!D18</f>
        <v>30</v>
      </c>
      <c r="E50" s="8"/>
      <c r="F50" s="8"/>
      <c r="G50" s="8"/>
      <c r="I50" s="196" t="s">
        <v>147</v>
      </c>
      <c r="J50" s="196"/>
      <c r="K50" s="9">
        <f>VLOOKUP(D51,C8:AN47,D50+1)</f>
        <v>12</v>
      </c>
      <c r="L50" s="196" t="s">
        <v>148</v>
      </c>
      <c r="M50" s="196"/>
      <c r="N50" s="9">
        <f>VLOOKUP(G51,C8:AN47,D50+1)</f>
        <v>4</v>
      </c>
    </row>
    <row r="51" spans="2:14" ht="18" thickTop="1" thickBot="1" x14ac:dyDescent="0.25">
      <c r="B51" s="196" t="s">
        <v>147</v>
      </c>
      <c r="C51" s="196"/>
      <c r="D51" s="9">
        <f>'Inputs + Outputs'!D20</f>
        <v>1</v>
      </c>
      <c r="E51" s="196" t="s">
        <v>148</v>
      </c>
      <c r="F51" s="196"/>
      <c r="G51" s="9">
        <f>D51+1</f>
        <v>2</v>
      </c>
    </row>
    <row r="52" spans="2:14" ht="17" thickTop="1" x14ac:dyDescent="0.2"/>
    <row r="53" spans="2:14" ht="17" thickBot="1" x14ac:dyDescent="0.25">
      <c r="B53" s="11" t="s">
        <v>173</v>
      </c>
      <c r="C53" s="11"/>
      <c r="D53" s="8"/>
      <c r="E53" s="8"/>
      <c r="F53" s="8"/>
      <c r="G53" s="8"/>
      <c r="I53" s="11" t="s">
        <v>171</v>
      </c>
      <c r="J53" s="11"/>
      <c r="K53" s="8"/>
      <c r="L53" s="8"/>
      <c r="M53" s="8"/>
      <c r="N53" s="8"/>
    </row>
    <row r="54" spans="2:14" ht="18" thickTop="1" thickBot="1" x14ac:dyDescent="0.25">
      <c r="B54" s="196" t="s">
        <v>146</v>
      </c>
      <c r="C54" s="196"/>
      <c r="D54" s="9">
        <f>'Inputs + Outputs'!H18</f>
        <v>50</v>
      </c>
      <c r="E54" s="8"/>
      <c r="F54" s="8"/>
      <c r="G54" s="8"/>
      <c r="I54" s="196" t="s">
        <v>147</v>
      </c>
      <c r="J54" s="196"/>
      <c r="K54" s="9">
        <f>VLOOKUP(D55,C7:BY47,D54+1)</f>
        <v>12</v>
      </c>
      <c r="L54" s="196" t="s">
        <v>148</v>
      </c>
      <c r="M54" s="196"/>
      <c r="N54" s="9">
        <f>VLOOKUP(G55,C7:BY47,D54+1)</f>
        <v>0</v>
      </c>
    </row>
    <row r="55" spans="2:14" ht="18" thickTop="1" thickBot="1" x14ac:dyDescent="0.25">
      <c r="B55" s="196" t="s">
        <v>147</v>
      </c>
      <c r="C55" s="196"/>
      <c r="D55" s="9">
        <f>'Inputs + Outputs'!H20</f>
        <v>1</v>
      </c>
      <c r="E55" s="196" t="s">
        <v>148</v>
      </c>
      <c r="F55" s="196"/>
      <c r="G55" s="9">
        <f>D55+1</f>
        <v>2</v>
      </c>
    </row>
    <row r="56" spans="2:14" ht="17" thickTop="1" x14ac:dyDescent="0.2"/>
  </sheetData>
  <mergeCells count="15">
    <mergeCell ref="B55:C55"/>
    <mergeCell ref="E55:F55"/>
    <mergeCell ref="I50:J50"/>
    <mergeCell ref="L50:M50"/>
    <mergeCell ref="I54:J54"/>
    <mergeCell ref="L54:M54"/>
    <mergeCell ref="B50:C50"/>
    <mergeCell ref="B51:C51"/>
    <mergeCell ref="E51:F51"/>
    <mergeCell ref="B54:C54"/>
    <mergeCell ref="AO5:AP5"/>
    <mergeCell ref="B2:O3"/>
    <mergeCell ref="P2:W3"/>
    <mergeCell ref="X2:Y3"/>
    <mergeCell ref="D5:E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8439-7E9B-5D47-9967-D8EE640827EB}">
  <dimension ref="B1:Y3"/>
  <sheetViews>
    <sheetView zoomScale="50" workbookViewId="0">
      <selection activeCell="R38" sqref="R38"/>
    </sheetView>
  </sheetViews>
  <sheetFormatPr baseColWidth="10" defaultRowHeight="16" x14ac:dyDescent="0.2"/>
  <cols>
    <col min="1" max="1" width="0.83203125" customWidth="1"/>
  </cols>
  <sheetData>
    <row r="1" spans="2:25" ht="5" customHeight="1" thickBot="1" x14ac:dyDescent="0.25"/>
    <row r="2" spans="2:25" x14ac:dyDescent="0.2">
      <c r="B2" s="184" t="s">
        <v>37</v>
      </c>
      <c r="C2" s="185"/>
      <c r="D2" s="185"/>
      <c r="E2" s="185"/>
      <c r="F2" s="185"/>
      <c r="G2" s="185"/>
      <c r="H2" s="185"/>
      <c r="I2" s="185"/>
      <c r="J2" s="185"/>
      <c r="K2" s="185"/>
      <c r="L2" s="185"/>
      <c r="M2" s="185"/>
      <c r="N2" s="185"/>
      <c r="O2" s="186"/>
      <c r="P2" s="190" t="s">
        <v>142</v>
      </c>
      <c r="Q2" s="191"/>
      <c r="R2" s="191"/>
      <c r="S2" s="191"/>
      <c r="T2" s="191"/>
      <c r="U2" s="191"/>
      <c r="V2" s="191"/>
      <c r="W2" s="192"/>
      <c r="X2" s="37"/>
      <c r="Y2" s="38"/>
    </row>
    <row r="3" spans="2:25" ht="17" thickBot="1" x14ac:dyDescent="0.25">
      <c r="B3" s="187"/>
      <c r="C3" s="188"/>
      <c r="D3" s="188"/>
      <c r="E3" s="188"/>
      <c r="F3" s="188"/>
      <c r="G3" s="188"/>
      <c r="H3" s="188"/>
      <c r="I3" s="188"/>
      <c r="J3" s="188"/>
      <c r="K3" s="188"/>
      <c r="L3" s="188"/>
      <c r="M3" s="188"/>
      <c r="N3" s="188"/>
      <c r="O3" s="189"/>
      <c r="P3" s="193"/>
      <c r="Q3" s="194"/>
      <c r="R3" s="194"/>
      <c r="S3" s="194"/>
      <c r="T3" s="194"/>
      <c r="U3" s="194"/>
      <c r="V3" s="194"/>
      <c r="W3" s="195"/>
      <c r="X3" s="41"/>
      <c r="Y3" s="42"/>
    </row>
  </sheetData>
  <mergeCells count="3">
    <mergeCell ref="B2:O3"/>
    <mergeCell ref="P2:W3"/>
    <mergeCell ref="X2:Y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D06A-3A28-C144-890E-32275350C8CB}">
  <dimension ref="B1:P16"/>
  <sheetViews>
    <sheetView workbookViewId="0">
      <selection activeCell="I24" sqref="I24"/>
    </sheetView>
  </sheetViews>
  <sheetFormatPr baseColWidth="10" defaultRowHeight="16" x14ac:dyDescent="0.2"/>
  <cols>
    <col min="1" max="1" width="0.83203125" customWidth="1"/>
    <col min="4" max="4" width="11.6640625" customWidth="1"/>
    <col min="6" max="6" width="12.33203125" bestFit="1" customWidth="1"/>
    <col min="7" max="7" width="13.83203125" bestFit="1" customWidth="1"/>
    <col min="8" max="9" width="18" bestFit="1" customWidth="1"/>
    <col min="10" max="10" width="13.83203125" bestFit="1" customWidth="1"/>
    <col min="11" max="11" width="13.6640625" customWidth="1"/>
  </cols>
  <sheetData>
    <row r="1" spans="2:16" ht="5" customHeight="1" thickBot="1" x14ac:dyDescent="0.25"/>
    <row r="2" spans="2:16" ht="16" customHeight="1" x14ac:dyDescent="0.2">
      <c r="B2" s="184" t="s">
        <v>37</v>
      </c>
      <c r="C2" s="185"/>
      <c r="D2" s="185"/>
      <c r="E2" s="185"/>
      <c r="F2" s="185"/>
      <c r="G2" s="185"/>
      <c r="H2" s="185"/>
      <c r="I2" s="185"/>
      <c r="J2" s="185"/>
      <c r="K2" s="185"/>
      <c r="L2" s="185"/>
      <c r="M2" s="185"/>
      <c r="N2" s="186"/>
      <c r="O2" s="37"/>
      <c r="P2" s="38"/>
    </row>
    <row r="3" spans="2:16" ht="17" customHeight="1" thickBot="1" x14ac:dyDescent="0.25">
      <c r="B3" s="187"/>
      <c r="C3" s="188"/>
      <c r="D3" s="188"/>
      <c r="E3" s="188"/>
      <c r="F3" s="188"/>
      <c r="G3" s="188"/>
      <c r="H3" s="188"/>
      <c r="I3" s="188"/>
      <c r="J3" s="188"/>
      <c r="K3" s="188"/>
      <c r="L3" s="188"/>
      <c r="M3" s="188"/>
      <c r="N3" s="189"/>
      <c r="O3" s="41"/>
      <c r="P3" s="42"/>
    </row>
    <row r="5" spans="2:16" ht="17" x14ac:dyDescent="0.2">
      <c r="B5" s="4" t="s">
        <v>11</v>
      </c>
      <c r="C5" s="1" t="s">
        <v>18</v>
      </c>
      <c r="D5" s="1" t="s">
        <v>19</v>
      </c>
      <c r="E5" s="1" t="s">
        <v>20</v>
      </c>
      <c r="F5" s="1" t="s">
        <v>21</v>
      </c>
      <c r="G5" s="1" t="s">
        <v>22</v>
      </c>
      <c r="H5" s="1" t="s">
        <v>24</v>
      </c>
      <c r="I5" s="1" t="s">
        <v>25</v>
      </c>
      <c r="J5" s="1" t="s">
        <v>28</v>
      </c>
      <c r="K5" s="1" t="s">
        <v>205</v>
      </c>
    </row>
    <row r="6" spans="2:16" x14ac:dyDescent="0.2">
      <c r="B6" s="5">
        <v>1</v>
      </c>
      <c r="C6" s="1" t="s">
        <v>15</v>
      </c>
      <c r="D6" s="6">
        <v>68900000000</v>
      </c>
      <c r="E6" s="6">
        <v>276000000</v>
      </c>
      <c r="F6" s="6">
        <v>310000000</v>
      </c>
      <c r="G6" s="6">
        <v>0.33</v>
      </c>
      <c r="H6" s="6">
        <v>26000000000</v>
      </c>
      <c r="I6" s="6">
        <v>207000000</v>
      </c>
      <c r="J6" s="6">
        <v>96500000</v>
      </c>
      <c r="K6" s="6">
        <f>23.6*10^(-6)</f>
        <v>2.3600000000000001E-5</v>
      </c>
      <c r="L6" t="s">
        <v>23</v>
      </c>
    </row>
    <row r="7" spans="2:16" x14ac:dyDescent="0.2">
      <c r="B7" s="5">
        <v>2</v>
      </c>
      <c r="C7" s="1" t="s">
        <v>16</v>
      </c>
      <c r="D7" s="6">
        <v>205000000000</v>
      </c>
      <c r="E7" s="6">
        <v>435000000</v>
      </c>
      <c r="F7" s="6">
        <v>670000000</v>
      </c>
      <c r="G7" s="6">
        <v>0.28999999999999998</v>
      </c>
      <c r="H7" s="6">
        <v>80000000000</v>
      </c>
      <c r="I7" s="10">
        <f>0.577*E7</f>
        <v>250994999.99999997</v>
      </c>
      <c r="J7" s="10">
        <f>E7/2</f>
        <v>217500000</v>
      </c>
      <c r="K7" s="10">
        <f>13*10^(-6)</f>
        <v>1.2999999999999999E-5</v>
      </c>
      <c r="L7" t="s">
        <v>26</v>
      </c>
    </row>
    <row r="8" spans="2:16" x14ac:dyDescent="0.2">
      <c r="B8" s="5">
        <v>3</v>
      </c>
      <c r="C8" s="1" t="s">
        <v>17</v>
      </c>
      <c r="D8" s="6">
        <v>113800000000</v>
      </c>
      <c r="E8" s="6">
        <v>880000000</v>
      </c>
      <c r="F8" s="6">
        <v>950000000</v>
      </c>
      <c r="G8" s="6">
        <v>0.34200000000000003</v>
      </c>
      <c r="H8" s="6">
        <v>44000000000</v>
      </c>
      <c r="I8" s="6">
        <v>550000000</v>
      </c>
      <c r="J8" s="6">
        <v>240000000</v>
      </c>
      <c r="K8" s="6">
        <f>8.6*10^(-6)</f>
        <v>8.599999999999999E-6</v>
      </c>
      <c r="L8" t="s">
        <v>29</v>
      </c>
    </row>
    <row r="9" spans="2:16" x14ac:dyDescent="0.2">
      <c r="B9" s="5"/>
    </row>
    <row r="10" spans="2:16" ht="16" customHeight="1" x14ac:dyDescent="0.2">
      <c r="B10" s="5"/>
      <c r="C10" s="197" t="s">
        <v>30</v>
      </c>
      <c r="D10" s="198"/>
      <c r="E10" s="198"/>
      <c r="F10" s="199"/>
      <c r="H10" s="205" t="s">
        <v>206</v>
      </c>
      <c r="I10" s="79"/>
      <c r="J10" s="79"/>
      <c r="K10" s="80"/>
    </row>
    <row r="11" spans="2:16" x14ac:dyDescent="0.2">
      <c r="B11" s="5"/>
      <c r="C11" s="200"/>
      <c r="D11" s="72"/>
      <c r="E11" s="72"/>
      <c r="F11" s="201"/>
      <c r="H11" s="81"/>
      <c r="I11" s="82"/>
      <c r="J11" s="82"/>
      <c r="K11" s="83"/>
    </row>
    <row r="12" spans="2:16" x14ac:dyDescent="0.2">
      <c r="B12" s="5"/>
      <c r="C12" s="200"/>
      <c r="D12" s="72"/>
      <c r="E12" s="72"/>
      <c r="F12" s="201"/>
      <c r="H12" s="81"/>
      <c r="I12" s="82"/>
      <c r="J12" s="82"/>
      <c r="K12" s="83"/>
    </row>
    <row r="13" spans="2:16" x14ac:dyDescent="0.2">
      <c r="B13" s="5"/>
      <c r="C13" s="200"/>
      <c r="D13" s="72"/>
      <c r="E13" s="72"/>
      <c r="F13" s="201"/>
      <c r="H13" s="81"/>
      <c r="I13" s="82"/>
      <c r="J13" s="82"/>
      <c r="K13" s="83"/>
    </row>
    <row r="14" spans="2:16" x14ac:dyDescent="0.2">
      <c r="B14" s="5"/>
      <c r="C14" s="202"/>
      <c r="D14" s="203"/>
      <c r="E14" s="203"/>
      <c r="F14" s="204"/>
      <c r="H14" s="81"/>
      <c r="I14" s="82"/>
      <c r="J14" s="82"/>
      <c r="K14" s="83"/>
    </row>
    <row r="15" spans="2:16" x14ac:dyDescent="0.2">
      <c r="B15" s="5"/>
      <c r="H15" s="81"/>
      <c r="I15" s="82"/>
      <c r="J15" s="82"/>
      <c r="K15" s="83"/>
    </row>
    <row r="16" spans="2:16" x14ac:dyDescent="0.2">
      <c r="H16" s="84"/>
      <c r="I16" s="85"/>
      <c r="J16" s="85"/>
      <c r="K16" s="86"/>
    </row>
  </sheetData>
  <mergeCells count="4">
    <mergeCell ref="B2:N3"/>
    <mergeCell ref="O2:P3"/>
    <mergeCell ref="C10:F14"/>
    <mergeCell ref="H10:K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F172-D215-E94E-8089-F6569C958516}">
  <dimension ref="B1:AB74"/>
  <sheetViews>
    <sheetView zoomScale="50" workbookViewId="0">
      <selection activeCell="AG71" sqref="AG71"/>
    </sheetView>
  </sheetViews>
  <sheetFormatPr baseColWidth="10" defaultRowHeight="16" x14ac:dyDescent="0.2"/>
  <cols>
    <col min="1" max="1" width="0.83203125" customWidth="1"/>
  </cols>
  <sheetData>
    <row r="1" spans="2:16" ht="6" customHeight="1" thickBot="1" x14ac:dyDescent="0.25"/>
    <row r="2" spans="2:16" ht="16" customHeight="1" x14ac:dyDescent="0.2">
      <c r="B2" s="184" t="s">
        <v>37</v>
      </c>
      <c r="C2" s="185"/>
      <c r="D2" s="185"/>
      <c r="E2" s="185"/>
      <c r="F2" s="185"/>
      <c r="G2" s="185"/>
      <c r="H2" s="185"/>
      <c r="I2" s="185"/>
      <c r="J2" s="185"/>
      <c r="K2" s="185"/>
      <c r="L2" s="185"/>
      <c r="M2" s="185"/>
      <c r="N2" s="186"/>
      <c r="O2" s="37"/>
      <c r="P2" s="38"/>
    </row>
    <row r="3" spans="2:16" ht="17" customHeight="1" thickBot="1" x14ac:dyDescent="0.25">
      <c r="B3" s="187"/>
      <c r="C3" s="188"/>
      <c r="D3" s="188"/>
      <c r="E3" s="188"/>
      <c r="F3" s="188"/>
      <c r="G3" s="188"/>
      <c r="H3" s="188"/>
      <c r="I3" s="188"/>
      <c r="J3" s="188"/>
      <c r="K3" s="188"/>
      <c r="L3" s="188"/>
      <c r="M3" s="188"/>
      <c r="N3" s="189"/>
      <c r="O3" s="41"/>
      <c r="P3" s="42"/>
    </row>
    <row r="37" spans="11:11" x14ac:dyDescent="0.2">
      <c r="K37" s="1"/>
    </row>
    <row r="51" spans="21:28" x14ac:dyDescent="0.2">
      <c r="U51" s="205" t="s">
        <v>221</v>
      </c>
      <c r="V51" s="79"/>
      <c r="W51" s="79"/>
      <c r="X51" s="79"/>
      <c r="Y51" s="79"/>
      <c r="Z51" s="79"/>
      <c r="AA51" s="79"/>
      <c r="AB51" s="80"/>
    </row>
    <row r="52" spans="21:28" x14ac:dyDescent="0.2">
      <c r="U52" s="81"/>
      <c r="V52" s="82"/>
      <c r="W52" s="82"/>
      <c r="X52" s="82"/>
      <c r="Y52" s="82"/>
      <c r="Z52" s="82"/>
      <c r="AA52" s="82"/>
      <c r="AB52" s="83"/>
    </row>
    <row r="53" spans="21:28" x14ac:dyDescent="0.2">
      <c r="U53" s="81"/>
      <c r="V53" s="82"/>
      <c r="W53" s="82"/>
      <c r="X53" s="82"/>
      <c r="Y53" s="82"/>
      <c r="Z53" s="82"/>
      <c r="AA53" s="82"/>
      <c r="AB53" s="83"/>
    </row>
    <row r="54" spans="21:28" x14ac:dyDescent="0.2">
      <c r="U54" s="81"/>
      <c r="V54" s="82"/>
      <c r="W54" s="82"/>
      <c r="X54" s="82"/>
      <c r="Y54" s="82"/>
      <c r="Z54" s="82"/>
      <c r="AA54" s="82"/>
      <c r="AB54" s="83"/>
    </row>
    <row r="55" spans="21:28" x14ac:dyDescent="0.2">
      <c r="U55" s="81"/>
      <c r="V55" s="82"/>
      <c r="W55" s="82"/>
      <c r="X55" s="82"/>
      <c r="Y55" s="82"/>
      <c r="Z55" s="82"/>
      <c r="AA55" s="82"/>
      <c r="AB55" s="83"/>
    </row>
    <row r="56" spans="21:28" x14ac:dyDescent="0.2">
      <c r="U56" s="81"/>
      <c r="V56" s="82"/>
      <c r="W56" s="82"/>
      <c r="X56" s="82"/>
      <c r="Y56" s="82"/>
      <c r="Z56" s="82"/>
      <c r="AA56" s="82"/>
      <c r="AB56" s="83"/>
    </row>
    <row r="57" spans="21:28" x14ac:dyDescent="0.2">
      <c r="U57" s="81"/>
      <c r="V57" s="82"/>
      <c r="W57" s="82"/>
      <c r="X57" s="82"/>
      <c r="Y57" s="82"/>
      <c r="Z57" s="82"/>
      <c r="AA57" s="82"/>
      <c r="AB57" s="83"/>
    </row>
    <row r="58" spans="21:28" x14ac:dyDescent="0.2">
      <c r="U58" s="84"/>
      <c r="V58" s="85"/>
      <c r="W58" s="85"/>
      <c r="X58" s="85"/>
      <c r="Y58" s="85"/>
      <c r="Z58" s="85"/>
      <c r="AA58" s="85"/>
      <c r="AB58" s="86"/>
    </row>
    <row r="67" spans="21:28" x14ac:dyDescent="0.2">
      <c r="U67" s="205" t="s">
        <v>245</v>
      </c>
      <c r="V67" s="79"/>
      <c r="W67" s="79"/>
      <c r="X67" s="79"/>
      <c r="Y67" s="79"/>
      <c r="Z67" s="79"/>
      <c r="AA67" s="79"/>
      <c r="AB67" s="80"/>
    </row>
    <row r="68" spans="21:28" x14ac:dyDescent="0.2">
      <c r="U68" s="81"/>
      <c r="V68" s="82"/>
      <c r="W68" s="82"/>
      <c r="X68" s="82"/>
      <c r="Y68" s="82"/>
      <c r="Z68" s="82"/>
      <c r="AA68" s="82"/>
      <c r="AB68" s="83"/>
    </row>
    <row r="69" spans="21:28" x14ac:dyDescent="0.2">
      <c r="U69" s="81"/>
      <c r="V69" s="82"/>
      <c r="W69" s="82"/>
      <c r="X69" s="82"/>
      <c r="Y69" s="82"/>
      <c r="Z69" s="82"/>
      <c r="AA69" s="82"/>
      <c r="AB69" s="83"/>
    </row>
    <row r="70" spans="21:28" x14ac:dyDescent="0.2">
      <c r="U70" s="81"/>
      <c r="V70" s="82"/>
      <c r="W70" s="82"/>
      <c r="X70" s="82"/>
      <c r="Y70" s="82"/>
      <c r="Z70" s="82"/>
      <c r="AA70" s="82"/>
      <c r="AB70" s="83"/>
    </row>
    <row r="71" spans="21:28" x14ac:dyDescent="0.2">
      <c r="U71" s="81"/>
      <c r="V71" s="82"/>
      <c r="W71" s="82"/>
      <c r="X71" s="82"/>
      <c r="Y71" s="82"/>
      <c r="Z71" s="82"/>
      <c r="AA71" s="82"/>
      <c r="AB71" s="83"/>
    </row>
    <row r="72" spans="21:28" x14ac:dyDescent="0.2">
      <c r="U72" s="81"/>
      <c r="V72" s="82"/>
      <c r="W72" s="82"/>
      <c r="X72" s="82"/>
      <c r="Y72" s="82"/>
      <c r="Z72" s="82"/>
      <c r="AA72" s="82"/>
      <c r="AB72" s="83"/>
    </row>
    <row r="73" spans="21:28" x14ac:dyDescent="0.2">
      <c r="U73" s="81"/>
      <c r="V73" s="82"/>
      <c r="W73" s="82"/>
      <c r="X73" s="82"/>
      <c r="Y73" s="82"/>
      <c r="Z73" s="82"/>
      <c r="AA73" s="82"/>
      <c r="AB73" s="83"/>
    </row>
    <row r="74" spans="21:28" x14ac:dyDescent="0.2">
      <c r="U74" s="84"/>
      <c r="V74" s="85"/>
      <c r="W74" s="85"/>
      <c r="X74" s="85"/>
      <c r="Y74" s="85"/>
      <c r="Z74" s="85"/>
      <c r="AA74" s="85"/>
      <c r="AB74" s="86"/>
    </row>
  </sheetData>
  <mergeCells count="4">
    <mergeCell ref="B2:N3"/>
    <mergeCell ref="O2:P3"/>
    <mergeCell ref="U51:AB58"/>
    <mergeCell ref="U67:AB7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91E8-B791-224A-A999-FE7DF3CA1999}">
  <dimension ref="B1:P24"/>
  <sheetViews>
    <sheetView workbookViewId="0">
      <selection activeCell="G34" sqref="G34"/>
    </sheetView>
  </sheetViews>
  <sheetFormatPr baseColWidth="10" defaultRowHeight="16" x14ac:dyDescent="0.2"/>
  <cols>
    <col min="1" max="1" width="0.83203125" customWidth="1"/>
  </cols>
  <sheetData>
    <row r="1" spans="2:16" ht="6" customHeight="1" thickBot="1" x14ac:dyDescent="0.25"/>
    <row r="2" spans="2:16" ht="16" customHeight="1" x14ac:dyDescent="0.2">
      <c r="B2" s="184" t="s">
        <v>37</v>
      </c>
      <c r="C2" s="185"/>
      <c r="D2" s="185"/>
      <c r="E2" s="185"/>
      <c r="F2" s="185"/>
      <c r="G2" s="185"/>
      <c r="H2" s="185"/>
      <c r="I2" s="185"/>
      <c r="J2" s="185"/>
      <c r="K2" s="185"/>
      <c r="L2" s="185"/>
      <c r="M2" s="185"/>
      <c r="N2" s="186"/>
      <c r="O2" s="206"/>
      <c r="P2" s="207"/>
    </row>
    <row r="3" spans="2:16" ht="17" customHeight="1" thickBot="1" x14ac:dyDescent="0.25">
      <c r="B3" s="187"/>
      <c r="C3" s="188"/>
      <c r="D3" s="188"/>
      <c r="E3" s="188"/>
      <c r="F3" s="188"/>
      <c r="G3" s="188"/>
      <c r="H3" s="188"/>
      <c r="I3" s="188"/>
      <c r="J3" s="188"/>
      <c r="K3" s="188"/>
      <c r="L3" s="188"/>
      <c r="M3" s="188"/>
      <c r="N3" s="189"/>
      <c r="O3" s="208"/>
      <c r="P3" s="209"/>
    </row>
    <row r="5" spans="2:16" x14ac:dyDescent="0.2">
      <c r="B5" s="210" t="s">
        <v>249</v>
      </c>
      <c r="C5" s="211"/>
      <c r="D5" s="211"/>
      <c r="E5" s="211"/>
      <c r="F5" s="211"/>
      <c r="G5" s="211"/>
      <c r="H5" s="211"/>
      <c r="I5" s="211"/>
      <c r="J5" s="211"/>
      <c r="K5" s="211"/>
      <c r="L5" s="211"/>
      <c r="M5" s="211"/>
      <c r="N5" s="211"/>
      <c r="O5" s="211"/>
      <c r="P5" s="212"/>
    </row>
    <row r="6" spans="2:16" x14ac:dyDescent="0.2">
      <c r="B6" s="213"/>
      <c r="C6" s="106"/>
      <c r="D6" s="106"/>
      <c r="E6" s="106"/>
      <c r="F6" s="106"/>
      <c r="G6" s="106"/>
      <c r="H6" s="106"/>
      <c r="I6" s="106"/>
      <c r="J6" s="106"/>
      <c r="K6" s="106"/>
      <c r="L6" s="106"/>
      <c r="M6" s="106"/>
      <c r="N6" s="106"/>
      <c r="O6" s="106"/>
      <c r="P6" s="214"/>
    </row>
    <row r="7" spans="2:16" x14ac:dyDescent="0.2">
      <c r="B7" s="213"/>
      <c r="C7" s="106"/>
      <c r="D7" s="106"/>
      <c r="E7" s="106"/>
      <c r="F7" s="106"/>
      <c r="G7" s="106"/>
      <c r="H7" s="106"/>
      <c r="I7" s="106"/>
      <c r="J7" s="106"/>
      <c r="K7" s="106"/>
      <c r="L7" s="106"/>
      <c r="M7" s="106"/>
      <c r="N7" s="106"/>
      <c r="O7" s="106"/>
      <c r="P7" s="214"/>
    </row>
    <row r="8" spans="2:16" x14ac:dyDescent="0.2">
      <c r="B8" s="213"/>
      <c r="C8" s="106"/>
      <c r="D8" s="106"/>
      <c r="E8" s="106"/>
      <c r="F8" s="106"/>
      <c r="G8" s="106"/>
      <c r="H8" s="106"/>
      <c r="I8" s="106"/>
      <c r="J8" s="106"/>
      <c r="K8" s="106"/>
      <c r="L8" s="106"/>
      <c r="M8" s="106"/>
      <c r="N8" s="106"/>
      <c r="O8" s="106"/>
      <c r="P8" s="214"/>
    </row>
    <row r="9" spans="2:16" x14ac:dyDescent="0.2">
      <c r="B9" s="213"/>
      <c r="C9" s="106"/>
      <c r="D9" s="106"/>
      <c r="E9" s="106"/>
      <c r="F9" s="106"/>
      <c r="G9" s="106"/>
      <c r="H9" s="106"/>
      <c r="I9" s="106"/>
      <c r="J9" s="106"/>
      <c r="K9" s="106"/>
      <c r="L9" s="106"/>
      <c r="M9" s="106"/>
      <c r="N9" s="106"/>
      <c r="O9" s="106"/>
      <c r="P9" s="214"/>
    </row>
    <row r="10" spans="2:16" x14ac:dyDescent="0.2">
      <c r="B10" s="213"/>
      <c r="C10" s="106"/>
      <c r="D10" s="106"/>
      <c r="E10" s="106"/>
      <c r="F10" s="106"/>
      <c r="G10" s="106"/>
      <c r="H10" s="106"/>
      <c r="I10" s="106"/>
      <c r="J10" s="106"/>
      <c r="K10" s="106"/>
      <c r="L10" s="106"/>
      <c r="M10" s="106"/>
      <c r="N10" s="106"/>
      <c r="O10" s="106"/>
      <c r="P10" s="214"/>
    </row>
    <row r="11" spans="2:16" x14ac:dyDescent="0.2">
      <c r="B11" s="213"/>
      <c r="C11" s="106"/>
      <c r="D11" s="106"/>
      <c r="E11" s="106"/>
      <c r="F11" s="106"/>
      <c r="G11" s="106"/>
      <c r="H11" s="106"/>
      <c r="I11" s="106"/>
      <c r="J11" s="106"/>
      <c r="K11" s="106"/>
      <c r="L11" s="106"/>
      <c r="M11" s="106"/>
      <c r="N11" s="106"/>
      <c r="O11" s="106"/>
      <c r="P11" s="214"/>
    </row>
    <row r="12" spans="2:16" x14ac:dyDescent="0.2">
      <c r="B12" s="213"/>
      <c r="C12" s="106"/>
      <c r="D12" s="106"/>
      <c r="E12" s="106"/>
      <c r="F12" s="106"/>
      <c r="G12" s="106"/>
      <c r="H12" s="106"/>
      <c r="I12" s="106"/>
      <c r="J12" s="106"/>
      <c r="K12" s="106"/>
      <c r="L12" s="106"/>
      <c r="M12" s="106"/>
      <c r="N12" s="106"/>
      <c r="O12" s="106"/>
      <c r="P12" s="214"/>
    </row>
    <row r="13" spans="2:16" x14ac:dyDescent="0.2">
      <c r="B13" s="213"/>
      <c r="C13" s="106"/>
      <c r="D13" s="106"/>
      <c r="E13" s="106"/>
      <c r="F13" s="106"/>
      <c r="G13" s="106"/>
      <c r="H13" s="106"/>
      <c r="I13" s="106"/>
      <c r="J13" s="106"/>
      <c r="K13" s="106"/>
      <c r="L13" s="106"/>
      <c r="M13" s="106"/>
      <c r="N13" s="106"/>
      <c r="O13" s="106"/>
      <c r="P13" s="214"/>
    </row>
    <row r="14" spans="2:16" x14ac:dyDescent="0.2">
      <c r="B14" s="213"/>
      <c r="C14" s="106"/>
      <c r="D14" s="106"/>
      <c r="E14" s="106"/>
      <c r="F14" s="106"/>
      <c r="G14" s="106"/>
      <c r="H14" s="106"/>
      <c r="I14" s="106"/>
      <c r="J14" s="106"/>
      <c r="K14" s="106"/>
      <c r="L14" s="106"/>
      <c r="M14" s="106"/>
      <c r="N14" s="106"/>
      <c r="O14" s="106"/>
      <c r="P14" s="214"/>
    </row>
    <row r="15" spans="2:16" x14ac:dyDescent="0.2">
      <c r="B15" s="213"/>
      <c r="C15" s="106"/>
      <c r="D15" s="106"/>
      <c r="E15" s="106"/>
      <c r="F15" s="106"/>
      <c r="G15" s="106"/>
      <c r="H15" s="106"/>
      <c r="I15" s="106"/>
      <c r="J15" s="106"/>
      <c r="K15" s="106"/>
      <c r="L15" s="106"/>
      <c r="M15" s="106"/>
      <c r="N15" s="106"/>
      <c r="O15" s="106"/>
      <c r="P15" s="214"/>
    </row>
    <row r="16" spans="2:16" x14ac:dyDescent="0.2">
      <c r="B16" s="213"/>
      <c r="C16" s="106"/>
      <c r="D16" s="106"/>
      <c r="E16" s="106"/>
      <c r="F16" s="106"/>
      <c r="G16" s="106"/>
      <c r="H16" s="106"/>
      <c r="I16" s="106"/>
      <c r="J16" s="106"/>
      <c r="K16" s="106"/>
      <c r="L16" s="106"/>
      <c r="M16" s="106"/>
      <c r="N16" s="106"/>
      <c r="O16" s="106"/>
      <c r="P16" s="214"/>
    </row>
    <row r="17" spans="2:16" x14ac:dyDescent="0.2">
      <c r="B17" s="213"/>
      <c r="C17" s="106"/>
      <c r="D17" s="106"/>
      <c r="E17" s="106"/>
      <c r="F17" s="106"/>
      <c r="G17" s="106"/>
      <c r="H17" s="106"/>
      <c r="I17" s="106"/>
      <c r="J17" s="106"/>
      <c r="K17" s="106"/>
      <c r="L17" s="106"/>
      <c r="M17" s="106"/>
      <c r="N17" s="106"/>
      <c r="O17" s="106"/>
      <c r="P17" s="214"/>
    </row>
    <row r="18" spans="2:16" x14ac:dyDescent="0.2">
      <c r="B18" s="213"/>
      <c r="C18" s="106"/>
      <c r="D18" s="106"/>
      <c r="E18" s="106"/>
      <c r="F18" s="106"/>
      <c r="G18" s="106"/>
      <c r="H18" s="106"/>
      <c r="I18" s="106"/>
      <c r="J18" s="106"/>
      <c r="K18" s="106"/>
      <c r="L18" s="106"/>
      <c r="M18" s="106"/>
      <c r="N18" s="106"/>
      <c r="O18" s="106"/>
      <c r="P18" s="214"/>
    </row>
    <row r="19" spans="2:16" x14ac:dyDescent="0.2">
      <c r="B19" s="213"/>
      <c r="C19" s="106"/>
      <c r="D19" s="106"/>
      <c r="E19" s="106"/>
      <c r="F19" s="106"/>
      <c r="G19" s="106"/>
      <c r="H19" s="106"/>
      <c r="I19" s="106"/>
      <c r="J19" s="106"/>
      <c r="K19" s="106"/>
      <c r="L19" s="106"/>
      <c r="M19" s="106"/>
      <c r="N19" s="106"/>
      <c r="O19" s="106"/>
      <c r="P19" s="214"/>
    </row>
    <row r="20" spans="2:16" x14ac:dyDescent="0.2">
      <c r="B20" s="213"/>
      <c r="C20" s="106"/>
      <c r="D20" s="106"/>
      <c r="E20" s="106"/>
      <c r="F20" s="106"/>
      <c r="G20" s="106"/>
      <c r="H20" s="106"/>
      <c r="I20" s="106"/>
      <c r="J20" s="106"/>
      <c r="K20" s="106"/>
      <c r="L20" s="106"/>
      <c r="M20" s="106"/>
      <c r="N20" s="106"/>
      <c r="O20" s="106"/>
      <c r="P20" s="214"/>
    </row>
    <row r="21" spans="2:16" x14ac:dyDescent="0.2">
      <c r="B21" s="213"/>
      <c r="C21" s="106"/>
      <c r="D21" s="106"/>
      <c r="E21" s="106"/>
      <c r="F21" s="106"/>
      <c r="G21" s="106"/>
      <c r="H21" s="106"/>
      <c r="I21" s="106"/>
      <c r="J21" s="106"/>
      <c r="K21" s="106"/>
      <c r="L21" s="106"/>
      <c r="M21" s="106"/>
      <c r="N21" s="106"/>
      <c r="O21" s="106"/>
      <c r="P21" s="214"/>
    </row>
    <row r="22" spans="2:16" x14ac:dyDescent="0.2">
      <c r="B22" s="213"/>
      <c r="C22" s="106"/>
      <c r="D22" s="106"/>
      <c r="E22" s="106"/>
      <c r="F22" s="106"/>
      <c r="G22" s="106"/>
      <c r="H22" s="106"/>
      <c r="I22" s="106"/>
      <c r="J22" s="106"/>
      <c r="K22" s="106"/>
      <c r="L22" s="106"/>
      <c r="M22" s="106"/>
      <c r="N22" s="106"/>
      <c r="O22" s="106"/>
      <c r="P22" s="214"/>
    </row>
    <row r="23" spans="2:16" x14ac:dyDescent="0.2">
      <c r="B23" s="213"/>
      <c r="C23" s="106"/>
      <c r="D23" s="106"/>
      <c r="E23" s="106"/>
      <c r="F23" s="106"/>
      <c r="G23" s="106"/>
      <c r="H23" s="106"/>
      <c r="I23" s="106"/>
      <c r="J23" s="106"/>
      <c r="K23" s="106"/>
      <c r="L23" s="106"/>
      <c r="M23" s="106"/>
      <c r="N23" s="106"/>
      <c r="O23" s="106"/>
      <c r="P23" s="214"/>
    </row>
    <row r="24" spans="2:16" x14ac:dyDescent="0.2">
      <c r="B24" s="215"/>
      <c r="C24" s="216"/>
      <c r="D24" s="216"/>
      <c r="E24" s="216"/>
      <c r="F24" s="216"/>
      <c r="G24" s="216"/>
      <c r="H24" s="216"/>
      <c r="I24" s="216"/>
      <c r="J24" s="216"/>
      <c r="K24" s="216"/>
      <c r="L24" s="216"/>
      <c r="M24" s="216"/>
      <c r="N24" s="216"/>
      <c r="O24" s="216"/>
      <c r="P24" s="217"/>
    </row>
  </sheetData>
  <mergeCells count="3">
    <mergeCell ref="B2:N3"/>
    <mergeCell ref="O2:P3"/>
    <mergeCell ref="B5:P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Inputs + Outputs</vt:lpstr>
      <vt:lpstr>ISO Standards</vt:lpstr>
      <vt:lpstr>Fit Reccomendations</vt:lpstr>
      <vt:lpstr>Material Properties</vt:lpstr>
      <vt:lpstr>Diagrams + Modeling Details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Centaurus A</dc:creator>
  <cp:lastModifiedBy>Microsoft Office User</cp:lastModifiedBy>
  <dcterms:created xsi:type="dcterms:W3CDTF">2023-04-10T19:49:30Z</dcterms:created>
  <dcterms:modified xsi:type="dcterms:W3CDTF">2023-04-19T15:02:22Z</dcterms:modified>
</cp:coreProperties>
</file>