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oleObject"/>
  <Default Extension="vml" ContentType="application/vnd.openxmlformats-officedocument.vmlDrawing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221"/>
  <workbookPr showInkAnnotation="0" autoCompressPictures="0"/>
  <bookViews>
    <workbookView xWindow="0" yWindow="0" windowWidth="25600" windowHeight="16060" tabRatio="500"/>
  </bookViews>
  <sheets>
    <sheet name="Single axis system" sheetId="1" r:id="rId1"/>
    <sheet name="cantilever beam deflection equa" sheetId="2" r:id="rId2"/>
  </sheets>
  <definedNames>
    <definedName name="b_1">'Single axis system'!$B$30</definedName>
    <definedName name="defl_bear_epsz_1_tip">'Single axis system'!$B$45</definedName>
    <definedName name="defl_bear_y_1_base">'Single axis system'!$B$44</definedName>
    <definedName name="deflepsz_1_tip">'Single axis system'!$B$36</definedName>
    <definedName name="defly_1_tip">'Single axis system'!$B$35</definedName>
    <definedName name="deltax_1_tip">'Single axis system'!$B$16</definedName>
    <definedName name="deltax_2_tip_base">'Single axis system'!$B$59</definedName>
    <definedName name="deltax_2_tip_beam1">'Single axis system'!$B$69</definedName>
    <definedName name="deltax1">'Single axis system'!$B$9</definedName>
    <definedName name="deltax2">'Single axis system'!$B$52</definedName>
    <definedName name="deltax2_net">'Single axis system'!#REF!</definedName>
    <definedName name="deltay_1_tip">'Single axis system'!$B$20</definedName>
    <definedName name="deltay_2_tip_base">'Single axis system'!$B$63</definedName>
    <definedName name="deltay_2_tip_beam1">'Single axis system'!$B$73</definedName>
    <definedName name="deltay1">'Single axis system'!$B$10</definedName>
    <definedName name="deltay2">'Single axis system'!$B$53</definedName>
    <definedName name="deltay2_net">'Single axis system'!#REF!</definedName>
    <definedName name="E">'Single axis system'!$B$32</definedName>
    <definedName name="epsz_1_tip">'Single axis system'!$B$21</definedName>
    <definedName name="epsz_2_tip_base">'Single axis system'!$B$64</definedName>
    <definedName name="epsz_2_tip_beam1">'Single axis system'!$B$74</definedName>
    <definedName name="epsz1">'Single axis system'!$B$11</definedName>
    <definedName name="epsz2">'Single axis system'!$B$54</definedName>
    <definedName name="epsz2_net">'Single axis system'!#REF!</definedName>
    <definedName name="Fy_1_tip">'Single axis system'!$B$23</definedName>
    <definedName name="Fybase_1">'Single axis system'!$B$25</definedName>
    <definedName name="h_1">'Single axis system'!$B$29</definedName>
    <definedName name="I_1">'Single axis system'!$B$31</definedName>
    <definedName name="kbear_1">'Single axis system'!$B$40</definedName>
    <definedName name="kbthetaz_1__N">'Single axis system'!$B$42</definedName>
    <definedName name="Kby_1__N">'Single axis system'!$B$41</definedName>
    <definedName name="L_1">'Single axis system'!$B$7</definedName>
    <definedName name="L_2">'Single axis system'!$B$50</definedName>
    <definedName name="Mzbase_1">'Single axis system'!$B$26</definedName>
    <definedName name="wbear_1">'Single axis system'!$B$38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2" i="1" l="1"/>
  <c r="B32" i="1"/>
  <c r="F58" i="1"/>
  <c r="E58" i="1"/>
  <c r="B21" i="1"/>
  <c r="B72" i="1"/>
  <c r="B14" i="1"/>
  <c r="B15" i="1"/>
  <c r="B16" i="1"/>
  <c r="B67" i="1"/>
  <c r="B68" i="1"/>
  <c r="B69" i="1"/>
  <c r="B64" i="1"/>
  <c r="B74" i="1"/>
  <c r="B78" i="1"/>
  <c r="B62" i="1"/>
  <c r="B61" i="1"/>
  <c r="B63" i="1"/>
  <c r="B18" i="1"/>
  <c r="B19" i="1"/>
  <c r="B20" i="1"/>
  <c r="B71" i="1"/>
  <c r="B73" i="1"/>
  <c r="B77" i="1"/>
  <c r="B58" i="1"/>
  <c r="B57" i="1"/>
  <c r="B59" i="1"/>
  <c r="B76" i="1"/>
  <c r="B41" i="1"/>
  <c r="B44" i="1"/>
  <c r="B26" i="1"/>
  <c r="B45" i="1"/>
  <c r="B47" i="1"/>
  <c r="B31" i="1"/>
  <c r="B34" i="1"/>
  <c r="B46" i="1"/>
  <c r="B25" i="1"/>
  <c r="B36" i="1"/>
  <c r="B35" i="1"/>
</calcChain>
</file>

<file path=xl/sharedStrings.xml><?xml version="1.0" encoding="utf-8"?>
<sst xmlns="http://schemas.openxmlformats.org/spreadsheetml/2006/main" count="81" uniqueCount="67">
  <si>
    <t>created by Alex Slocum 2016.10.18</t>
  </si>
  <si>
    <r>
      <t xml:space="preserve">Inputs in </t>
    </r>
    <r>
      <rPr>
        <b/>
        <sz val="12"/>
        <color theme="1"/>
        <rFont val="Calibri"/>
        <family val="2"/>
        <scheme val="minor"/>
      </rPr>
      <t>BLACK</t>
    </r>
    <r>
      <rPr>
        <sz val="12"/>
        <color theme="1"/>
        <rFont val="Calibri"/>
        <family val="2"/>
        <scheme val="minor"/>
      </rPr>
      <t xml:space="preserve">, Outputs in </t>
    </r>
    <r>
      <rPr>
        <b/>
        <sz val="12"/>
        <color rgb="FF0000FF"/>
        <rFont val="Calibri"/>
        <scheme val="minor"/>
      </rPr>
      <t>BLUE</t>
    </r>
  </si>
  <si>
    <t>RHCS: + x along beam length, Y vertical</t>
  </si>
  <si>
    <t>Resulting error motions at beam tip</t>
  </si>
  <si>
    <t>delta x tip</t>
  </si>
  <si>
    <t>delta y tip</t>
  </si>
  <si>
    <t>Simple_systems_error_budget_example</t>
  </si>
  <si>
    <t>Only considering XY plane geometric motions</t>
  </si>
  <si>
    <t>delta x, deltax1, (mm)</t>
  </si>
  <si>
    <t>delta y, deltay1, (mm)</t>
  </si>
  <si>
    <t>Theta Z, epsz1 (radians)</t>
  </si>
  <si>
    <t>Single beam connected to wall</t>
  </si>
  <si>
    <t>Height, h_1 (mm)</t>
  </si>
  <si>
    <t>width, b_1 (mm)</t>
  </si>
  <si>
    <t>Moment of inertia, I_1</t>
  </si>
  <si>
    <t>Modulus of elasticity, E (Mpa)</t>
  </si>
  <si>
    <t>Deflection at end, deflx_1_tip (mm)</t>
  </si>
  <si>
    <t>Assume rectangular beam</t>
  </si>
  <si>
    <t>Slope at end, deflepsz_1_tip (radians)</t>
  </si>
  <si>
    <t>Only elastic deflections</t>
  </si>
  <si>
    <t>Beam compliance</t>
  </si>
  <si>
    <t>Stiffness, kbear_1 (N/mm)</t>
  </si>
  <si>
    <t>Net vertical stiffness, Kby_1 (N/mm)</t>
  </si>
  <si>
    <t>Net pitch stiffness, kbthetaz_1 (N-mm/radian)</t>
  </si>
  <si>
    <t>Force at end of beam, Fy_1_tip (N)</t>
  </si>
  <si>
    <t>Resultants at base</t>
  </si>
  <si>
    <t>Mz, Mzbase_1 (N-mm)</t>
  </si>
  <si>
    <t>Fy, Fybase_1 (N)</t>
  </si>
  <si>
    <t>Beam deflections at tip due to beam compliance</t>
  </si>
  <si>
    <t>Beam deflections at tip due to bearing compliance</t>
  </si>
  <si>
    <t>Slope at end, defl_bear_epsz_1_tip (radians)</t>
  </si>
  <si>
    <t>Deflection at end, defly_1_tip (mm)</t>
  </si>
  <si>
    <t>Spacing, wbear_1 (mm)</t>
  </si>
  <si>
    <t>Deflection at beam base, defl_bear_y_1_base (mm)</t>
  </si>
  <si>
    <t>Deflection at beam tip, defl_bear_x_1_tip (mm)</t>
  </si>
  <si>
    <t>Bearings for Z motion, assume spaced equally, and equal radial and axial stiffness</t>
  </si>
  <si>
    <t>Second beam added to first beam tip</t>
  </si>
  <si>
    <t>Input error motions at connection of second beam to first beam</t>
  </si>
  <si>
    <t>delta x, deltax2, (mm)</t>
  </si>
  <si>
    <t>delta y, deltay2, (mm)</t>
  </si>
  <si>
    <t>Theta Z, epsz2 (radians)</t>
  </si>
  <si>
    <t>Resulting error motions at beam 2 tip due to mounting errors between beams 1 and 2</t>
  </si>
  <si>
    <t>Input error motions at base (mounting errors only, no bearing errors)</t>
  </si>
  <si>
    <t>Net deflection at beam tip, defl_bear_y_1_tip (mm)</t>
  </si>
  <si>
    <t>deltax contribution (mm)</t>
  </si>
  <si>
    <t>epsz contribution (mm)</t>
  </si>
  <si>
    <t>Net x deflection at tip, deltax_2_tip_base (mm)</t>
  </si>
  <si>
    <t>deltay contribution (mm)</t>
  </si>
  <si>
    <t>Net y deflection at tip, deltay_2_tip_base (mm)</t>
  </si>
  <si>
    <t>rotation at tip, epsz_2_tip_base (radians)</t>
  </si>
  <si>
    <t>Net x deflection at beam 1 tip, deltax_1_tip (mm)</t>
  </si>
  <si>
    <t>Net y deflection at beam 1 tip, deltay_1_tip (mm)</t>
  </si>
  <si>
    <t>rotation at beam 1 tip, epsz_1_tip (radians)</t>
  </si>
  <si>
    <t>Resulting error motions at beam 2 tip due to tip of beam 1 net error motions</t>
  </si>
  <si>
    <t>Net deflections of tip of beam 2 due to mounting errors at bases of beams 1 and 2</t>
  </si>
  <si>
    <t>Deltax_1_2_total (mm)</t>
  </si>
  <si>
    <t>Deltay_1_2_total (mm)</t>
  </si>
  <si>
    <t>epsz_1_2_total (radians)</t>
  </si>
  <si>
    <t>Net y deflection at tip, deltay_2_tip_beam1 (mm)</t>
  </si>
  <si>
    <t>rotation at tip, epsz_2_tip_beam1 (radians)</t>
  </si>
  <si>
    <t>Net x deflection at tip, deltax_2_tip_beam1 (mm)</t>
  </si>
  <si>
    <t>Beam length, L_2 (mm) pointing in Y direction</t>
  </si>
  <si>
    <t>Beam length, L_1 (mm) pointing in X direction</t>
  </si>
  <si>
    <t>length of bearing block</t>
  </si>
  <si>
    <t>rotation stiffness (N-mm/radian)</t>
  </si>
  <si>
    <t>EBSS</t>
  </si>
  <si>
    <t>bearing width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</si>
</sst>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"/>
    <numFmt numFmtId="165" formatCode="0.0000"/>
    <numFmt numFmtId="166" formatCode="0.000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FF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1" fontId="0" fillId="0" borderId="0" xfId="0" applyNumberFormat="1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left" indent="1"/>
    </xf>
    <xf numFmtId="0" fontId="0" fillId="0" borderId="1" xfId="0" applyBorder="1" applyAlignment="1">
      <alignment horizontal="left" indent="2"/>
    </xf>
    <xf numFmtId="165" fontId="1" fillId="0" borderId="1" xfId="0" applyNumberFormat="1" applyFont="1" applyBorder="1"/>
    <xf numFmtId="166" fontId="1" fillId="0" borderId="1" xfId="0" applyNumberFormat="1" applyFont="1" applyBorder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 indent="3"/>
    </xf>
    <xf numFmtId="164" fontId="2" fillId="0" borderId="1" xfId="0" applyNumberFormat="1" applyFont="1" applyBorder="1"/>
    <xf numFmtId="164" fontId="1" fillId="2" borderId="1" xfId="0" applyNumberFormat="1" applyFont="1" applyFill="1" applyBorder="1"/>
    <xf numFmtId="0" fontId="2" fillId="0" borderId="1" xfId="0" applyFont="1" applyBorder="1"/>
    <xf numFmtId="164" fontId="1" fillId="0" borderId="1" xfId="0" applyNumberFormat="1" applyFont="1" applyBorder="1"/>
    <xf numFmtId="0" fontId="0" fillId="0" borderId="1" xfId="0" applyBorder="1" applyAlignment="1">
      <alignment horizontal="left"/>
    </xf>
    <xf numFmtId="1" fontId="2" fillId="0" borderId="1" xfId="0" applyNumberFormat="1" applyFont="1" applyBorder="1"/>
    <xf numFmtId="165" fontId="2" fillId="0" borderId="1" xfId="0" applyNumberFormat="1" applyFont="1" applyBorder="1"/>
    <xf numFmtId="11" fontId="2" fillId="0" borderId="1" xfId="0" applyNumberFormat="1" applyFont="1" applyBorder="1"/>
    <xf numFmtId="11" fontId="1" fillId="2" borderId="1" xfId="0" applyNumberFormat="1" applyFont="1" applyFill="1" applyBorder="1"/>
    <xf numFmtId="0" fontId="0" fillId="0" borderId="1" xfId="0" applyBorder="1" applyAlignment="1">
      <alignment horizontal="left" indent="4"/>
    </xf>
    <xf numFmtId="0" fontId="1" fillId="2" borderId="1" xfId="0" applyFont="1" applyFill="1" applyBorder="1"/>
  </cellXfs>
  <cellStyles count="3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Relationship Id="rId2" Type="http://schemas.openxmlformats.org/officeDocument/2006/relationships/image" Target="../media/image2.emf"/><Relationship Id="rId3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18</xdr:row>
          <xdr:rowOff>152400</xdr:rowOff>
        </xdr:from>
        <xdr:to>
          <xdr:col>3</xdr:col>
          <xdr:colOff>292100</xdr:colOff>
          <xdr:row>25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7</xdr:row>
          <xdr:rowOff>101600</xdr:rowOff>
        </xdr:from>
        <xdr:to>
          <xdr:col>4</xdr:col>
          <xdr:colOff>660400</xdr:colOff>
          <xdr:row>11</xdr:row>
          <xdr:rowOff>114300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12</xdr:row>
          <xdr:rowOff>101600</xdr:rowOff>
        </xdr:from>
        <xdr:to>
          <xdr:col>1</xdr:col>
          <xdr:colOff>800100</xdr:colOff>
          <xdr:row>17</xdr:row>
          <xdr:rowOff>177800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4" Type="http://schemas.openxmlformats.org/officeDocument/2006/relationships/image" Target="../media/image1.emf"/><Relationship Id="rId5" Type="http://schemas.openxmlformats.org/officeDocument/2006/relationships/oleObject" Target="../embeddings/oleObject2.bin"/><Relationship Id="rId6" Type="http://schemas.openxmlformats.org/officeDocument/2006/relationships/image" Target="../media/image2.emf"/><Relationship Id="rId7" Type="http://schemas.openxmlformats.org/officeDocument/2006/relationships/oleObject" Target="../embeddings/oleObject3.bin"/><Relationship Id="rId8" Type="http://schemas.openxmlformats.org/officeDocument/2006/relationships/image" Target="../media/image3.emf"/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abSelected="1" topLeftCell="A12" workbookViewId="0">
      <selection activeCell="D25" sqref="D25"/>
    </sheetView>
  </sheetViews>
  <sheetFormatPr baseColWidth="10" defaultRowHeight="15" x14ac:dyDescent="0"/>
  <cols>
    <col min="1" max="1" width="69" style="2" customWidth="1"/>
    <col min="2" max="2" width="11.83203125" style="3" bestFit="1" customWidth="1"/>
    <col min="3" max="3" width="11.6640625" style="3" customWidth="1"/>
    <col min="4" max="4" width="25.33203125" customWidth="1"/>
  </cols>
  <sheetData>
    <row r="1" spans="1:3">
      <c r="A1" s="2" t="s">
        <v>6</v>
      </c>
    </row>
    <row r="2" spans="1:3">
      <c r="A2" s="2" t="s">
        <v>0</v>
      </c>
    </row>
    <row r="3" spans="1:3">
      <c r="A3" s="2" t="s">
        <v>1</v>
      </c>
    </row>
    <row r="4" spans="1:3">
      <c r="A4" s="2" t="s">
        <v>2</v>
      </c>
    </row>
    <row r="5" spans="1:3">
      <c r="A5" s="2" t="s">
        <v>11</v>
      </c>
    </row>
    <row r="6" spans="1:3">
      <c r="A6" s="2" t="s">
        <v>7</v>
      </c>
    </row>
    <row r="7" spans="1:3">
      <c r="A7" s="4" t="s">
        <v>62</v>
      </c>
      <c r="B7" s="3">
        <v>1000</v>
      </c>
    </row>
    <row r="8" spans="1:3">
      <c r="A8" s="4" t="s">
        <v>42</v>
      </c>
    </row>
    <row r="9" spans="1:3">
      <c r="A9" s="5" t="s">
        <v>8</v>
      </c>
      <c r="B9" s="6">
        <v>1E-3</v>
      </c>
    </row>
    <row r="10" spans="1:3">
      <c r="A10" s="5" t="s">
        <v>9</v>
      </c>
      <c r="B10" s="6">
        <v>1E-3</v>
      </c>
    </row>
    <row r="11" spans="1:3">
      <c r="A11" s="5" t="s">
        <v>10</v>
      </c>
      <c r="B11" s="6">
        <v>1E-3</v>
      </c>
      <c r="C11" s="7"/>
    </row>
    <row r="12" spans="1:3">
      <c r="A12" s="4" t="s">
        <v>3</v>
      </c>
      <c r="C12" s="8" t="s">
        <v>65</v>
      </c>
    </row>
    <row r="13" spans="1:3">
      <c r="A13" s="5" t="s">
        <v>4</v>
      </c>
    </row>
    <row r="14" spans="1:3">
      <c r="A14" s="9" t="s">
        <v>44</v>
      </c>
      <c r="B14" s="10">
        <f>deltax1</f>
        <v>1E-3</v>
      </c>
    </row>
    <row r="15" spans="1:3">
      <c r="A15" s="9" t="s">
        <v>45</v>
      </c>
      <c r="B15" s="10">
        <f>L_1*(COS(epsz1)-1)</f>
        <v>-4.9999995832550326E-4</v>
      </c>
    </row>
    <row r="16" spans="1:3">
      <c r="A16" s="9" t="s">
        <v>50</v>
      </c>
      <c r="B16" s="10">
        <f>B14+B15</f>
        <v>5.0000004167449676E-4</v>
      </c>
      <c r="C16" s="11">
        <v>5.0000004162120606E-4</v>
      </c>
    </row>
    <row r="17" spans="1:3">
      <c r="A17" s="5" t="s">
        <v>5</v>
      </c>
      <c r="B17" s="12"/>
      <c r="C17" s="13"/>
    </row>
    <row r="18" spans="1:3">
      <c r="A18" s="9" t="s">
        <v>47</v>
      </c>
      <c r="B18" s="10">
        <f>deltay1</f>
        <v>1E-3</v>
      </c>
      <c r="C18" s="13"/>
    </row>
    <row r="19" spans="1:3">
      <c r="A19" s="9" t="s">
        <v>45</v>
      </c>
      <c r="B19" s="10">
        <f>L_1*SIN(epsz1)</f>
        <v>0.99999983333334164</v>
      </c>
      <c r="C19" s="13"/>
    </row>
    <row r="20" spans="1:3">
      <c r="A20" s="9" t="s">
        <v>51</v>
      </c>
      <c r="B20" s="10">
        <f>B18+B19</f>
        <v>1.0009998333333416</v>
      </c>
      <c r="C20" s="11">
        <v>1.0009998333333416</v>
      </c>
    </row>
    <row r="21" spans="1:3">
      <c r="A21" s="5" t="s">
        <v>52</v>
      </c>
      <c r="B21" s="10">
        <f>epsz1</f>
        <v>1E-3</v>
      </c>
    </row>
    <row r="22" spans="1:3">
      <c r="A22" s="14" t="s">
        <v>19</v>
      </c>
    </row>
    <row r="23" spans="1:3">
      <c r="A23" s="4" t="s">
        <v>24</v>
      </c>
      <c r="B23" s="3">
        <v>10</v>
      </c>
    </row>
    <row r="24" spans="1:3">
      <c r="A24" s="4" t="s">
        <v>25</v>
      </c>
    </row>
    <row r="25" spans="1:3">
      <c r="A25" s="5" t="s">
        <v>27</v>
      </c>
      <c r="B25" s="3">
        <f>Fy_1_tip</f>
        <v>10</v>
      </c>
      <c r="C25" s="20">
        <v>10</v>
      </c>
    </row>
    <row r="26" spans="1:3">
      <c r="A26" s="5" t="s">
        <v>26</v>
      </c>
      <c r="B26" s="3">
        <f>Fy_1_tip*L_1</f>
        <v>10000</v>
      </c>
      <c r="C26" s="20">
        <v>10000</v>
      </c>
    </row>
    <row r="27" spans="1:3">
      <c r="A27" s="4" t="s">
        <v>20</v>
      </c>
    </row>
    <row r="28" spans="1:3">
      <c r="A28" s="5" t="s">
        <v>17</v>
      </c>
    </row>
    <row r="29" spans="1:3">
      <c r="A29" s="9" t="s">
        <v>12</v>
      </c>
      <c r="B29" s="3">
        <v>20</v>
      </c>
    </row>
    <row r="30" spans="1:3">
      <c r="A30" s="9" t="s">
        <v>13</v>
      </c>
      <c r="B30" s="3">
        <v>50</v>
      </c>
    </row>
    <row r="31" spans="1:3">
      <c r="A31" s="9" t="s">
        <v>14</v>
      </c>
      <c r="B31" s="15">
        <f>b_1*h_1^3/12</f>
        <v>33333.333333333336</v>
      </c>
    </row>
    <row r="32" spans="1:3">
      <c r="A32" s="5" t="s">
        <v>15</v>
      </c>
      <c r="B32" s="3">
        <f>200000</f>
        <v>200000</v>
      </c>
    </row>
    <row r="33" spans="1:3">
      <c r="A33" s="5" t="s">
        <v>28</v>
      </c>
    </row>
    <row r="34" spans="1:3">
      <c r="A34" s="9" t="s">
        <v>16</v>
      </c>
      <c r="B34" s="10">
        <f>-1*(Fy_1_tip*L_1^2/(I_1*E))^2/16*L_1</f>
        <v>-1.4062500000000002E-4</v>
      </c>
      <c r="C34" s="11">
        <v>-9.5999200002697765E-13</v>
      </c>
    </row>
    <row r="35" spans="1:3">
      <c r="A35" s="9" t="s">
        <v>31</v>
      </c>
      <c r="B35" s="10">
        <f>Fy_1_tip*L_1^3/(3*E*I_1)</f>
        <v>0.5</v>
      </c>
      <c r="C35" s="11">
        <v>0.50000000019200674</v>
      </c>
    </row>
    <row r="36" spans="1:3">
      <c r="A36" s="9" t="s">
        <v>18</v>
      </c>
      <c r="B36" s="10">
        <f>Fy_1_tip*L_1^2/(2*E*I_1)</f>
        <v>7.5000000000000002E-4</v>
      </c>
    </row>
    <row r="37" spans="1:3">
      <c r="A37" s="4" t="s">
        <v>35</v>
      </c>
    </row>
    <row r="38" spans="1:3">
      <c r="A38" s="5" t="s">
        <v>32</v>
      </c>
      <c r="B38" s="3">
        <v>200</v>
      </c>
    </row>
    <row r="39" spans="1:3">
      <c r="A39" s="5" t="s">
        <v>66</v>
      </c>
      <c r="B39" s="3">
        <v>25</v>
      </c>
    </row>
    <row r="40" spans="1:3">
      <c r="A40" s="5" t="s">
        <v>21</v>
      </c>
      <c r="B40" s="3">
        <v>10000</v>
      </c>
    </row>
    <row r="41" spans="1:3">
      <c r="A41" s="5" t="s">
        <v>22</v>
      </c>
      <c r="B41" s="12">
        <f>4*B40</f>
        <v>40000</v>
      </c>
    </row>
    <row r="42" spans="1:3">
      <c r="A42" s="5" t="s">
        <v>23</v>
      </c>
      <c r="B42" s="15">
        <f>kbear_1*wbear_1^2+4*kbear_1*B39^2/12</f>
        <v>402083333.33333331</v>
      </c>
      <c r="C42" s="20">
        <v>402083333.33333331</v>
      </c>
    </row>
    <row r="43" spans="1:3">
      <c r="A43" s="5" t="s">
        <v>29</v>
      </c>
    </row>
    <row r="44" spans="1:3">
      <c r="A44" s="9" t="s">
        <v>33</v>
      </c>
      <c r="B44" s="16">
        <f>Fy_1_tip/Kby_1__N</f>
        <v>2.5000000000000001E-4</v>
      </c>
    </row>
    <row r="45" spans="1:3">
      <c r="A45" s="9" t="s">
        <v>30</v>
      </c>
      <c r="B45" s="10">
        <f>Mzbase_1/kbthetaz_1__N</f>
        <v>2.4870466321243526E-5</v>
      </c>
    </row>
    <row r="46" spans="1:3">
      <c r="A46" s="9" t="s">
        <v>34</v>
      </c>
      <c r="B46" s="17">
        <f>L_1*(COS(B45)-1)</f>
        <v>-3.0927005401082397E-7</v>
      </c>
      <c r="C46" s="18">
        <v>-1.2435232125482959E-5</v>
      </c>
    </row>
    <row r="47" spans="1:3">
      <c r="A47" s="9" t="s">
        <v>43</v>
      </c>
      <c r="B47" s="10">
        <f>defl_bear_y_1_base+defl_bear_epsz_1_tip*L_1</f>
        <v>2.5120466321243526E-2</v>
      </c>
      <c r="C47" s="11">
        <v>2.5125462176166014E-2</v>
      </c>
    </row>
    <row r="48" spans="1:3">
      <c r="A48" s="14" t="s">
        <v>36</v>
      </c>
    </row>
    <row r="49" spans="1:6">
      <c r="A49" s="4" t="s">
        <v>7</v>
      </c>
    </row>
    <row r="50" spans="1:6">
      <c r="A50" s="5" t="s">
        <v>61</v>
      </c>
      <c r="B50" s="3">
        <v>1000</v>
      </c>
    </row>
    <row r="51" spans="1:6">
      <c r="A51" s="5" t="s">
        <v>37</v>
      </c>
    </row>
    <row r="52" spans="1:6">
      <c r="A52" s="9" t="s">
        <v>38</v>
      </c>
      <c r="B52" s="6">
        <v>1E-3</v>
      </c>
    </row>
    <row r="53" spans="1:6">
      <c r="A53" s="9" t="s">
        <v>39</v>
      </c>
      <c r="B53" s="6">
        <v>1E-3</v>
      </c>
    </row>
    <row r="54" spans="1:6">
      <c r="A54" s="9" t="s">
        <v>40</v>
      </c>
      <c r="B54" s="6">
        <v>1E-3</v>
      </c>
    </row>
    <row r="55" spans="1:6">
      <c r="A55" s="5" t="s">
        <v>41</v>
      </c>
      <c r="B55" s="6"/>
    </row>
    <row r="56" spans="1:6">
      <c r="A56" s="9" t="s">
        <v>4</v>
      </c>
      <c r="B56" s="6"/>
    </row>
    <row r="57" spans="1:6">
      <c r="A57" s="19" t="s">
        <v>44</v>
      </c>
      <c r="B57" s="10">
        <f>deltax2</f>
        <v>1E-3</v>
      </c>
      <c r="D57" t="s">
        <v>63</v>
      </c>
      <c r="E57">
        <v>50</v>
      </c>
      <c r="F57">
        <v>25</v>
      </c>
    </row>
    <row r="58" spans="1:6">
      <c r="A58" s="19" t="s">
        <v>45</v>
      </c>
      <c r="B58" s="10">
        <f>L_2*(COS(epsz2)-1)</f>
        <v>-4.9999995832550326E-4</v>
      </c>
      <c r="D58" t="s">
        <v>64</v>
      </c>
      <c r="E58" s="1">
        <f>kbear_1*E57^2/12</f>
        <v>2083333.3333333333</v>
      </c>
      <c r="F58" s="1">
        <f>kbear_1*F57^2/12</f>
        <v>520833.33333333331</v>
      </c>
    </row>
    <row r="59" spans="1:6">
      <c r="A59" s="19" t="s">
        <v>46</v>
      </c>
      <c r="B59" s="10">
        <f>B58+B57</f>
        <v>5.0000004167449676E-4</v>
      </c>
    </row>
    <row r="60" spans="1:6">
      <c r="A60" s="9" t="s">
        <v>5</v>
      </c>
      <c r="B60" s="6"/>
    </row>
    <row r="61" spans="1:6">
      <c r="A61" s="19" t="s">
        <v>47</v>
      </c>
      <c r="B61" s="10">
        <f>deltay2</f>
        <v>1E-3</v>
      </c>
    </row>
    <row r="62" spans="1:6">
      <c r="A62" s="19" t="s">
        <v>45</v>
      </c>
      <c r="B62" s="10">
        <f>L_2*epsz2</f>
        <v>1</v>
      </c>
    </row>
    <row r="63" spans="1:6">
      <c r="A63" s="19" t="s">
        <v>48</v>
      </c>
      <c r="B63" s="10">
        <f>B62+B61</f>
        <v>1.0009999999999999</v>
      </c>
    </row>
    <row r="64" spans="1:6">
      <c r="A64" s="9" t="s">
        <v>49</v>
      </c>
      <c r="B64" s="10">
        <f>epsz2</f>
        <v>1E-3</v>
      </c>
    </row>
    <row r="65" spans="1:2">
      <c r="A65" s="5" t="s">
        <v>53</v>
      </c>
    </row>
    <row r="66" spans="1:2">
      <c r="A66" s="9" t="s">
        <v>4</v>
      </c>
    </row>
    <row r="67" spans="1:2">
      <c r="A67" s="19" t="s">
        <v>44</v>
      </c>
      <c r="B67" s="10">
        <f>deltax_1_tip</f>
        <v>5.0000004167449676E-4</v>
      </c>
    </row>
    <row r="68" spans="1:2">
      <c r="A68" s="19" t="s">
        <v>45</v>
      </c>
      <c r="B68" s="10">
        <f>L_2*SIN(epsz_1_tip)</f>
        <v>0.99999983333334164</v>
      </c>
    </row>
    <row r="69" spans="1:2">
      <c r="A69" s="19" t="s">
        <v>60</v>
      </c>
      <c r="B69" s="10">
        <f>-1*B67+B68</f>
        <v>0.99949983329166714</v>
      </c>
    </row>
    <row r="70" spans="1:2">
      <c r="A70" s="9" t="s">
        <v>5</v>
      </c>
    </row>
    <row r="71" spans="1:2">
      <c r="A71" s="19" t="s">
        <v>47</v>
      </c>
      <c r="B71" s="10">
        <f>deltay_1_tip</f>
        <v>1.0009998333333416</v>
      </c>
    </row>
    <row r="72" spans="1:2">
      <c r="A72" s="19" t="s">
        <v>45</v>
      </c>
      <c r="B72" s="10">
        <f>L_2*(COS(epsz_1_tip)-1)</f>
        <v>-4.9999995832550326E-4</v>
      </c>
    </row>
    <row r="73" spans="1:2">
      <c r="A73" s="19" t="s">
        <v>58</v>
      </c>
      <c r="B73" s="10">
        <f>B72+B71</f>
        <v>1.0004998333750161</v>
      </c>
    </row>
    <row r="74" spans="1:2">
      <c r="A74" s="9" t="s">
        <v>59</v>
      </c>
      <c r="B74" s="10">
        <f>epsz_1_tip</f>
        <v>1E-3</v>
      </c>
    </row>
    <row r="75" spans="1:2">
      <c r="A75" s="14" t="s">
        <v>54</v>
      </c>
    </row>
    <row r="76" spans="1:2">
      <c r="A76" s="4" t="s">
        <v>55</v>
      </c>
      <c r="B76" s="10">
        <f>deltax_2_tip_base+deltax_2_tip_beam1</f>
        <v>0.99999983333334164</v>
      </c>
    </row>
    <row r="77" spans="1:2">
      <c r="A77" s="4" t="s">
        <v>56</v>
      </c>
      <c r="B77" s="10">
        <f>deltay_2_tip_base+deltay_2_tip_beam1</f>
        <v>2.001499833375016</v>
      </c>
    </row>
    <row r="78" spans="1:2">
      <c r="A78" s="4" t="s">
        <v>57</v>
      </c>
      <c r="B78" s="10">
        <f>epsz_2_tip_base+epsz_2_tip_beam1</f>
        <v>2E-3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>
      <selection activeCell="E25" sqref="E25"/>
    </sheetView>
  </sheetViews>
  <sheetFormatPr baseColWidth="10" defaultRowHeight="15" x14ac:dyDescent="0"/>
  <sheetData/>
  <pageMargins left="0.75" right="0.75" top="1" bottom="1" header="0.5" footer="0.5"/>
  <drawing r:id="rId1"/>
  <legacyDrawing r:id="rId2"/>
  <oleObjects>
    <mc:AlternateContent xmlns:mc="http://schemas.openxmlformats.org/markup-compatibility/2006">
      <mc:Choice Requires="x14">
        <oleObject progId="Equation.3" shapeId="2049" r:id="rId3">
          <objectPr defaultSize="0" r:id="rId4">
            <anchor moveWithCells="1">
              <from>
                <xdr:col>0</xdr:col>
                <xdr:colOff>304800</xdr:colOff>
                <xdr:row>18</xdr:row>
                <xdr:rowOff>152400</xdr:rowOff>
              </from>
              <to>
                <xdr:col>3</xdr:col>
                <xdr:colOff>292100</xdr:colOff>
                <xdr:row>25</xdr:row>
                <xdr:rowOff>0</xdr:rowOff>
              </to>
            </anchor>
          </objectPr>
        </oleObject>
      </mc:Choice>
      <mc:Fallback>
        <oleObject progId="Equation.3" shapeId="2049" r:id="rId3"/>
      </mc:Fallback>
    </mc:AlternateContent>
    <mc:AlternateContent xmlns:mc="http://schemas.openxmlformats.org/markup-compatibility/2006">
      <mc:Choice Requires="x14">
        <oleObject progId="Equation.3" shapeId="2050" r:id="rId5">
          <objectPr defaultSize="0" r:id="rId6">
            <anchor moveWithCells="1">
              <from>
                <xdr:col>0</xdr:col>
                <xdr:colOff>342900</xdr:colOff>
                <xdr:row>7</xdr:row>
                <xdr:rowOff>101600</xdr:rowOff>
              </from>
              <to>
                <xdr:col>4</xdr:col>
                <xdr:colOff>660400</xdr:colOff>
                <xdr:row>11</xdr:row>
                <xdr:rowOff>114300</xdr:rowOff>
              </to>
            </anchor>
          </objectPr>
        </oleObject>
      </mc:Choice>
      <mc:Fallback>
        <oleObject progId="Equation.3" shapeId="2050" r:id="rId5"/>
      </mc:Fallback>
    </mc:AlternateContent>
    <mc:AlternateContent xmlns:mc="http://schemas.openxmlformats.org/markup-compatibility/2006">
      <mc:Choice Requires="x14">
        <oleObject progId="Equation.3" shapeId="2051" r:id="rId7">
          <objectPr defaultSize="0" r:id="rId8">
            <anchor moveWithCells="1">
              <from>
                <xdr:col>0</xdr:col>
                <xdr:colOff>342900</xdr:colOff>
                <xdr:row>12</xdr:row>
                <xdr:rowOff>101600</xdr:rowOff>
              </from>
              <to>
                <xdr:col>1</xdr:col>
                <xdr:colOff>800100</xdr:colOff>
                <xdr:row>17</xdr:row>
                <xdr:rowOff>177800</xdr:rowOff>
              </to>
            </anchor>
          </objectPr>
        </oleObject>
      </mc:Choice>
      <mc:Fallback>
        <oleObject progId="Equation.3" shapeId="2051" r:id="rId7"/>
      </mc:Fallback>
    </mc:AlternateContent>
  </oleObjec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Single axis system</vt:lpstr>
      <vt:lpstr>cantilever beam deflection equa</vt:lpstr>
    </vt:vector>
  </TitlesOfParts>
  <Company>Mechanical Engineering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Slocum</dc:creator>
  <cp:lastModifiedBy>Alex Slocum</cp:lastModifiedBy>
  <dcterms:created xsi:type="dcterms:W3CDTF">2016-10-18T22:15:16Z</dcterms:created>
  <dcterms:modified xsi:type="dcterms:W3CDTF">2016-10-21T02:32:28Z</dcterms:modified>
</cp:coreProperties>
</file>