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4335" windowWidth="19245" windowHeight="4365" tabRatio="897" activeTab="1"/>
  </bookViews>
  <sheets>
    <sheet name="Fi" sheetId="152" r:id="rId1"/>
    <sheet name="0i" sheetId="154" r:id="rId2"/>
    <sheet name="1iii" sheetId="123" r:id="rId3"/>
    <sheet name="2ii" sheetId="128" r:id="rId4"/>
    <sheet name="3ii" sheetId="151" r:id="rId5"/>
    <sheet name="4ii" sheetId="150" r:id="rId6"/>
    <sheet name="5i" sheetId="131" r:id="rId7"/>
    <sheet name="6ii" sheetId="138" r:id="rId8"/>
    <sheet name="7i" sheetId="146" r:id="rId9"/>
    <sheet name="8ii" sheetId="139" r:id="rId10"/>
    <sheet name="9i" sheetId="140" r:id="rId11"/>
    <sheet name="10ii " sheetId="158" r:id="rId12"/>
    <sheet name="11ii" sheetId="141" r:id="rId13"/>
    <sheet name="12ii" sheetId="143" r:id="rId14"/>
    <sheet name="13i" sheetId="149" r:id="rId15"/>
    <sheet name="14i" sheetId="147" r:id="rId16"/>
    <sheet name="15i" sheetId="159" r:id="rId17"/>
    <sheet name="ABi" sheetId="155" r:id="rId18"/>
  </sheets>
  <externalReferences>
    <externalReference r:id="rId19"/>
    <externalReference r:id="rId20"/>
  </externalReferences>
  <definedNames>
    <definedName name="_xlnm.Print_Area" localSheetId="1">'0i'!$A$1:$BH$33</definedName>
    <definedName name="_xlnm.Print_Area" localSheetId="11">'10ii '!$A$1:$BI$81</definedName>
    <definedName name="_xlnm.Print_Area" localSheetId="12">'11ii'!$A$1:$BI$81</definedName>
    <definedName name="_xlnm.Print_Area" localSheetId="13">'12ii'!$A$1:$BI$80</definedName>
    <definedName name="_xlnm.Print_Area" localSheetId="14">'13i'!$A$1:$BI$40</definedName>
    <definedName name="_xlnm.Print_Area" localSheetId="15">'14i'!$A$1:$BI$39</definedName>
    <definedName name="_xlnm.Print_Area" localSheetId="16">'15i'!$A$1:$BI$40</definedName>
    <definedName name="_xlnm.Print_Area" localSheetId="2">'1iii'!$A$1:$BK$126</definedName>
    <definedName name="_xlnm.Print_Area" localSheetId="3">'2ii'!$A$1:$BI$80</definedName>
    <definedName name="_xlnm.Print_Area" localSheetId="4">'3ii'!$A$1:$BI$84</definedName>
    <definedName name="_xlnm.Print_Area" localSheetId="5">'4ii'!$A$1:$BH$83</definedName>
    <definedName name="_xlnm.Print_Area" localSheetId="6">'5i'!$A$1:$BI$41</definedName>
    <definedName name="_xlnm.Print_Area" localSheetId="7">'6ii'!$A$1:$BI$82</definedName>
    <definedName name="_xlnm.Print_Area" localSheetId="8">'7i'!$A$1:$BH$28</definedName>
    <definedName name="_xlnm.Print_Area" localSheetId="9">'8ii'!$A$1:$BG$78</definedName>
    <definedName name="_xlnm.Print_Area" localSheetId="10">'9i'!$A$1:$BI$39</definedName>
    <definedName name="_xlnm.Print_Area" localSheetId="17">ABi!$A$1:$BI$40</definedName>
    <definedName name="_xlnm.Print_Area" localSheetId="0">Fi!$A$1:$BI$42</definedName>
  </definedNames>
  <calcPr calcId="125725" concurrentCalc="0"/>
</workbook>
</file>

<file path=xl/calcChain.xml><?xml version="1.0" encoding="utf-8"?>
<calcChain xmlns="http://schemas.openxmlformats.org/spreadsheetml/2006/main">
  <c r="BB6" i="155"/>
  <c r="T56" i="123"/>
  <c r="A44"/>
  <c r="AL56"/>
  <c r="V44"/>
  <c r="BA56"/>
  <c r="AN44"/>
  <c r="X29" i="143"/>
  <c r="BI22" i="150"/>
  <c r="BP45" i="143"/>
  <c r="BP44"/>
  <c r="AI38" i="152"/>
  <c r="S38"/>
  <c r="Q38"/>
  <c r="S35"/>
  <c r="Q35"/>
  <c r="BJ19"/>
  <c r="W19"/>
  <c r="X18"/>
  <c r="V18"/>
  <c r="W16"/>
  <c r="BJ15"/>
  <c r="Y15"/>
  <c r="W15"/>
  <c r="X14"/>
  <c r="V14"/>
  <c r="B11"/>
  <c r="B8"/>
  <c r="B5"/>
  <c r="B3"/>
  <c r="J126" i="123"/>
  <c r="BL125"/>
  <c r="BH125"/>
  <c r="AW125"/>
  <c r="AE125"/>
  <c r="R125"/>
  <c r="Q125"/>
  <c r="H125"/>
  <c r="BL124"/>
  <c r="BH124"/>
  <c r="BB124"/>
  <c r="AW124"/>
  <c r="AS124"/>
  <c r="AG124"/>
  <c r="AE124"/>
  <c r="AA124"/>
  <c r="Q124"/>
  <c r="H124"/>
  <c r="J123"/>
  <c r="BH122"/>
  <c r="AW122"/>
  <c r="AE122"/>
  <c r="R122"/>
  <c r="Q122"/>
  <c r="H122"/>
  <c r="BL121"/>
  <c r="BH121"/>
  <c r="BB121"/>
  <c r="AW121"/>
  <c r="AS121"/>
  <c r="AG121"/>
  <c r="AE121"/>
  <c r="AA121"/>
  <c r="Q121"/>
  <c r="H121"/>
  <c r="J120"/>
  <c r="BH119"/>
  <c r="AW119"/>
  <c r="AE119"/>
  <c r="R119"/>
  <c r="Q119"/>
  <c r="H119"/>
  <c r="BL118"/>
  <c r="BH118"/>
  <c r="BB118"/>
  <c r="AW118"/>
  <c r="AS118"/>
  <c r="AG118"/>
  <c r="AE118"/>
  <c r="AA118"/>
  <c r="Q118"/>
  <c r="H118"/>
  <c r="J117"/>
  <c r="BL116"/>
  <c r="BH116"/>
  <c r="AW116"/>
  <c r="AE116"/>
  <c r="R116"/>
  <c r="Q116"/>
  <c r="H116"/>
  <c r="BH115"/>
  <c r="BB115"/>
  <c r="AW115"/>
  <c r="AS115"/>
  <c r="AG115"/>
  <c r="AE115"/>
  <c r="AA115"/>
  <c r="Q115"/>
  <c r="H115"/>
  <c r="J114"/>
  <c r="BL113"/>
  <c r="BH113"/>
  <c r="AW113"/>
  <c r="AE113"/>
  <c r="R113"/>
  <c r="Q113"/>
  <c r="H113"/>
  <c r="BL112"/>
  <c r="BH112"/>
  <c r="BB112"/>
  <c r="AW112"/>
  <c r="AS112"/>
  <c r="AG112"/>
  <c r="AE112"/>
  <c r="AA112"/>
  <c r="Q112"/>
  <c r="H112"/>
  <c r="J111"/>
  <c r="BH110"/>
  <c r="AW110"/>
  <c r="AE110"/>
  <c r="R110"/>
  <c r="Q110"/>
  <c r="H110"/>
  <c r="BH109"/>
  <c r="BB109"/>
  <c r="AW109"/>
  <c r="AS109"/>
  <c r="AG109"/>
  <c r="AE109"/>
  <c r="AA109"/>
  <c r="Q109"/>
  <c r="H109"/>
  <c r="J108"/>
  <c r="BH107"/>
  <c r="AW107"/>
  <c r="AE107"/>
  <c r="R107"/>
  <c r="Q107"/>
  <c r="H107"/>
  <c r="BH106"/>
  <c r="BB106"/>
  <c r="AW106"/>
  <c r="AS106"/>
  <c r="AG106"/>
  <c r="AE106"/>
  <c r="AA106"/>
  <c r="Q106"/>
  <c r="H106"/>
  <c r="J105"/>
  <c r="BL104"/>
  <c r="BH104"/>
  <c r="AW104"/>
  <c r="AE104"/>
  <c r="R104"/>
  <c r="Q104"/>
  <c r="H104"/>
  <c r="BL103"/>
  <c r="BH103"/>
  <c r="BB103"/>
  <c r="AW103"/>
  <c r="AS103"/>
  <c r="AG103"/>
  <c r="AE103"/>
  <c r="AA103"/>
  <c r="Q103"/>
  <c r="H103"/>
  <c r="J102"/>
  <c r="BO101"/>
  <c r="BH101"/>
  <c r="AW101"/>
  <c r="AE101"/>
  <c r="R101"/>
  <c r="Q101"/>
  <c r="H101"/>
  <c r="BO100"/>
  <c r="BH100"/>
  <c r="BB100"/>
  <c r="AW100"/>
  <c r="AS100"/>
  <c r="AG100"/>
  <c r="AE100"/>
  <c r="AA100"/>
  <c r="Q100"/>
  <c r="H100"/>
  <c r="J99"/>
  <c r="BH98"/>
  <c r="AW98"/>
  <c r="AE98"/>
  <c r="R98"/>
  <c r="Q98"/>
  <c r="H98"/>
  <c r="BL97"/>
  <c r="BH97"/>
  <c r="BB97"/>
  <c r="AW97"/>
  <c r="AS97"/>
  <c r="AG97"/>
  <c r="AE97"/>
  <c r="AA97"/>
  <c r="Q97"/>
  <c r="H97"/>
  <c r="BL96"/>
  <c r="J96"/>
  <c r="BH95"/>
  <c r="AW95"/>
  <c r="AE95"/>
  <c r="R95"/>
  <c r="Q95"/>
  <c r="H95"/>
  <c r="BM94"/>
  <c r="BH94"/>
  <c r="BB94"/>
  <c r="AW94"/>
  <c r="AS94"/>
  <c r="AG94"/>
  <c r="AE94"/>
  <c r="AA94"/>
  <c r="Q94"/>
  <c r="H94"/>
  <c r="BM93"/>
  <c r="J93"/>
  <c r="BH92"/>
  <c r="AW92"/>
  <c r="AE92"/>
  <c r="R92"/>
  <c r="Q92"/>
  <c r="H92"/>
  <c r="BL91"/>
  <c r="BH91"/>
  <c r="BB91"/>
  <c r="AW91"/>
  <c r="AS91"/>
  <c r="AG91"/>
  <c r="AE91"/>
  <c r="AA91"/>
  <c r="Q91"/>
  <c r="H91"/>
  <c r="BL90"/>
  <c r="J90"/>
  <c r="BH89"/>
  <c r="AW89"/>
  <c r="AE89"/>
  <c r="R89"/>
  <c r="Q89"/>
  <c r="H89"/>
  <c r="BH88"/>
  <c r="BB88"/>
  <c r="AW88"/>
  <c r="AS88"/>
  <c r="AG88"/>
  <c r="AE88"/>
  <c r="AA88"/>
  <c r="Q88"/>
  <c r="H88"/>
  <c r="BG87"/>
  <c r="BA87"/>
  <c r="AV87"/>
  <c r="AP87"/>
  <c r="AJ87"/>
  <c r="AD87"/>
  <c r="U87"/>
  <c r="P87"/>
  <c r="A87"/>
  <c r="J84"/>
  <c r="BH83"/>
  <c r="AW83"/>
  <c r="AE83"/>
  <c r="R83"/>
  <c r="Q83"/>
  <c r="H83"/>
  <c r="BH82"/>
  <c r="BB82"/>
  <c r="AW82"/>
  <c r="AS82"/>
  <c r="AG82"/>
  <c r="AE82"/>
  <c r="AA82"/>
  <c r="Q82"/>
  <c r="H82"/>
  <c r="J81"/>
  <c r="BH80"/>
  <c r="AW80"/>
  <c r="AE80"/>
  <c r="R80"/>
  <c r="Q80"/>
  <c r="H80"/>
  <c r="BH79"/>
  <c r="BB79"/>
  <c r="AW79"/>
  <c r="AS79"/>
  <c r="AG79"/>
  <c r="AE79"/>
  <c r="AA79"/>
  <c r="Q79"/>
  <c r="H79"/>
  <c r="J78"/>
  <c r="BH77"/>
  <c r="AW77"/>
  <c r="AE77"/>
  <c r="R77"/>
  <c r="Q77"/>
  <c r="H77"/>
  <c r="BH76"/>
  <c r="BB76"/>
  <c r="AW76"/>
  <c r="AS76"/>
  <c r="AG76"/>
  <c r="AE76"/>
  <c r="AA76"/>
  <c r="Q76"/>
  <c r="H76"/>
  <c r="J75"/>
  <c r="BH74"/>
  <c r="AW74"/>
  <c r="AE74"/>
  <c r="R74"/>
  <c r="Q74"/>
  <c r="H74"/>
  <c r="BH73"/>
  <c r="BB73"/>
  <c r="AW73"/>
  <c r="AS73"/>
  <c r="AG73"/>
  <c r="AE73"/>
  <c r="AA73"/>
  <c r="Q73"/>
  <c r="H73"/>
  <c r="J72"/>
  <c r="BH71"/>
  <c r="AW71"/>
  <c r="AE71"/>
  <c r="R71"/>
  <c r="Q71"/>
  <c r="H71"/>
  <c r="BH70"/>
  <c r="BB70"/>
  <c r="AW70"/>
  <c r="AS70"/>
  <c r="AG70"/>
  <c r="AE70"/>
  <c r="AA70"/>
  <c r="Q70"/>
  <c r="H70"/>
  <c r="J69"/>
  <c r="BH68"/>
  <c r="AW68"/>
  <c r="AE68"/>
  <c r="R68"/>
  <c r="Q68"/>
  <c r="H68"/>
  <c r="BH67"/>
  <c r="BB67"/>
  <c r="AW67"/>
  <c r="AS67"/>
  <c r="AG67"/>
  <c r="AE67"/>
  <c r="AA67"/>
  <c r="Q67"/>
  <c r="H67"/>
  <c r="BA66"/>
  <c r="AJ66"/>
  <c r="U66"/>
  <c r="J62"/>
  <c r="G62"/>
  <c r="A62"/>
  <c r="BG58"/>
  <c r="BA58"/>
  <c r="AV58"/>
  <c r="AP58"/>
  <c r="AL58"/>
  <c r="Y58"/>
  <c r="T58"/>
  <c r="P58"/>
  <c r="A58"/>
  <c r="AV57"/>
  <c r="P57"/>
  <c r="BG56"/>
  <c r="AV56"/>
  <c r="AP56"/>
  <c r="Y56"/>
  <c r="P56"/>
  <c r="A56"/>
  <c r="AX54"/>
  <c r="AO54"/>
  <c r="X54"/>
  <c r="B54"/>
  <c r="AX53"/>
  <c r="AO53"/>
  <c r="X53"/>
  <c r="B53"/>
  <c r="AX52"/>
  <c r="AO52"/>
  <c r="B52"/>
  <c r="AX51"/>
  <c r="AO51"/>
  <c r="X51"/>
  <c r="B51"/>
  <c r="BC50"/>
  <c r="AX50"/>
  <c r="AO50"/>
  <c r="AE50"/>
  <c r="K50"/>
  <c r="B50"/>
  <c r="BC49"/>
  <c r="AX49"/>
  <c r="AO49"/>
  <c r="AE49"/>
  <c r="X49"/>
  <c r="K49"/>
  <c r="BC48"/>
  <c r="AX48"/>
  <c r="AO48"/>
  <c r="AE48"/>
  <c r="X48"/>
  <c r="K48"/>
  <c r="B48"/>
  <c r="BC47"/>
  <c r="AX47"/>
  <c r="AO47"/>
  <c r="AE47"/>
  <c r="X47"/>
  <c r="K47"/>
  <c r="BC46"/>
  <c r="AX46"/>
  <c r="AO46"/>
  <c r="AE46"/>
  <c r="X46"/>
  <c r="K46"/>
  <c r="B46"/>
  <c r="BC45"/>
  <c r="AX45"/>
  <c r="AO45"/>
  <c r="AE45"/>
  <c r="X45"/>
  <c r="K45"/>
  <c r="B45"/>
  <c r="B31"/>
  <c r="A29"/>
  <c r="BR27"/>
  <c r="AI27"/>
  <c r="A27"/>
  <c r="BR26"/>
  <c r="Y26"/>
  <c r="W26"/>
  <c r="A25"/>
  <c r="BR23"/>
  <c r="AI23"/>
  <c r="A23"/>
  <c r="BR22"/>
  <c r="Y22"/>
  <c r="W22"/>
  <c r="A21"/>
  <c r="AL20"/>
  <c r="X20"/>
  <c r="BR19"/>
  <c r="AJ19"/>
  <c r="Z19"/>
  <c r="X19"/>
  <c r="A19"/>
  <c r="BR18"/>
  <c r="Y18"/>
  <c r="W18"/>
  <c r="A17"/>
  <c r="B16"/>
  <c r="BR15"/>
  <c r="BP15"/>
  <c r="AI15"/>
  <c r="A15"/>
  <c r="BR14"/>
  <c r="BP14"/>
  <c r="Y14"/>
  <c r="W14"/>
  <c r="C14"/>
  <c r="A14"/>
  <c r="AJ12"/>
  <c r="Y12"/>
  <c r="L12"/>
  <c r="B12"/>
  <c r="AJ11"/>
  <c r="Y11"/>
  <c r="L11"/>
  <c r="B11"/>
  <c r="AJ10"/>
  <c r="Y10"/>
  <c r="L10"/>
  <c r="B10"/>
  <c r="AW9"/>
  <c r="AJ9"/>
  <c r="Y9"/>
  <c r="L9"/>
  <c r="B9"/>
  <c r="AW8"/>
  <c r="AJ8"/>
  <c r="Y8"/>
  <c r="L8"/>
  <c r="B8"/>
  <c r="AW7"/>
  <c r="AJ7"/>
  <c r="Y7"/>
  <c r="L7"/>
  <c r="AW6"/>
  <c r="AJ6"/>
  <c r="Y6"/>
  <c r="B6"/>
  <c r="BL5"/>
  <c r="AW5"/>
  <c r="AJ5"/>
  <c r="L5"/>
  <c r="B5"/>
  <c r="BL4"/>
  <c r="AW4"/>
  <c r="AJ4"/>
  <c r="Y4"/>
  <c r="L4"/>
  <c r="B4"/>
  <c r="C3"/>
  <c r="A3"/>
  <c r="W70" i="128"/>
  <c r="W69"/>
  <c r="W68"/>
  <c r="BO65"/>
  <c r="X65"/>
  <c r="V65"/>
  <c r="W63"/>
  <c r="W62"/>
  <c r="BO61"/>
  <c r="BO60"/>
  <c r="X60"/>
  <c r="V60"/>
  <c r="AD56"/>
  <c r="V56"/>
  <c r="AE54"/>
  <c r="W54"/>
  <c r="AE53"/>
  <c r="W53"/>
  <c r="AE52"/>
  <c r="W52"/>
  <c r="AE51"/>
  <c r="W51"/>
  <c r="AE50"/>
  <c r="W50"/>
  <c r="W49"/>
  <c r="AE48"/>
  <c r="W48"/>
  <c r="AE47"/>
  <c r="W47"/>
  <c r="AE46"/>
  <c r="W46"/>
  <c r="BO45"/>
  <c r="AE45"/>
  <c r="W45"/>
  <c r="BO44"/>
  <c r="AD44"/>
  <c r="V44"/>
  <c r="X43"/>
  <c r="V43"/>
  <c r="AJ39"/>
  <c r="Z39"/>
  <c r="BE38"/>
  <c r="AR38"/>
  <c r="W38"/>
  <c r="BD37"/>
  <c r="AT37"/>
  <c r="AR37"/>
  <c r="W37"/>
  <c r="BJ36"/>
  <c r="W36"/>
  <c r="BJ35"/>
  <c r="AS35"/>
  <c r="AQ35"/>
  <c r="AK35"/>
  <c r="W35"/>
  <c r="BQ33"/>
  <c r="X33"/>
  <c r="V33"/>
  <c r="BQ32"/>
  <c r="Q32"/>
  <c r="G32"/>
  <c r="AR31"/>
  <c r="W31"/>
  <c r="B31"/>
  <c r="AR30"/>
  <c r="W30"/>
  <c r="BO29"/>
  <c r="AZ29"/>
  <c r="AR29"/>
  <c r="W29"/>
  <c r="BO28"/>
  <c r="AZ28"/>
  <c r="AR28"/>
  <c r="W28"/>
  <c r="C28"/>
  <c r="A28"/>
  <c r="AZ27"/>
  <c r="AR27"/>
  <c r="W27"/>
  <c r="AZ26"/>
  <c r="AR26"/>
  <c r="W26"/>
  <c r="B26"/>
  <c r="AZ25"/>
  <c r="AR25"/>
  <c r="W25"/>
  <c r="B25"/>
  <c r="AZ24"/>
  <c r="AR24"/>
  <c r="B24"/>
  <c r="AZ23"/>
  <c r="AR23"/>
  <c r="B23"/>
  <c r="BO22"/>
  <c r="AZ22"/>
  <c r="AR22"/>
  <c r="AF22"/>
  <c r="V22"/>
  <c r="A22"/>
  <c r="BO21"/>
  <c r="AZ21"/>
  <c r="AR21"/>
  <c r="W21"/>
  <c r="C21"/>
  <c r="A21"/>
  <c r="AZ20"/>
  <c r="AR20"/>
  <c r="V20"/>
  <c r="BQ19"/>
  <c r="AZ19"/>
  <c r="AR19"/>
  <c r="BQ18"/>
  <c r="AZ18"/>
  <c r="AR18"/>
  <c r="AZ17"/>
  <c r="AR17"/>
  <c r="X17"/>
  <c r="V17"/>
  <c r="B17"/>
  <c r="AZ16"/>
  <c r="AR16"/>
  <c r="B16"/>
  <c r="AZ15"/>
  <c r="AR15"/>
  <c r="L15"/>
  <c r="B15"/>
  <c r="AZ14"/>
  <c r="AR14"/>
  <c r="L14"/>
  <c r="B14"/>
  <c r="AZ13"/>
  <c r="AR13"/>
  <c r="W13"/>
  <c r="L13"/>
  <c r="B13"/>
  <c r="BJ12"/>
  <c r="AZ12"/>
  <c r="AR12"/>
  <c r="W12"/>
  <c r="L12"/>
  <c r="B12"/>
  <c r="BJ11"/>
  <c r="AZ11"/>
  <c r="AR11"/>
  <c r="AJ11"/>
  <c r="W11"/>
  <c r="L11"/>
  <c r="B11"/>
  <c r="AS10"/>
  <c r="AQ10"/>
  <c r="AJ10"/>
  <c r="W10"/>
  <c r="L10"/>
  <c r="B10"/>
  <c r="AJ9"/>
  <c r="W9"/>
  <c r="L9"/>
  <c r="B9"/>
  <c r="AJ8"/>
  <c r="W8"/>
  <c r="L8"/>
  <c r="B8"/>
  <c r="BC7"/>
  <c r="AJ7"/>
  <c r="L7"/>
  <c r="B7"/>
  <c r="AR6"/>
  <c r="AJ6"/>
  <c r="W6"/>
  <c r="L6"/>
  <c r="B6"/>
  <c r="BQ5"/>
  <c r="BO5"/>
  <c r="BJ5"/>
  <c r="AI5"/>
  <c r="V5"/>
  <c r="L5"/>
  <c r="B5"/>
  <c r="BQ4"/>
  <c r="BO4"/>
  <c r="BJ4"/>
  <c r="AQ4"/>
  <c r="AS3"/>
  <c r="AQ3"/>
  <c r="X3"/>
  <c r="V3"/>
  <c r="C3"/>
  <c r="A3"/>
  <c r="AR61" i="151"/>
  <c r="B61"/>
  <c r="BA60"/>
  <c r="AR60"/>
  <c r="W60"/>
  <c r="B60"/>
  <c r="BA59"/>
  <c r="AR59"/>
  <c r="W59"/>
  <c r="N59"/>
  <c r="G59"/>
  <c r="B59"/>
  <c r="BA58"/>
  <c r="AR58"/>
  <c r="AI58"/>
  <c r="AB58"/>
  <c r="W58"/>
  <c r="B58"/>
  <c r="AR57"/>
  <c r="W57"/>
  <c r="N57"/>
  <c r="G57"/>
  <c r="B57"/>
  <c r="BA56"/>
  <c r="AR56"/>
  <c r="AI56"/>
  <c r="AB56"/>
  <c r="W56"/>
  <c r="N56"/>
  <c r="G56"/>
  <c r="B56"/>
  <c r="AR55"/>
  <c r="AI55"/>
  <c r="AB55"/>
  <c r="W55"/>
  <c r="N55"/>
  <c r="G55"/>
  <c r="B55"/>
  <c r="BA54"/>
  <c r="AI54"/>
  <c r="AB54"/>
  <c r="W54"/>
  <c r="N54"/>
  <c r="G54"/>
  <c r="B54"/>
  <c r="AR53"/>
  <c r="AI53"/>
  <c r="AB53"/>
  <c r="W53"/>
  <c r="N53"/>
  <c r="G53"/>
  <c r="B53"/>
  <c r="BA52"/>
  <c r="AR52"/>
  <c r="AI52"/>
  <c r="AB52"/>
  <c r="W52"/>
  <c r="N52"/>
  <c r="G52"/>
  <c r="B52"/>
  <c r="AQ51"/>
  <c r="AI51"/>
  <c r="AB51"/>
  <c r="W51"/>
  <c r="G51"/>
  <c r="B51"/>
  <c r="AR50"/>
  <c r="AB50"/>
  <c r="W50"/>
  <c r="N50"/>
  <c r="G50"/>
  <c r="B50"/>
  <c r="AI49"/>
  <c r="AB49"/>
  <c r="W49"/>
  <c r="B49"/>
  <c r="BP48"/>
  <c r="BN48"/>
  <c r="BJ48"/>
  <c r="W48"/>
  <c r="BP47"/>
  <c r="BN47"/>
  <c r="BJ47"/>
  <c r="AS46"/>
  <c r="AQ46"/>
  <c r="X46"/>
  <c r="V46"/>
  <c r="C46"/>
  <c r="A46"/>
  <c r="AR42"/>
  <c r="W42"/>
  <c r="B42"/>
  <c r="BB41"/>
  <c r="AG41"/>
  <c r="L41"/>
  <c r="BB40"/>
  <c r="AG40"/>
  <c r="L40"/>
  <c r="BB39"/>
  <c r="AG39"/>
  <c r="L39"/>
  <c r="BB38"/>
  <c r="AR38"/>
  <c r="AG38"/>
  <c r="W38"/>
  <c r="L38"/>
  <c r="B38"/>
  <c r="BB37"/>
  <c r="AR37"/>
  <c r="AG37"/>
  <c r="W37"/>
  <c r="L37"/>
  <c r="B37"/>
  <c r="BB36"/>
  <c r="AR36"/>
  <c r="AG36"/>
  <c r="W36"/>
  <c r="L36"/>
  <c r="B36"/>
  <c r="BB35"/>
  <c r="AR35"/>
  <c r="AG35"/>
  <c r="W35"/>
  <c r="L35"/>
  <c r="B35"/>
  <c r="BB34"/>
  <c r="AG34"/>
  <c r="L34"/>
  <c r="BB33"/>
  <c r="AR33"/>
  <c r="AG33"/>
  <c r="W33"/>
  <c r="L33"/>
  <c r="B33"/>
  <c r="BJ32"/>
  <c r="AR32"/>
  <c r="W32"/>
  <c r="B32"/>
  <c r="BJ31"/>
  <c r="BB31"/>
  <c r="AR31"/>
  <c r="AG31"/>
  <c r="W31"/>
  <c r="L31"/>
  <c r="B31"/>
  <c r="C30"/>
  <c r="A30"/>
  <c r="AR24"/>
  <c r="W24"/>
  <c r="B24"/>
  <c r="AW23"/>
  <c r="AR23"/>
  <c r="AB23"/>
  <c r="W23"/>
  <c r="G23"/>
  <c r="B23"/>
  <c r="AR22"/>
  <c r="W22"/>
  <c r="B22"/>
  <c r="BD21"/>
  <c r="AW21"/>
  <c r="AR21"/>
  <c r="AI21"/>
  <c r="AB21"/>
  <c r="W21"/>
  <c r="N21"/>
  <c r="G21"/>
  <c r="B21"/>
  <c r="AW20"/>
  <c r="AR20"/>
  <c r="AB20"/>
  <c r="W20"/>
  <c r="G20"/>
  <c r="B20"/>
  <c r="BD19"/>
  <c r="AW19"/>
  <c r="AR19"/>
  <c r="AI19"/>
  <c r="AB19"/>
  <c r="W19"/>
  <c r="N19"/>
  <c r="G19"/>
  <c r="B19"/>
  <c r="BD18"/>
  <c r="AR18"/>
  <c r="AI18"/>
  <c r="W18"/>
  <c r="N18"/>
  <c r="B18"/>
  <c r="AW17"/>
  <c r="AR17"/>
  <c r="AB17"/>
  <c r="W17"/>
  <c r="G17"/>
  <c r="B17"/>
  <c r="BD16"/>
  <c r="AW16"/>
  <c r="AR16"/>
  <c r="AI16"/>
  <c r="AB16"/>
  <c r="W16"/>
  <c r="N16"/>
  <c r="G16"/>
  <c r="B16"/>
  <c r="AW15"/>
  <c r="AR15"/>
  <c r="AB15"/>
  <c r="W15"/>
  <c r="G15"/>
  <c r="B15"/>
  <c r="BD14"/>
  <c r="AW14"/>
  <c r="AR14"/>
  <c r="AI14"/>
  <c r="AB14"/>
  <c r="W14"/>
  <c r="N14"/>
  <c r="G14"/>
  <c r="B14"/>
  <c r="AW13"/>
  <c r="AR13"/>
  <c r="AB13"/>
  <c r="W13"/>
  <c r="G13"/>
  <c r="B13"/>
  <c r="BJ12"/>
  <c r="BD12"/>
  <c r="AW12"/>
  <c r="AR12"/>
  <c r="AI12"/>
  <c r="AB12"/>
  <c r="W12"/>
  <c r="N12"/>
  <c r="G12"/>
  <c r="B12"/>
  <c r="BJ11"/>
  <c r="AR11"/>
  <c r="W11"/>
  <c r="B11"/>
  <c r="C10"/>
  <c r="A10"/>
  <c r="BJ5"/>
  <c r="AR5"/>
  <c r="W5"/>
  <c r="I5"/>
  <c r="B5"/>
  <c r="BJ4"/>
  <c r="A4"/>
  <c r="C3"/>
  <c r="A3"/>
  <c r="BI110" i="150"/>
  <c r="BO109"/>
  <c r="BM109"/>
  <c r="BI109"/>
  <c r="BM103"/>
  <c r="BM102"/>
  <c r="BN96"/>
  <c r="BI92"/>
  <c r="BI90"/>
  <c r="BK88"/>
  <c r="S83"/>
  <c r="P82"/>
  <c r="N82"/>
  <c r="AR81"/>
  <c r="P81"/>
  <c r="N81"/>
  <c r="C81"/>
  <c r="A81"/>
  <c r="AR79"/>
  <c r="N79"/>
  <c r="AR77"/>
  <c r="N77"/>
  <c r="AZ76"/>
  <c r="AR76"/>
  <c r="AE76"/>
  <c r="AZ75"/>
  <c r="AR75"/>
  <c r="N75"/>
  <c r="AZ74"/>
  <c r="AR74"/>
  <c r="V74"/>
  <c r="N74"/>
  <c r="A74"/>
  <c r="AR73"/>
  <c r="V73"/>
  <c r="AZ72"/>
  <c r="V72"/>
  <c r="N72"/>
  <c r="AR71"/>
  <c r="N71"/>
  <c r="AZ70"/>
  <c r="AR70"/>
  <c r="V70"/>
  <c r="N70"/>
  <c r="AZ69"/>
  <c r="AR69"/>
  <c r="AZ68"/>
  <c r="AR68"/>
  <c r="AG68"/>
  <c r="AE68"/>
  <c r="V68"/>
  <c r="N68"/>
  <c r="N67"/>
  <c r="V66"/>
  <c r="N66"/>
  <c r="BI65"/>
  <c r="AR65"/>
  <c r="V65"/>
  <c r="N65"/>
  <c r="C65"/>
  <c r="A65"/>
  <c r="AR63"/>
  <c r="N63"/>
  <c r="N62"/>
  <c r="AR61"/>
  <c r="N61"/>
  <c r="AR60"/>
  <c r="AE60"/>
  <c r="N60"/>
  <c r="C60"/>
  <c r="A60"/>
  <c r="BA59"/>
  <c r="AR59"/>
  <c r="AR58"/>
  <c r="Z58"/>
  <c r="N58"/>
  <c r="C58"/>
  <c r="A58"/>
  <c r="BA57"/>
  <c r="AR56"/>
  <c r="N56"/>
  <c r="BA55"/>
  <c r="AR55"/>
  <c r="BA54"/>
  <c r="AR54"/>
  <c r="N54"/>
  <c r="BA53"/>
  <c r="AR53"/>
  <c r="AG53"/>
  <c r="AE53"/>
  <c r="N53"/>
  <c r="C53"/>
  <c r="A53"/>
  <c r="AT51"/>
  <c r="X51"/>
  <c r="B51"/>
  <c r="AS50"/>
  <c r="X50"/>
  <c r="S50"/>
  <c r="B50"/>
  <c r="BI49"/>
  <c r="C49"/>
  <c r="A49"/>
  <c r="AT46"/>
  <c r="AD46"/>
  <c r="N46"/>
  <c r="AT45"/>
  <c r="AD45"/>
  <c r="N45"/>
  <c r="C45"/>
  <c r="A45"/>
  <c r="AT40"/>
  <c r="AD40"/>
  <c r="N40"/>
  <c r="AT38"/>
  <c r="AD38"/>
  <c r="N38"/>
  <c r="AT36"/>
  <c r="AD36"/>
  <c r="N36"/>
  <c r="AT35"/>
  <c r="AD35"/>
  <c r="N35"/>
  <c r="BB34"/>
  <c r="AL34"/>
  <c r="V34"/>
  <c r="AT33"/>
  <c r="AD33"/>
  <c r="N33"/>
  <c r="A33"/>
  <c r="BB32"/>
  <c r="AL32"/>
  <c r="V32"/>
  <c r="BB31"/>
  <c r="AT31"/>
  <c r="AL31"/>
  <c r="AD31"/>
  <c r="V31"/>
  <c r="N31"/>
  <c r="AT30"/>
  <c r="AD30"/>
  <c r="N30"/>
  <c r="AT29"/>
  <c r="AD29"/>
  <c r="N29"/>
  <c r="BB28"/>
  <c r="AL28"/>
  <c r="V28"/>
  <c r="AT27"/>
  <c r="AD27"/>
  <c r="N27"/>
  <c r="BI26"/>
  <c r="BB26"/>
  <c r="AT26"/>
  <c r="AL26"/>
  <c r="AD26"/>
  <c r="V26"/>
  <c r="N26"/>
  <c r="BI25"/>
  <c r="AT25"/>
  <c r="AD25"/>
  <c r="N25"/>
  <c r="BB24"/>
  <c r="AT24"/>
  <c r="AL24"/>
  <c r="AD24"/>
  <c r="V24"/>
  <c r="N24"/>
  <c r="C24"/>
  <c r="A24"/>
  <c r="BE21"/>
  <c r="AT21"/>
  <c r="AO21"/>
  <c r="AD21"/>
  <c r="Y21"/>
  <c r="N21"/>
  <c r="C21"/>
  <c r="A21"/>
  <c r="BI19"/>
  <c r="AV19"/>
  <c r="AT19"/>
  <c r="AF19"/>
  <c r="AD19"/>
  <c r="P19"/>
  <c r="N19"/>
  <c r="BI18"/>
  <c r="AT18"/>
  <c r="AD18"/>
  <c r="N18"/>
  <c r="AT17"/>
  <c r="AD17"/>
  <c r="N17"/>
  <c r="C17"/>
  <c r="A17"/>
  <c r="AT15"/>
  <c r="AD15"/>
  <c r="N15"/>
  <c r="BA14"/>
  <c r="AT14"/>
  <c r="AK14"/>
  <c r="AD14"/>
  <c r="U14"/>
  <c r="N14"/>
  <c r="A14"/>
  <c r="BA13"/>
  <c r="AT13"/>
  <c r="AK13"/>
  <c r="AD13"/>
  <c r="U13"/>
  <c r="N13"/>
  <c r="BA12"/>
  <c r="AT12"/>
  <c r="AK12"/>
  <c r="AD12"/>
  <c r="U12"/>
  <c r="N12"/>
  <c r="BE11"/>
  <c r="BA11"/>
  <c r="AT11"/>
  <c r="AO11"/>
  <c r="AK11"/>
  <c r="AD11"/>
  <c r="Y11"/>
  <c r="U11"/>
  <c r="N11"/>
  <c r="BI10"/>
  <c r="BA10"/>
  <c r="AT10"/>
  <c r="AK10"/>
  <c r="AD10"/>
  <c r="U10"/>
  <c r="N10"/>
  <c r="BI9"/>
  <c r="BA9"/>
  <c r="AT9"/>
  <c r="AK9"/>
  <c r="AD9"/>
  <c r="U9"/>
  <c r="N9"/>
  <c r="C8"/>
  <c r="A8"/>
  <c r="BI5"/>
  <c r="AU5"/>
  <c r="X5"/>
  <c r="B5"/>
  <c r="BI4"/>
  <c r="AT4"/>
  <c r="X4"/>
  <c r="Q4"/>
  <c r="B4"/>
  <c r="AG3"/>
  <c r="C3"/>
  <c r="A3"/>
  <c r="B39" i="131"/>
  <c r="B38"/>
  <c r="BJ37"/>
  <c r="B37"/>
  <c r="BN36"/>
  <c r="BJ36"/>
  <c r="C35"/>
  <c r="A35"/>
  <c r="B30"/>
  <c r="B29"/>
  <c r="B28"/>
  <c r="B27"/>
  <c r="B26"/>
  <c r="B24"/>
  <c r="B23"/>
  <c r="B21"/>
  <c r="B20"/>
  <c r="BN18"/>
  <c r="BN17"/>
  <c r="C17"/>
  <c r="A17"/>
  <c r="O15"/>
  <c r="B15"/>
  <c r="W14"/>
  <c r="N14"/>
  <c r="D14"/>
  <c r="B14"/>
  <c r="W13"/>
  <c r="BN12"/>
  <c r="BN11"/>
  <c r="X11"/>
  <c r="V11"/>
  <c r="C11"/>
  <c r="A11"/>
  <c r="AR9"/>
  <c r="P9"/>
  <c r="B9"/>
  <c r="AC8"/>
  <c r="P8"/>
  <c r="B8"/>
  <c r="AC7"/>
  <c r="P7"/>
  <c r="B7"/>
  <c r="AC6"/>
  <c r="P6"/>
  <c r="B6"/>
  <c r="BJ5"/>
  <c r="AC5"/>
  <c r="P5"/>
  <c r="B5"/>
  <c r="BJ4"/>
  <c r="AR4"/>
  <c r="AC4"/>
  <c r="P4"/>
  <c r="B4"/>
  <c r="C3"/>
  <c r="A3"/>
  <c r="BN80" i="138"/>
  <c r="O80"/>
  <c r="B80"/>
  <c r="BN79"/>
  <c r="N79"/>
  <c r="D79"/>
  <c r="B79"/>
  <c r="C77"/>
  <c r="A77"/>
  <c r="B72"/>
  <c r="J71"/>
  <c r="B71"/>
  <c r="BN70"/>
  <c r="J70"/>
  <c r="B70"/>
  <c r="BN69"/>
  <c r="J69"/>
  <c r="B69"/>
  <c r="C68"/>
  <c r="A68"/>
  <c r="B63"/>
  <c r="J62"/>
  <c r="B62"/>
  <c r="J61"/>
  <c r="B61"/>
  <c r="BN60"/>
  <c r="J60"/>
  <c r="B60"/>
  <c r="BN59"/>
  <c r="C58"/>
  <c r="A58"/>
  <c r="BN56"/>
  <c r="O56"/>
  <c r="B56"/>
  <c r="BN55"/>
  <c r="N55"/>
  <c r="D55"/>
  <c r="B55"/>
  <c r="C54"/>
  <c r="A54"/>
  <c r="W49"/>
  <c r="B49"/>
  <c r="AE48"/>
  <c r="W48"/>
  <c r="J48"/>
  <c r="B48"/>
  <c r="BN47"/>
  <c r="AE47"/>
  <c r="W47"/>
  <c r="J47"/>
  <c r="B47"/>
  <c r="BP46"/>
  <c r="BN46"/>
  <c r="AE46"/>
  <c r="W46"/>
  <c r="J46"/>
  <c r="B46"/>
  <c r="BP45"/>
  <c r="X44"/>
  <c r="V44"/>
  <c r="C44"/>
  <c r="A44"/>
  <c r="AR37"/>
  <c r="AZ36"/>
  <c r="AR36"/>
  <c r="AJ36"/>
  <c r="Z36"/>
  <c r="AZ35"/>
  <c r="AR35"/>
  <c r="AZ34"/>
  <c r="AR34"/>
  <c r="BJ33"/>
  <c r="W33"/>
  <c r="BJ32"/>
  <c r="AS32"/>
  <c r="AQ32"/>
  <c r="W32"/>
  <c r="W31"/>
  <c r="BF30"/>
  <c r="AR30"/>
  <c r="W30"/>
  <c r="BJ29"/>
  <c r="BD29"/>
  <c r="AT29"/>
  <c r="AR29"/>
  <c r="W29"/>
  <c r="BJ28"/>
  <c r="AS28"/>
  <c r="AQ28"/>
  <c r="W28"/>
  <c r="B28"/>
  <c r="AK27"/>
  <c r="W27"/>
  <c r="B27"/>
  <c r="BN26"/>
  <c r="BN25"/>
  <c r="BH25"/>
  <c r="AK25"/>
  <c r="W25"/>
  <c r="C25"/>
  <c r="A25"/>
  <c r="AR24"/>
  <c r="V24"/>
  <c r="BJ22"/>
  <c r="AQ22"/>
  <c r="K22"/>
  <c r="BN21"/>
  <c r="BJ21"/>
  <c r="BP20"/>
  <c r="BN20"/>
  <c r="AS20"/>
  <c r="AQ20"/>
  <c r="X20"/>
  <c r="V20"/>
  <c r="C20"/>
  <c r="A20"/>
  <c r="AG18"/>
  <c r="S18"/>
  <c r="B18"/>
  <c r="AT17"/>
  <c r="AG17"/>
  <c r="S17"/>
  <c r="B17"/>
  <c r="AG16"/>
  <c r="S16"/>
  <c r="B16"/>
  <c r="AG15"/>
  <c r="S15"/>
  <c r="B15"/>
  <c r="AT14"/>
  <c r="AG14"/>
  <c r="S14"/>
  <c r="B14"/>
  <c r="AG13"/>
  <c r="S13"/>
  <c r="B13"/>
  <c r="AG12"/>
  <c r="S12"/>
  <c r="B12"/>
  <c r="AT11"/>
  <c r="AG11"/>
  <c r="S11"/>
  <c r="B11"/>
  <c r="AT10"/>
  <c r="AG10"/>
  <c r="S10"/>
  <c r="B10"/>
  <c r="AT9"/>
  <c r="AG9"/>
  <c r="S9"/>
  <c r="B9"/>
  <c r="BJ8"/>
  <c r="AT8"/>
  <c r="AG8"/>
  <c r="S8"/>
  <c r="B8"/>
  <c r="BJ7"/>
  <c r="A7"/>
  <c r="C6"/>
  <c r="A6"/>
  <c r="BJ5"/>
  <c r="BJ4"/>
  <c r="BA4"/>
  <c r="AK4"/>
  <c r="R4"/>
  <c r="D4"/>
  <c r="B4"/>
  <c r="C3"/>
  <c r="A3"/>
  <c r="BI24" i="146"/>
  <c r="C23"/>
  <c r="A23"/>
  <c r="BI22"/>
  <c r="C21"/>
  <c r="A21"/>
  <c r="BI20"/>
  <c r="C19"/>
  <c r="A19"/>
  <c r="BI18"/>
  <c r="C17"/>
  <c r="A17"/>
  <c r="BI16"/>
  <c r="C15"/>
  <c r="A15"/>
  <c r="BI14"/>
  <c r="C13"/>
  <c r="A13"/>
  <c r="BI12"/>
  <c r="C11"/>
  <c r="A11"/>
  <c r="BI10"/>
  <c r="C9"/>
  <c r="A9"/>
  <c r="BE4"/>
  <c r="AW4"/>
  <c r="AR4"/>
  <c r="AL4"/>
  <c r="AF4"/>
  <c r="Z4"/>
  <c r="T4"/>
  <c r="N4"/>
  <c r="A3"/>
  <c r="BI59" i="139"/>
  <c r="BI58"/>
  <c r="BI56"/>
  <c r="BI55"/>
  <c r="BI53"/>
  <c r="BH53"/>
  <c r="BI52"/>
  <c r="BH52"/>
  <c r="BI50"/>
  <c r="BH50"/>
  <c r="BI49"/>
  <c r="BH49"/>
  <c r="BJ47"/>
  <c r="BI47"/>
  <c r="BH47"/>
  <c r="BJ46"/>
  <c r="BI46"/>
  <c r="BH46"/>
  <c r="BJ44"/>
  <c r="BI44"/>
  <c r="BH44"/>
  <c r="BJ43"/>
  <c r="BI43"/>
  <c r="BH43"/>
  <c r="M43"/>
  <c r="G43"/>
  <c r="M42"/>
  <c r="G42"/>
  <c r="B39"/>
  <c r="B38"/>
  <c r="B37"/>
  <c r="B36"/>
  <c r="B35"/>
  <c r="B34"/>
  <c r="B33"/>
  <c r="B32"/>
  <c r="B31"/>
  <c r="B30"/>
  <c r="B29"/>
  <c r="B28"/>
  <c r="B27"/>
  <c r="B26"/>
  <c r="B25"/>
  <c r="B24"/>
  <c r="B23"/>
  <c r="B22"/>
  <c r="B21"/>
  <c r="B20"/>
  <c r="B19"/>
  <c r="A17"/>
  <c r="C12"/>
  <c r="A12"/>
  <c r="BI11"/>
  <c r="BH11"/>
  <c r="BI10"/>
  <c r="BH10"/>
  <c r="BI8"/>
  <c r="BH8"/>
  <c r="BI7"/>
  <c r="BH7"/>
  <c r="G7"/>
  <c r="BJ5"/>
  <c r="BI5"/>
  <c r="BH5"/>
  <c r="BJ4"/>
  <c r="BI4"/>
  <c r="BH4"/>
  <c r="R4"/>
  <c r="M4"/>
  <c r="R3"/>
  <c r="M3"/>
  <c r="C3"/>
  <c r="A3"/>
  <c r="BG37" i="140"/>
  <c r="L37"/>
  <c r="BG36"/>
  <c r="BC36"/>
  <c r="AF36"/>
  <c r="L36"/>
  <c r="H36"/>
  <c r="BG34"/>
  <c r="L34"/>
  <c r="BG33"/>
  <c r="BC33"/>
  <c r="AF33"/>
  <c r="L33"/>
  <c r="H33"/>
  <c r="BG31"/>
  <c r="L31"/>
  <c r="BG30"/>
  <c r="BC30"/>
  <c r="AF30"/>
  <c r="L30"/>
  <c r="H30"/>
  <c r="BG28"/>
  <c r="L28"/>
  <c r="BG27"/>
  <c r="BC27"/>
  <c r="AF27"/>
  <c r="L27"/>
  <c r="H27"/>
  <c r="BG25"/>
  <c r="L25"/>
  <c r="BG24"/>
  <c r="BC24"/>
  <c r="AF24"/>
  <c r="L24"/>
  <c r="H24"/>
  <c r="BG22"/>
  <c r="L22"/>
  <c r="BG21"/>
  <c r="BC21"/>
  <c r="AF21"/>
  <c r="L21"/>
  <c r="H21"/>
  <c r="BG19"/>
  <c r="AQ19"/>
  <c r="L19"/>
  <c r="BG18"/>
  <c r="BC18"/>
  <c r="AO18"/>
  <c r="AF18"/>
  <c r="L18"/>
  <c r="H18"/>
  <c r="AL17"/>
  <c r="BG16"/>
  <c r="AN16"/>
  <c r="AL16"/>
  <c r="L16"/>
  <c r="BG15"/>
  <c r="BC15"/>
  <c r="AF15"/>
  <c r="L15"/>
  <c r="H15"/>
  <c r="P14"/>
  <c r="AW12"/>
  <c r="AV12"/>
  <c r="AL12"/>
  <c r="AK12"/>
  <c r="Z12"/>
  <c r="Y12"/>
  <c r="P12"/>
  <c r="O12"/>
  <c r="C12"/>
  <c r="A12"/>
  <c r="AC10"/>
  <c r="O10"/>
  <c r="F10"/>
  <c r="AC9"/>
  <c r="O9"/>
  <c r="E9"/>
  <c r="DM8"/>
  <c r="DA8"/>
  <c r="CY8"/>
  <c r="CU8"/>
  <c r="CS8"/>
  <c r="CG8"/>
  <c r="CE8"/>
  <c r="BV8"/>
  <c r="BT8"/>
  <c r="AZ8"/>
  <c r="AC8"/>
  <c r="O8"/>
  <c r="B8"/>
  <c r="AO7"/>
  <c r="AC7"/>
  <c r="O7"/>
  <c r="D7"/>
  <c r="B7"/>
  <c r="AO6"/>
  <c r="AC6"/>
  <c r="O6"/>
  <c r="AO5"/>
  <c r="AC5"/>
  <c r="O5"/>
  <c r="BQ4"/>
  <c r="AZ4"/>
  <c r="AO4"/>
  <c r="AC4"/>
  <c r="O4"/>
  <c r="BQ3"/>
  <c r="M3"/>
  <c r="C3"/>
  <c r="A3"/>
  <c r="BN76" i="158"/>
  <c r="M76"/>
  <c r="BN75"/>
  <c r="B75"/>
  <c r="C74"/>
  <c r="A74"/>
  <c r="B69"/>
  <c r="B68"/>
  <c r="B67"/>
  <c r="B66"/>
  <c r="B65"/>
  <c r="BN64"/>
  <c r="B64"/>
  <c r="BN63"/>
  <c r="B63"/>
  <c r="C62"/>
  <c r="A62"/>
  <c r="W60"/>
  <c r="BP58"/>
  <c r="AH58"/>
  <c r="BP57"/>
  <c r="W57"/>
  <c r="B57"/>
  <c r="B56"/>
  <c r="X55"/>
  <c r="V55"/>
  <c r="M55"/>
  <c r="B55"/>
  <c r="M54"/>
  <c r="B54"/>
  <c r="BN53"/>
  <c r="M53"/>
  <c r="B53"/>
  <c r="BN52"/>
  <c r="AJ52"/>
  <c r="W52"/>
  <c r="W51"/>
  <c r="C51"/>
  <c r="A51"/>
  <c r="AF50"/>
  <c r="W50"/>
  <c r="AF49"/>
  <c r="W49"/>
  <c r="O49"/>
  <c r="B49"/>
  <c r="AF48"/>
  <c r="W48"/>
  <c r="O48"/>
  <c r="AF47"/>
  <c r="W47"/>
  <c r="O47"/>
  <c r="AF46"/>
  <c r="W46"/>
  <c r="O46"/>
  <c r="H46"/>
  <c r="BP45"/>
  <c r="BN45"/>
  <c r="AF45"/>
  <c r="W45"/>
  <c r="O45"/>
  <c r="B45"/>
  <c r="BP44"/>
  <c r="BN44"/>
  <c r="AF44"/>
  <c r="W44"/>
  <c r="X43"/>
  <c r="V43"/>
  <c r="C43"/>
  <c r="A43"/>
  <c r="W39"/>
  <c r="BJ38"/>
  <c r="BB38"/>
  <c r="BB37"/>
  <c r="AS37"/>
  <c r="AQ37"/>
  <c r="O37"/>
  <c r="E37"/>
  <c r="BJ36"/>
  <c r="BB36"/>
  <c r="W36"/>
  <c r="B36"/>
  <c r="BB35"/>
  <c r="AS35"/>
  <c r="AQ35"/>
  <c r="B35"/>
  <c r="BJ34"/>
  <c r="BB34"/>
  <c r="B34"/>
  <c r="BB33"/>
  <c r="AS33"/>
  <c r="AQ33"/>
  <c r="W33"/>
  <c r="D33"/>
  <c r="B33"/>
  <c r="BJ32"/>
  <c r="BB32"/>
  <c r="W32"/>
  <c r="BB31"/>
  <c r="AS31"/>
  <c r="AQ31"/>
  <c r="W31"/>
  <c r="C31"/>
  <c r="A31"/>
  <c r="W30"/>
  <c r="AQ29"/>
  <c r="W29"/>
  <c r="W28"/>
  <c r="W27"/>
  <c r="BN26"/>
  <c r="BB26"/>
  <c r="AR26"/>
  <c r="W26"/>
  <c r="B26"/>
  <c r="BN25"/>
  <c r="BB25"/>
  <c r="AR25"/>
  <c r="W25"/>
  <c r="BP24"/>
  <c r="BB24"/>
  <c r="AR24"/>
  <c r="W24"/>
  <c r="BP23"/>
  <c r="BB23"/>
  <c r="AR23"/>
  <c r="V23"/>
  <c r="AR22"/>
  <c r="X22"/>
  <c r="V22"/>
  <c r="B22"/>
  <c r="BB21"/>
  <c r="AR21"/>
  <c r="B21"/>
  <c r="BJ20"/>
  <c r="BB20"/>
  <c r="AR20"/>
  <c r="B20"/>
  <c r="BJ19"/>
  <c r="B19"/>
  <c r="AS18"/>
  <c r="AQ18"/>
  <c r="W18"/>
  <c r="B18"/>
  <c r="B17"/>
  <c r="BE16"/>
  <c r="AR16"/>
  <c r="B16"/>
  <c r="BJ15"/>
  <c r="BD15"/>
  <c r="AT15"/>
  <c r="AR15"/>
  <c r="W15"/>
  <c r="B15"/>
  <c r="BJ14"/>
  <c r="B14"/>
  <c r="AS13"/>
  <c r="AQ13"/>
  <c r="B13"/>
  <c r="W12"/>
  <c r="B12"/>
  <c r="W11"/>
  <c r="B11"/>
  <c r="BN10"/>
  <c r="W10"/>
  <c r="A10"/>
  <c r="BN9"/>
  <c r="W9"/>
  <c r="AR8"/>
  <c r="W8"/>
  <c r="C8"/>
  <c r="A8"/>
  <c r="AZ7"/>
  <c r="AR7"/>
  <c r="W7"/>
  <c r="AZ6"/>
  <c r="AR6"/>
  <c r="W6"/>
  <c r="P6"/>
  <c r="B6"/>
  <c r="BP5"/>
  <c r="BN5"/>
  <c r="AZ5"/>
  <c r="AR5"/>
  <c r="W5"/>
  <c r="N5"/>
  <c r="D5"/>
  <c r="B5"/>
  <c r="BP4"/>
  <c r="BN4"/>
  <c r="V4"/>
  <c r="AS3"/>
  <c r="AQ3"/>
  <c r="X3"/>
  <c r="V3"/>
  <c r="C3"/>
  <c r="A3"/>
  <c r="B80" i="141"/>
  <c r="B79"/>
  <c r="BN77"/>
  <c r="BN76"/>
  <c r="C75"/>
  <c r="A75"/>
  <c r="W51"/>
  <c r="W50"/>
  <c r="W49"/>
  <c r="W48"/>
  <c r="K48"/>
  <c r="A48"/>
  <c r="W47"/>
  <c r="BJ46"/>
  <c r="BP45"/>
  <c r="BP44"/>
  <c r="X43"/>
  <c r="V43"/>
  <c r="C43"/>
  <c r="A43"/>
  <c r="W36"/>
  <c r="B36"/>
  <c r="AO35"/>
  <c r="W35"/>
  <c r="B35"/>
  <c r="AO34"/>
  <c r="W34"/>
  <c r="B34"/>
  <c r="BN33"/>
  <c r="BK33"/>
  <c r="BN32"/>
  <c r="BK32"/>
  <c r="X31"/>
  <c r="V31"/>
  <c r="C31"/>
  <c r="A31"/>
  <c r="BJ13"/>
  <c r="BJ12"/>
  <c r="C11"/>
  <c r="A11"/>
  <c r="B9"/>
  <c r="W8"/>
  <c r="B8"/>
  <c r="BE7"/>
  <c r="AR7"/>
  <c r="W7"/>
  <c r="B7"/>
  <c r="BD6"/>
  <c r="AT6"/>
  <c r="AR6"/>
  <c r="W6"/>
  <c r="B6"/>
  <c r="BP5"/>
  <c r="BJ5"/>
  <c r="B5"/>
  <c r="BP4"/>
  <c r="BN4"/>
  <c r="BJ4"/>
  <c r="AS3"/>
  <c r="AQ3"/>
  <c r="X3"/>
  <c r="V3"/>
  <c r="C3"/>
  <c r="A3"/>
  <c r="W79" i="143"/>
  <c r="W76"/>
  <c r="O75"/>
  <c r="B75"/>
  <c r="N74"/>
  <c r="D74"/>
  <c r="B74"/>
  <c r="W73"/>
  <c r="BN72"/>
  <c r="C72"/>
  <c r="A72"/>
  <c r="BN71"/>
  <c r="W71"/>
  <c r="AF70"/>
  <c r="W70"/>
  <c r="B70"/>
  <c r="W69"/>
  <c r="B69"/>
  <c r="AF68"/>
  <c r="W68"/>
  <c r="C68"/>
  <c r="A68"/>
  <c r="BN67"/>
  <c r="BN66"/>
  <c r="AF66"/>
  <c r="W66"/>
  <c r="B66"/>
  <c r="B65"/>
  <c r="AF64"/>
  <c r="W64"/>
  <c r="AF63"/>
  <c r="AF62"/>
  <c r="W62"/>
  <c r="AR61"/>
  <c r="AF60"/>
  <c r="W60"/>
  <c r="C60"/>
  <c r="A60"/>
  <c r="BN59"/>
  <c r="BN58"/>
  <c r="AF58"/>
  <c r="W58"/>
  <c r="AR57"/>
  <c r="AF57"/>
  <c r="AR56"/>
  <c r="AF56"/>
  <c r="W56"/>
  <c r="B56"/>
  <c r="AR55"/>
  <c r="AF55"/>
  <c r="L55"/>
  <c r="B55"/>
  <c r="AR54"/>
  <c r="AF54"/>
  <c r="W54"/>
  <c r="L54"/>
  <c r="B54"/>
  <c r="AR53"/>
  <c r="AF53"/>
  <c r="L53"/>
  <c r="B53"/>
  <c r="AR52"/>
  <c r="AF52"/>
  <c r="W52"/>
  <c r="L52"/>
  <c r="B52"/>
  <c r="AR51"/>
  <c r="L51"/>
  <c r="B51"/>
  <c r="AQ50"/>
  <c r="AF50"/>
  <c r="W50"/>
  <c r="L50"/>
  <c r="AS49"/>
  <c r="AQ49"/>
  <c r="L49"/>
  <c r="B49"/>
  <c r="AF48"/>
  <c r="W48"/>
  <c r="L48"/>
  <c r="BN47"/>
  <c r="BE47"/>
  <c r="AR47"/>
  <c r="L47"/>
  <c r="B47"/>
  <c r="BD46"/>
  <c r="AR46"/>
  <c r="AF46"/>
  <c r="W46"/>
  <c r="AT45"/>
  <c r="AR45"/>
  <c r="AF45"/>
  <c r="W45"/>
  <c r="BN44"/>
  <c r="V44"/>
  <c r="AS43"/>
  <c r="AQ43"/>
  <c r="X43"/>
  <c r="V43"/>
  <c r="C43"/>
  <c r="A43"/>
  <c r="B38"/>
  <c r="B37"/>
  <c r="B36"/>
  <c r="BN35"/>
  <c r="BN34"/>
  <c r="W34"/>
  <c r="W33"/>
  <c r="BP32"/>
  <c r="W32"/>
  <c r="C32"/>
  <c r="A32"/>
  <c r="BP31"/>
  <c r="W31"/>
  <c r="BN30"/>
  <c r="AR30"/>
  <c r="B30"/>
  <c r="BN29"/>
  <c r="AR29"/>
  <c r="V29"/>
  <c r="B29"/>
  <c r="BB28"/>
  <c r="AR28"/>
  <c r="BB27"/>
  <c r="AR27"/>
  <c r="C27"/>
  <c r="A27"/>
  <c r="BB26"/>
  <c r="AR26"/>
  <c r="W26"/>
  <c r="BB25"/>
  <c r="AR25"/>
  <c r="B25"/>
  <c r="BB24"/>
  <c r="AR24"/>
  <c r="B24"/>
  <c r="BN23"/>
  <c r="BB23"/>
  <c r="AR23"/>
  <c r="AG23"/>
  <c r="W23"/>
  <c r="B23"/>
  <c r="BN22"/>
  <c r="BB22"/>
  <c r="AR22"/>
  <c r="C21"/>
  <c r="A21"/>
  <c r="AG20"/>
  <c r="W20"/>
  <c r="AS19"/>
  <c r="AQ19"/>
  <c r="AG18"/>
  <c r="W18"/>
  <c r="BJ17"/>
  <c r="BP16"/>
  <c r="B16"/>
  <c r="BP15"/>
  <c r="BJ15"/>
  <c r="L15"/>
  <c r="B15"/>
  <c r="X14"/>
  <c r="V14"/>
  <c r="L14"/>
  <c r="B14"/>
  <c r="AR13"/>
  <c r="L13"/>
  <c r="B13"/>
  <c r="L12"/>
  <c r="B12"/>
  <c r="AR11"/>
  <c r="W11"/>
  <c r="L11"/>
  <c r="B11"/>
  <c r="AR9"/>
  <c r="W9"/>
  <c r="AR7"/>
  <c r="W7"/>
  <c r="BP5"/>
  <c r="BN5"/>
  <c r="BJ5"/>
  <c r="AR5"/>
  <c r="BP4"/>
  <c r="BN4"/>
  <c r="AS3"/>
  <c r="AQ3"/>
  <c r="X3"/>
  <c r="V3"/>
  <c r="C3"/>
  <c r="A3"/>
  <c r="B38" i="149"/>
  <c r="B37"/>
  <c r="B36"/>
  <c r="BN35"/>
  <c r="BN34"/>
  <c r="C33"/>
  <c r="A33"/>
  <c r="B31"/>
  <c r="B30"/>
  <c r="AE29"/>
  <c r="V29"/>
  <c r="B29"/>
  <c r="BP28"/>
  <c r="V28"/>
  <c r="B28"/>
  <c r="BP27"/>
  <c r="BN27"/>
  <c r="X27"/>
  <c r="V27"/>
  <c r="BN26"/>
  <c r="W25"/>
  <c r="C25"/>
  <c r="A25"/>
  <c r="W24"/>
  <c r="W23"/>
  <c r="B23"/>
  <c r="BN22"/>
  <c r="W22"/>
  <c r="B22"/>
  <c r="BN21"/>
  <c r="W21"/>
  <c r="C20"/>
  <c r="A20"/>
  <c r="BP19"/>
  <c r="BP18"/>
  <c r="BN18"/>
  <c r="X18"/>
  <c r="V18"/>
  <c r="B18"/>
  <c r="BN17"/>
  <c r="B17"/>
  <c r="W16"/>
  <c r="C16"/>
  <c r="A16"/>
  <c r="W15"/>
  <c r="AR14"/>
  <c r="W14"/>
  <c r="B14"/>
  <c r="AR13"/>
  <c r="B13"/>
  <c r="BP12"/>
  <c r="BN12"/>
  <c r="AR12"/>
  <c r="B12"/>
  <c r="BP11"/>
  <c r="BN11"/>
  <c r="BJ11"/>
  <c r="X11"/>
  <c r="V11"/>
  <c r="BJ10"/>
  <c r="AS10"/>
  <c r="AQ10"/>
  <c r="C10"/>
  <c r="A10"/>
  <c r="W9"/>
  <c r="AR8"/>
  <c r="W8"/>
  <c r="B8"/>
  <c r="AR7"/>
  <c r="W7"/>
  <c r="B7"/>
  <c r="AR6"/>
  <c r="W6"/>
  <c r="B6"/>
  <c r="BP5"/>
  <c r="BN5"/>
  <c r="BJ5"/>
  <c r="AR5"/>
  <c r="BP4"/>
  <c r="BN4"/>
  <c r="BJ4"/>
  <c r="AQ4"/>
  <c r="AS3"/>
  <c r="AQ3"/>
  <c r="X3"/>
  <c r="V3"/>
  <c r="C3"/>
  <c r="A3"/>
  <c r="BN39" i="147"/>
  <c r="BJ39"/>
  <c r="BJ38"/>
  <c r="Y37"/>
  <c r="M37"/>
  <c r="B37"/>
  <c r="A37"/>
  <c r="A35"/>
  <c r="BT34"/>
  <c r="N34"/>
  <c r="X33"/>
  <c r="N33"/>
  <c r="BP32"/>
  <c r="X32"/>
  <c r="N32"/>
  <c r="BP31"/>
  <c r="X31"/>
  <c r="N31"/>
  <c r="AJ30"/>
  <c r="Y30"/>
  <c r="N30"/>
  <c r="B30"/>
  <c r="A30"/>
  <c r="BT29"/>
  <c r="AJ29"/>
  <c r="AA29"/>
  <c r="T29"/>
  <c r="M29"/>
  <c r="BT28"/>
  <c r="BP28"/>
  <c r="AW28"/>
  <c r="AJ28"/>
  <c r="BP27"/>
  <c r="AW27"/>
  <c r="AJ27"/>
  <c r="AK25"/>
  <c r="AI25"/>
  <c r="B24"/>
  <c r="A24"/>
  <c r="BT23"/>
  <c r="BT22"/>
  <c r="BP22"/>
  <c r="B22"/>
  <c r="BP21"/>
  <c r="BG21"/>
  <c r="AX21"/>
  <c r="AA21"/>
  <c r="T21"/>
  <c r="M21"/>
  <c r="AT20"/>
  <c r="AJ20"/>
  <c r="AI20"/>
  <c r="AA19"/>
  <c r="T19"/>
  <c r="M19"/>
  <c r="AA18"/>
  <c r="T18"/>
  <c r="M18"/>
  <c r="BN17"/>
  <c r="BJ17"/>
  <c r="AT17"/>
  <c r="B17"/>
  <c r="A17"/>
  <c r="BJ16"/>
  <c r="AT16"/>
  <c r="AJ16"/>
  <c r="AI16"/>
  <c r="R16"/>
  <c r="BN15"/>
  <c r="Q15"/>
  <c r="BQ14"/>
  <c r="N14"/>
  <c r="BQ13"/>
  <c r="BN13"/>
  <c r="AT13"/>
  <c r="P13"/>
  <c r="N13"/>
  <c r="B13"/>
  <c r="A13"/>
  <c r="AZ11"/>
  <c r="AT11"/>
  <c r="K11"/>
  <c r="D11"/>
  <c r="B11"/>
  <c r="AZ10"/>
  <c r="AT10"/>
  <c r="AJ10"/>
  <c r="AI10"/>
  <c r="C9"/>
  <c r="A9"/>
  <c r="AE8"/>
  <c r="Y8"/>
  <c r="W8"/>
  <c r="Q8"/>
  <c r="B8"/>
  <c r="AT7"/>
  <c r="AT6"/>
  <c r="C6"/>
  <c r="A6"/>
  <c r="BN5"/>
  <c r="BJ5"/>
  <c r="BA5"/>
  <c r="AT5"/>
  <c r="BN4"/>
  <c r="BJ4"/>
  <c r="BA4"/>
  <c r="AT4"/>
  <c r="BA3"/>
  <c r="AT3"/>
  <c r="AJ3"/>
  <c r="AI3"/>
  <c r="B31" i="159"/>
  <c r="B30"/>
  <c r="L29"/>
  <c r="B29"/>
  <c r="V28"/>
  <c r="L28"/>
  <c r="B28"/>
  <c r="BN27"/>
  <c r="L27"/>
  <c r="B27"/>
  <c r="W26"/>
  <c r="L26"/>
  <c r="B26"/>
  <c r="W25"/>
  <c r="L25"/>
  <c r="B25"/>
  <c r="W24"/>
  <c r="L24"/>
  <c r="B24"/>
  <c r="L23"/>
  <c r="B23"/>
  <c r="X22"/>
  <c r="V22"/>
  <c r="C22"/>
  <c r="A22"/>
  <c r="W20"/>
  <c r="B20"/>
  <c r="BP19"/>
  <c r="W19"/>
  <c r="D19"/>
  <c r="B19"/>
  <c r="BP18"/>
  <c r="C18"/>
  <c r="A18"/>
  <c r="X17"/>
  <c r="V17"/>
  <c r="A17"/>
  <c r="B15"/>
  <c r="BN14"/>
  <c r="D14"/>
  <c r="B14"/>
  <c r="BN13"/>
  <c r="W13"/>
  <c r="AH12"/>
  <c r="W12"/>
  <c r="P12"/>
  <c r="B12"/>
  <c r="AH11"/>
  <c r="W11"/>
  <c r="BN10"/>
  <c r="AH10"/>
  <c r="W10"/>
  <c r="C10"/>
  <c r="A10"/>
  <c r="BN9"/>
  <c r="AH9"/>
  <c r="W9"/>
  <c r="AH8"/>
  <c r="W8"/>
  <c r="P8"/>
  <c r="B8"/>
  <c r="AH7"/>
  <c r="W7"/>
  <c r="AH6"/>
  <c r="W6"/>
  <c r="BN5"/>
  <c r="AH5"/>
  <c r="W5"/>
  <c r="BN4"/>
  <c r="AH4"/>
  <c r="W4"/>
  <c r="BP3"/>
  <c r="X3"/>
  <c r="V3"/>
  <c r="A3"/>
  <c r="M39" i="155"/>
  <c r="H39"/>
  <c r="B39"/>
  <c r="M38"/>
  <c r="H38"/>
  <c r="B38"/>
  <c r="AR37"/>
  <c r="M37"/>
  <c r="H37"/>
  <c r="B37"/>
  <c r="BJ36"/>
  <c r="AR36"/>
  <c r="M36"/>
  <c r="H36"/>
  <c r="B36"/>
  <c r="BJ35"/>
  <c r="H35"/>
  <c r="B35"/>
  <c r="AS34"/>
  <c r="AQ34"/>
  <c r="M34"/>
  <c r="H34"/>
  <c r="B34"/>
  <c r="AO33"/>
  <c r="H33"/>
  <c r="B33"/>
  <c r="BP32"/>
  <c r="BA32"/>
  <c r="AR32"/>
  <c r="M32"/>
  <c r="H32"/>
  <c r="B32"/>
  <c r="BJ31"/>
  <c r="BA31"/>
  <c r="AR31"/>
  <c r="X31"/>
  <c r="V31"/>
  <c r="M31"/>
  <c r="H31"/>
  <c r="B31"/>
  <c r="BJ30"/>
  <c r="T30"/>
  <c r="M30"/>
  <c r="H30"/>
  <c r="B30"/>
  <c r="BN29"/>
  <c r="AS29"/>
  <c r="AQ29"/>
  <c r="C28"/>
  <c r="A28"/>
  <c r="AQ27"/>
  <c r="B26"/>
  <c r="BP25"/>
  <c r="BN25"/>
  <c r="D25"/>
  <c r="B25"/>
  <c r="BP24"/>
  <c r="BN24"/>
  <c r="X23"/>
  <c r="V23"/>
  <c r="C23"/>
  <c r="A23"/>
  <c r="BP20"/>
  <c r="AK20"/>
  <c r="BP19"/>
  <c r="X18"/>
  <c r="V18"/>
  <c r="BN17"/>
  <c r="BN16"/>
  <c r="W16"/>
  <c r="BP15"/>
  <c r="Y15"/>
  <c r="W15"/>
  <c r="C15"/>
  <c r="A15"/>
  <c r="BP14"/>
  <c r="BN13"/>
  <c r="X13"/>
  <c r="V13"/>
  <c r="B13"/>
  <c r="BN12"/>
  <c r="BJ12"/>
  <c r="D12"/>
  <c r="B12"/>
  <c r="BJ11"/>
  <c r="C11"/>
  <c r="A11"/>
  <c r="AS10"/>
  <c r="AQ10"/>
  <c r="AR8"/>
  <c r="B8"/>
  <c r="AR7"/>
  <c r="B7"/>
  <c r="AR6"/>
  <c r="B6"/>
  <c r="BP5"/>
  <c r="BN5"/>
  <c r="BJ5"/>
  <c r="B5"/>
  <c r="BP4"/>
  <c r="BN4"/>
  <c r="BJ4"/>
  <c r="B4"/>
  <c r="AS3"/>
  <c r="AQ3"/>
  <c r="X3"/>
  <c r="V3"/>
  <c r="C3"/>
  <c r="A3"/>
  <c r="D27" i="154"/>
  <c r="B27"/>
  <c r="D24"/>
  <c r="B24"/>
  <c r="AH22"/>
  <c r="AF22"/>
  <c r="K21"/>
  <c r="D21"/>
  <c r="B21"/>
  <c r="AH18"/>
  <c r="AF18"/>
  <c r="K18"/>
  <c r="D18"/>
  <c r="B18"/>
  <c r="T15"/>
  <c r="D15"/>
  <c r="B15"/>
  <c r="AH12"/>
  <c r="AF12"/>
  <c r="D12"/>
  <c r="B12"/>
  <c r="K9"/>
  <c r="D9"/>
  <c r="B9"/>
  <c r="AH8"/>
  <c r="AF8"/>
  <c r="K6"/>
  <c r="D6"/>
  <c r="B6"/>
  <c r="AH3"/>
  <c r="AF3"/>
  <c r="U3"/>
  <c r="K3"/>
  <c r="D3"/>
  <c r="B3"/>
  <c r="A1"/>
  <c r="A85" i="123"/>
  <c r="A42"/>
  <c r="A1"/>
  <c r="A41" i="128"/>
  <c r="A1"/>
  <c r="A44" i="151"/>
  <c r="A1"/>
  <c r="A42" i="150"/>
  <c r="A1"/>
  <c r="A1" i="131"/>
  <c r="A42" i="138"/>
  <c r="A1"/>
  <c r="A1" i="146"/>
  <c r="A40" i="139"/>
  <c r="A1"/>
  <c r="A1" i="140"/>
  <c r="A41" i="158"/>
  <c r="A1"/>
  <c r="A41" i="141"/>
  <c r="A1"/>
  <c r="A41" i="143"/>
  <c r="A1"/>
  <c r="A1" i="149"/>
  <c r="A1" i="147"/>
  <c r="A1" i="159"/>
  <c r="A1" i="155"/>
  <c r="A1" i="152"/>
  <c r="AN46" i="123"/>
  <c r="AN47"/>
  <c r="AN48"/>
  <c r="AN49"/>
  <c r="AN50"/>
  <c r="AN51"/>
  <c r="AN52"/>
  <c r="AN53"/>
  <c r="AN54"/>
  <c r="AW45"/>
  <c r="AW46"/>
  <c r="AW47"/>
  <c r="AW48"/>
  <c r="AW49"/>
  <c r="AW50"/>
  <c r="AW51"/>
  <c r="AW52"/>
  <c r="AW53"/>
  <c r="AW54"/>
  <c r="BB45"/>
  <c r="BB46"/>
  <c r="BB47"/>
  <c r="BB48"/>
  <c r="BB49"/>
  <c r="BB50"/>
  <c r="M5" i="140"/>
  <c r="M6"/>
  <c r="M7"/>
  <c r="M8"/>
  <c r="M9"/>
  <c r="M10"/>
  <c r="AA4"/>
  <c r="AA5"/>
  <c r="AA6"/>
  <c r="AA7"/>
  <c r="AA8"/>
  <c r="AA9"/>
  <c r="AA10"/>
  <c r="AM4"/>
  <c r="AM5"/>
  <c r="AM6"/>
  <c r="A70" i="123"/>
  <c r="A73"/>
  <c r="A76"/>
  <c r="A79"/>
  <c r="A94"/>
  <c r="A103"/>
  <c r="A106"/>
  <c r="A109"/>
  <c r="A112"/>
  <c r="A115"/>
  <c r="A118"/>
  <c r="A121"/>
  <c r="A124"/>
  <c r="A46"/>
  <c r="A48"/>
  <c r="A50"/>
  <c r="A51"/>
  <c r="A52"/>
  <c r="A53"/>
  <c r="A54"/>
  <c r="J45"/>
  <c r="J46"/>
  <c r="J47"/>
  <c r="J48"/>
  <c r="J49"/>
  <c r="J50"/>
  <c r="V46"/>
  <c r="V47"/>
  <c r="V48"/>
  <c r="V49"/>
  <c r="V51"/>
  <c r="V53"/>
  <c r="V54"/>
  <c r="AD45"/>
  <c r="AD46"/>
  <c r="AD47"/>
  <c r="AD48"/>
  <c r="AD49"/>
  <c r="AD50"/>
  <c r="AT8" i="150"/>
  <c r="AD8"/>
  <c r="BJ10" i="151"/>
  <c r="BJ30"/>
  <c r="AV17" i="150"/>
  <c r="AF17"/>
  <c r="P17"/>
  <c r="AG26" i="128"/>
  <c r="AG28"/>
  <c r="AG30"/>
  <c r="AG25"/>
  <c r="AG27"/>
  <c r="AG29"/>
  <c r="AG31"/>
  <c r="Z57" i="158"/>
</calcChain>
</file>

<file path=xl/sharedStrings.xml><?xml version="1.0" encoding="utf-8"?>
<sst xmlns="http://schemas.openxmlformats.org/spreadsheetml/2006/main" count="1571" uniqueCount="190">
  <si>
    <t>A</t>
  </si>
  <si>
    <t>B</t>
  </si>
  <si>
    <t>|___|___|___|</t>
  </si>
  <si>
    <t>|___|___|</t>
  </si>
  <si>
    <t>:</t>
  </si>
  <si>
    <t>N</t>
  </si>
  <si>
    <t>T</t>
  </si>
  <si>
    <t>|___|</t>
  </si>
  <si>
    <t>|__|.|__|__|</t>
  </si>
  <si>
    <t>F.01</t>
  </si>
  <si>
    <t>F.03</t>
  </si>
  <si>
    <t>|___|___|___|___|___|___|___|___|</t>
  </si>
  <si>
    <t>W</t>
  </si>
  <si>
    <t>|___|___|:|___|___|</t>
  </si>
  <si>
    <t>E</t>
  </si>
  <si>
    <t>F.90</t>
  </si>
  <si>
    <t>F.91</t>
  </si>
  <si>
    <t>F.92</t>
  </si>
  <si>
    <t>F.93</t>
  </si>
  <si>
    <t>|___|___|•|___|___|___|___|___|</t>
  </si>
  <si>
    <t>|___|___|___|___|___|___|___|___|___|</t>
  </si>
  <si>
    <t>A.02</t>
  </si>
  <si>
    <t>A.08</t>
  </si>
  <si>
    <t>A.13</t>
  </si>
  <si>
    <t>A.14</t>
  </si>
  <si>
    <t>A.04</t>
  </si>
  <si>
    <t>A.09</t>
  </si>
  <si>
    <t>A.05</t>
  </si>
  <si>
    <t>A.10</t>
  </si>
  <si>
    <t>A.06</t>
  </si>
  <si>
    <t>A.11</t>
  </si>
  <si>
    <t>A.07</t>
  </si>
  <si>
    <t>B.02</t>
  </si>
  <si>
    <t>A.12</t>
  </si>
  <si>
    <t>B.03</t>
  </si>
  <si>
    <t>N.47</t>
  </si>
  <si>
    <t>N.48</t>
  </si>
  <si>
    <t>N.67</t>
  </si>
  <si>
    <t>N.19</t>
  </si>
  <si>
    <t>N.78</t>
  </si>
  <si>
    <t>N.20</t>
  </si>
  <si>
    <t>N.58</t>
  </si>
  <si>
    <t>N.65</t>
  </si>
  <si>
    <t>N.69</t>
  </si>
  <si>
    <t>N.60</t>
  </si>
  <si>
    <t>N.61</t>
  </si>
  <si>
    <t>N.22</t>
  </si>
  <si>
    <t>N.18</t>
  </si>
  <si>
    <t>N.05</t>
  </si>
  <si>
    <t>N.04</t>
  </si>
  <si>
    <t>n.68</t>
  </si>
  <si>
    <t>n.48</t>
  </si>
  <si>
    <t>n.80</t>
  </si>
  <si>
    <t>N.79</t>
  </si>
  <si>
    <t>N.17</t>
  </si>
  <si>
    <t>جواب نمی دهم</t>
  </si>
  <si>
    <t>N.70</t>
  </si>
  <si>
    <t>N.71</t>
  </si>
  <si>
    <t>N.74</t>
  </si>
  <si>
    <t>N.75</t>
  </si>
  <si>
    <t>N.77</t>
  </si>
  <si>
    <t>N.86</t>
  </si>
  <si>
    <t>13|___|___|</t>
  </si>
  <si>
    <t>|__|</t>
  </si>
  <si>
    <t>U</t>
  </si>
  <si>
    <t>X</t>
  </si>
  <si>
    <t>M</t>
  </si>
  <si>
    <t>N.105</t>
  </si>
  <si>
    <t>N.106</t>
  </si>
  <si>
    <t>N.107</t>
  </si>
  <si>
    <t>Don't Know</t>
  </si>
  <si>
    <t>Refuse to Answer</t>
  </si>
  <si>
    <t>What is your father's name?</t>
  </si>
  <si>
    <t>[ONLY ASK QUESTION 2.03 IF ANSWER TO 2.02 IS "N", "A", OR "B"]</t>
  </si>
  <si>
    <t>ALL OF SECTION 0, WITH THE EXCEPTION OF 0.07, SHOULD BE COMPLETED PRIOR TO INTERVIEW</t>
  </si>
  <si>
    <t>Heart</t>
  </si>
  <si>
    <t>Balkh</t>
  </si>
  <si>
    <t>Baghlan</t>
  </si>
  <si>
    <t>Ghor</t>
  </si>
  <si>
    <t>Daykundi</t>
  </si>
  <si>
    <t>Daulina</t>
  </si>
  <si>
    <t>Sang Takht</t>
  </si>
  <si>
    <t>Gulran</t>
  </si>
  <si>
    <t>Chisht-e Sharif</t>
  </si>
  <si>
    <t>Fersi</t>
  </si>
  <si>
    <t>Adraskan</t>
  </si>
  <si>
    <t>Khost Wa Firing</t>
  </si>
  <si>
    <t>Most Important Council - Council 1</t>
  </si>
  <si>
    <t>Second Most Important Council - Council 2</t>
  </si>
  <si>
    <t>Third Most Important Council - Council 3</t>
  </si>
  <si>
    <t>BREAD AND CEREALS</t>
  </si>
  <si>
    <t>Rice</t>
  </si>
  <si>
    <t>Wheat flour</t>
  </si>
  <si>
    <t>Purchased Nan</t>
  </si>
  <si>
    <t>Barley</t>
  </si>
  <si>
    <t>Maize (corn)</t>
  </si>
  <si>
    <t>Beans</t>
  </si>
  <si>
    <t>Chick Peas</t>
  </si>
  <si>
    <t>Lentils</t>
  </si>
  <si>
    <t>Macaroni</t>
  </si>
  <si>
    <t>Other Bread and Cereals</t>
  </si>
  <si>
    <t>MEAT AND FISH</t>
  </si>
  <si>
    <t>Beef</t>
  </si>
  <si>
    <t>Veal</t>
  </si>
  <si>
    <t>Mutton</t>
  </si>
  <si>
    <t>Goat</t>
  </si>
  <si>
    <t>Chicken</t>
  </si>
  <si>
    <t>Fish</t>
  </si>
  <si>
    <t>Other Meat</t>
  </si>
  <si>
    <t>MILK, CHEESE, AND EGGS</t>
  </si>
  <si>
    <t>Milk (Fresh)</t>
  </si>
  <si>
    <t>Milk (Powdered)</t>
  </si>
  <si>
    <t>Yogurt</t>
  </si>
  <si>
    <t xml:space="preserve">Curd (Chaka) </t>
  </si>
  <si>
    <t>Whey</t>
  </si>
  <si>
    <t>Dogh</t>
  </si>
  <si>
    <t>Ghee</t>
  </si>
  <si>
    <t>Butter</t>
  </si>
  <si>
    <t>Cheese</t>
  </si>
  <si>
    <t>Eggs [Number]</t>
  </si>
  <si>
    <t>Other Dairy</t>
  </si>
  <si>
    <t>OILS AND FATS</t>
  </si>
  <si>
    <t>Vegetable Oil, Rape Seed Oil, Sesame Oil</t>
  </si>
  <si>
    <t>Animal Fat</t>
  </si>
  <si>
    <t>Other Oils /  Fat</t>
  </si>
  <si>
    <t>VEGETABLES</t>
  </si>
  <si>
    <t>Potato</t>
  </si>
  <si>
    <t>Sweet Potato</t>
  </si>
  <si>
    <t>Onion</t>
  </si>
  <si>
    <t>Tomato</t>
  </si>
  <si>
    <t>Okra</t>
  </si>
  <si>
    <t>Spinach</t>
  </si>
  <si>
    <t>Cauliflower</t>
  </si>
  <si>
    <t>Eggplant</t>
  </si>
  <si>
    <t>Carrots</t>
  </si>
  <si>
    <t>Pumpkin/ Squash</t>
  </si>
  <si>
    <t>Radish</t>
  </si>
  <si>
    <t>Turnip</t>
  </si>
  <si>
    <t>Cabbage</t>
  </si>
  <si>
    <t>Leek</t>
  </si>
  <si>
    <t>Hot Pepper</t>
  </si>
  <si>
    <t>Coriander</t>
  </si>
  <si>
    <t>Mountain Plants</t>
  </si>
  <si>
    <t>Mint</t>
  </si>
  <si>
    <t>Dried Tomatoes</t>
  </si>
  <si>
    <t>Vegetable Pickle</t>
  </si>
  <si>
    <t>Dried Herbs</t>
  </si>
  <si>
    <t>Other Vegetables</t>
  </si>
  <si>
    <t>FRUIT AND NUTS</t>
  </si>
  <si>
    <t>Apple</t>
  </si>
  <si>
    <t>Grapes</t>
  </si>
  <si>
    <t>Melon / Watermelon</t>
  </si>
  <si>
    <t>Apricots</t>
  </si>
  <si>
    <t>Dried Apricots</t>
  </si>
  <si>
    <t>Orange / Citrus</t>
  </si>
  <si>
    <t>Pomegranate</t>
  </si>
  <si>
    <t>Plum</t>
  </si>
  <si>
    <t>Pear</t>
  </si>
  <si>
    <t>Banana</t>
  </si>
  <si>
    <t>Raisins</t>
  </si>
  <si>
    <t>Fresh Mulberries</t>
  </si>
  <si>
    <t>Mangoes</t>
  </si>
  <si>
    <t>Walnuts</t>
  </si>
  <si>
    <t>Pistachio</t>
  </si>
  <si>
    <t>Almonds</t>
  </si>
  <si>
    <t>Other Fruit</t>
  </si>
  <si>
    <t>SUGAR AND SWEETS</t>
  </si>
  <si>
    <t>White Sugar</t>
  </si>
  <si>
    <t>Brown Sugar</t>
  </si>
  <si>
    <t>Honey</t>
  </si>
  <si>
    <t>Chocolates/ Candy</t>
  </si>
  <si>
    <t>Other Sweets</t>
  </si>
  <si>
    <t>BEVERAGES</t>
  </si>
  <si>
    <t>Black Tea</t>
  </si>
  <si>
    <t>Green tea</t>
  </si>
  <si>
    <t>Bottled / Canned Beverages</t>
  </si>
  <si>
    <t>Mineral Water</t>
  </si>
  <si>
    <t>Other Beverages</t>
  </si>
  <si>
    <t>SPICES</t>
  </si>
  <si>
    <t>Salt</t>
  </si>
  <si>
    <t>Black Pepper</t>
  </si>
  <si>
    <t>Ginger and Garlic</t>
  </si>
  <si>
    <t>Tomato Sauce</t>
  </si>
  <si>
    <t>Mixed Spices</t>
  </si>
  <si>
    <t>Most Recent</t>
  </si>
  <si>
    <t>Second Most Recent</t>
  </si>
  <si>
    <t>Third Most Recent</t>
  </si>
  <si>
    <t>Died After:</t>
  </si>
  <si>
    <t>Alive</t>
  </si>
  <si>
    <t>[IF RESPONDENT IS WIDOW, SINGLE GIRL, OR AGED OVER 50 YEARS OF AGE, ASK F.03 TO THE RESPONDENT AND IF THERE IS ANOTHER WOMAN IN THE HOUSEHOLD WHO IS MARRIED AND AGED BELOW 50 YEARS OLD, ASK HER F.04. IF RESPONDENT IS MARRIED WOMAN UNDER 50, ASK 14.01 TO HER]</t>
  </si>
</sst>
</file>

<file path=xl/styles.xml><?xml version="1.0" encoding="utf-8"?>
<styleSheet xmlns="http://schemas.openxmlformats.org/spreadsheetml/2006/main">
  <numFmts count="3">
    <numFmt numFmtId="43" formatCode="_(* #,##0.00_);_(* \(#,##0.00\);_(* &quot;-&quot;??_);_(@_)"/>
    <numFmt numFmtId="164" formatCode="[$-409]mmm\-yy;@"/>
    <numFmt numFmtId="167" formatCode="[$-409]mmmm\-yy;@"/>
  </numFmts>
  <fonts count="3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color indexed="9"/>
      <name val="Arial"/>
      <family val="2"/>
    </font>
    <font>
      <sz val="11"/>
      <color theme="1"/>
      <name val="Calibri"/>
      <family val="2"/>
      <scheme val="minor"/>
    </font>
    <font>
      <b/>
      <sz val="8"/>
      <color rgb="FFFF0000"/>
      <name val="Arial"/>
      <family val="2"/>
    </font>
    <font>
      <b/>
      <sz val="8"/>
      <color theme="0"/>
      <name val="Arial"/>
      <family val="2"/>
    </font>
    <font>
      <b/>
      <sz val="8"/>
      <color theme="0" tint="-0.14999847407452621"/>
      <name val="Arial"/>
      <family val="2"/>
    </font>
    <font>
      <b/>
      <sz val="8"/>
      <color theme="0" tint="-0.249977111117893"/>
      <name val="Arial"/>
      <family val="2"/>
    </font>
    <font>
      <sz val="13"/>
      <color theme="1"/>
      <name val="Arial"/>
      <family val="2"/>
    </font>
    <font>
      <sz val="8"/>
      <color theme="1"/>
      <name val="Arial"/>
      <family val="2"/>
    </font>
    <font>
      <b/>
      <sz val="8"/>
      <name val="Arial"/>
      <family val="2"/>
    </font>
    <font>
      <sz val="18"/>
      <color theme="1"/>
      <name val="Arial"/>
      <family val="2"/>
    </font>
    <font>
      <b/>
      <sz val="8"/>
      <color theme="1"/>
      <name val="Arial"/>
      <family val="2"/>
    </font>
    <font>
      <sz val="8"/>
      <color theme="0"/>
      <name val="Arial"/>
      <family val="2"/>
    </font>
    <font>
      <sz val="8"/>
      <color indexed="23"/>
      <name val="Arial"/>
      <family val="2"/>
    </font>
    <font>
      <sz val="8"/>
      <color indexed="8"/>
      <name val="Arial"/>
      <family val="2"/>
    </font>
    <font>
      <sz val="8"/>
      <color indexed="9"/>
      <name val="Arial"/>
      <family val="2"/>
    </font>
    <font>
      <sz val="8"/>
      <color theme="0" tint="-0.499984740745262"/>
      <name val="Arial"/>
      <family val="2"/>
    </font>
    <font>
      <b/>
      <sz val="8"/>
      <color indexed="10"/>
      <name val="Arial"/>
      <family val="2"/>
    </font>
    <font>
      <sz val="8"/>
      <color rgb="FFFF0000"/>
      <name val="Arial"/>
      <family val="2"/>
    </font>
    <font>
      <sz val="8"/>
      <color rgb="FFFFFF00"/>
      <name val="Arial"/>
      <family val="2"/>
    </font>
    <font>
      <b/>
      <sz val="8"/>
      <color indexed="8"/>
      <name val="Arial"/>
      <family val="2"/>
    </font>
  </fonts>
  <fills count="14">
    <fill>
      <patternFill patternType="none"/>
    </fill>
    <fill>
      <patternFill patternType="gray125"/>
    </fill>
    <fill>
      <patternFill patternType="solid">
        <fgColor indexed="8"/>
        <bgColor indexed="64"/>
      </patternFill>
    </fill>
    <fill>
      <patternFill patternType="solid">
        <fgColor indexed="31"/>
        <bgColor indexed="64"/>
      </patternFill>
    </fill>
    <fill>
      <patternFill patternType="solid">
        <fgColor indexed="13"/>
        <bgColor indexed="64"/>
      </patternFill>
    </fill>
    <fill>
      <patternFill patternType="solid">
        <fgColor indexed="10"/>
        <bgColor indexed="64"/>
      </patternFill>
    </fill>
    <fill>
      <patternFill patternType="solid">
        <fgColor theme="1"/>
        <bgColor indexed="64"/>
      </patternFill>
    </fill>
    <fill>
      <patternFill patternType="solid">
        <fgColor rgb="FFFF0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s>
  <borders count="268">
    <border>
      <left/>
      <right/>
      <top/>
      <bottom/>
      <diagonal/>
    </border>
    <border>
      <left/>
      <right style="thin">
        <color indexed="64"/>
      </right>
      <top/>
      <bottom/>
      <diagonal/>
    </border>
    <border>
      <left/>
      <right/>
      <top/>
      <bottom style="thin">
        <color indexed="64"/>
      </bottom>
      <diagonal/>
    </border>
    <border>
      <left/>
      <right style="medium">
        <color indexed="64"/>
      </right>
      <top/>
      <bottom/>
      <diagonal/>
    </border>
    <border>
      <left style="medium">
        <color indexed="64"/>
      </left>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ck">
        <color indexed="64"/>
      </left>
      <right style="thin">
        <color indexed="64"/>
      </right>
      <top/>
      <bottom style="thin">
        <color indexed="64"/>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right/>
      <top/>
      <bottom style="thick">
        <color indexed="64"/>
      </bottom>
      <diagonal/>
    </border>
    <border>
      <left style="thick">
        <color indexed="64"/>
      </left>
      <right style="thin">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n">
        <color indexed="64"/>
      </top>
      <bottom/>
      <diagonal/>
    </border>
    <border>
      <left/>
      <right style="thin">
        <color indexed="64"/>
      </right>
      <top/>
      <bottom style="thick">
        <color indexed="64"/>
      </bottom>
      <diagonal/>
    </border>
    <border>
      <left/>
      <right/>
      <top style="thin">
        <color indexed="64"/>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n">
        <color indexed="64"/>
      </top>
      <bottom/>
      <diagonal/>
    </border>
    <border>
      <left style="thin">
        <color indexed="64"/>
      </left>
      <right/>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n">
        <color indexed="64"/>
      </top>
      <bottom/>
      <diagonal/>
    </border>
    <border>
      <left/>
      <right style="thin">
        <color indexed="64"/>
      </right>
      <top style="medium">
        <color indexed="64"/>
      </top>
      <bottom/>
      <diagonal/>
    </border>
    <border>
      <left style="thick">
        <color indexed="64"/>
      </left>
      <right/>
      <top style="thick">
        <color indexed="64"/>
      </top>
      <bottom/>
      <diagonal/>
    </border>
    <border>
      <left style="thick">
        <color indexed="64"/>
      </left>
      <right/>
      <top/>
      <bottom/>
      <diagonal/>
    </border>
    <border>
      <left style="thick">
        <color indexed="64"/>
      </left>
      <right style="thin">
        <color indexed="64"/>
      </right>
      <top/>
      <bottom style="thick">
        <color indexed="64"/>
      </bottom>
      <diagonal/>
    </border>
    <border>
      <left style="thick">
        <color indexed="64"/>
      </left>
      <right/>
      <top/>
      <bottom style="thick">
        <color indexed="64"/>
      </bottom>
      <diagonal/>
    </border>
    <border>
      <left/>
      <right style="medium">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right style="thick">
        <color indexed="64"/>
      </right>
      <top style="thick">
        <color indexed="64"/>
      </top>
      <bottom style="thin">
        <color indexed="64"/>
      </bottom>
      <diagonal/>
    </border>
    <border>
      <left style="thin">
        <color indexed="64"/>
      </left>
      <right/>
      <top style="thin">
        <color indexed="64"/>
      </top>
      <bottom style="thick">
        <color indexed="64"/>
      </bottom>
      <diagonal/>
    </border>
    <border>
      <left style="thin">
        <color indexed="64"/>
      </left>
      <right style="medium">
        <color auto="1"/>
      </right>
      <top/>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thin">
        <color theme="0"/>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ck">
        <color indexed="64"/>
      </bottom>
      <diagonal/>
    </border>
    <border>
      <left style="thin">
        <color indexed="64"/>
      </left>
      <right style="thick">
        <color indexed="64"/>
      </right>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thick">
        <color indexed="64"/>
      </top>
      <bottom style="thin">
        <color indexed="64"/>
      </bottom>
      <diagonal/>
    </border>
    <border>
      <left/>
      <right/>
      <top style="thick">
        <color indexed="64"/>
      </top>
      <bottom style="thin">
        <color indexed="64"/>
      </bottom>
      <diagonal/>
    </border>
    <border>
      <left style="thick">
        <color indexed="64"/>
      </left>
      <right/>
      <top style="thick">
        <color theme="0"/>
      </top>
      <bottom style="thick">
        <color theme="0"/>
      </bottom>
      <diagonal/>
    </border>
    <border>
      <left/>
      <right style="thin">
        <color indexed="64"/>
      </right>
      <top style="thin">
        <color indexed="64"/>
      </top>
      <bottom style="medium">
        <color indexed="64"/>
      </bottom>
      <diagonal/>
    </border>
    <border>
      <left/>
      <right/>
      <top/>
      <bottom style="thin">
        <color theme="0"/>
      </bottom>
      <diagonal/>
    </border>
    <border>
      <left style="thick">
        <color indexed="64"/>
      </left>
      <right/>
      <top style="thick">
        <color indexed="64"/>
      </top>
      <bottom style="thin">
        <color theme="0"/>
      </bottom>
      <diagonal/>
    </border>
    <border>
      <left style="thin">
        <color theme="0"/>
      </left>
      <right/>
      <top/>
      <bottom/>
      <diagonal/>
    </border>
    <border>
      <left style="thick">
        <color indexed="64"/>
      </left>
      <right/>
      <top style="thin">
        <color theme="0"/>
      </top>
      <bottom style="thin">
        <color theme="0"/>
      </bottom>
      <diagonal/>
    </border>
    <border>
      <left/>
      <right/>
      <top style="thin">
        <color theme="0"/>
      </top>
      <bottom style="thin">
        <color theme="0"/>
      </bottom>
      <diagonal/>
    </border>
    <border>
      <left style="thick">
        <color indexed="64"/>
      </left>
      <right/>
      <top style="thin">
        <color theme="0"/>
      </top>
      <bottom/>
      <diagonal/>
    </border>
    <border>
      <left style="medium">
        <color indexed="64"/>
      </left>
      <right style="thin">
        <color indexed="64"/>
      </right>
      <top/>
      <bottom style="thick">
        <color indexed="64"/>
      </bottom>
      <diagonal/>
    </border>
    <border>
      <left style="thick">
        <color indexed="64"/>
      </left>
      <right/>
      <top/>
      <bottom style="thin">
        <color theme="0"/>
      </bottom>
      <diagonal/>
    </border>
    <border>
      <left style="thick">
        <color indexed="64"/>
      </left>
      <right/>
      <top style="thick">
        <color theme="0"/>
      </top>
      <bottom style="thin">
        <color theme="0"/>
      </bottom>
      <diagonal/>
    </border>
    <border>
      <left style="thick">
        <color indexed="64"/>
      </left>
      <right/>
      <top style="thin">
        <color theme="0"/>
      </top>
      <bottom style="thick">
        <color theme="0"/>
      </bottom>
      <diagonal/>
    </border>
    <border>
      <left/>
      <right style="thin">
        <color theme="0"/>
      </right>
      <top/>
      <bottom/>
      <diagonal/>
    </border>
    <border>
      <left style="medium">
        <color indexed="64"/>
      </left>
      <right/>
      <top/>
      <bottom style="thin">
        <color auto="1"/>
      </bottom>
      <diagonal/>
    </border>
    <border>
      <left/>
      <right style="thin">
        <color indexed="64"/>
      </right>
      <top/>
      <bottom style="thin">
        <color theme="0"/>
      </bottom>
      <diagonal/>
    </border>
    <border>
      <left style="thin">
        <color indexed="64"/>
      </left>
      <right style="thin">
        <color theme="0"/>
      </right>
      <top style="thin">
        <color indexed="64"/>
      </top>
      <bottom style="thin">
        <color indexed="64"/>
      </bottom>
      <diagonal/>
    </border>
    <border>
      <left style="thin">
        <color indexed="64"/>
      </left>
      <right style="thin">
        <color indexed="64"/>
      </right>
      <top style="thin">
        <color theme="0"/>
      </top>
      <bottom style="thin">
        <color indexed="64"/>
      </bottom>
      <diagonal/>
    </border>
    <border>
      <left style="thin">
        <color theme="0"/>
      </left>
      <right style="thin">
        <color indexed="64"/>
      </right>
      <top style="thin">
        <color indexed="64"/>
      </top>
      <bottom/>
      <diagonal/>
    </border>
    <border>
      <left style="thin">
        <color indexed="64"/>
      </left>
      <right/>
      <top style="thin">
        <color indexed="64"/>
      </top>
      <bottom style="thin">
        <color theme="0"/>
      </bottom>
      <diagonal/>
    </border>
    <border>
      <left/>
      <right style="thin">
        <color theme="0"/>
      </right>
      <top style="thin">
        <color indexed="64"/>
      </top>
      <bottom/>
      <diagonal/>
    </border>
    <border>
      <left style="thick">
        <color indexed="64"/>
      </left>
      <right/>
      <top/>
      <bottom style="thick">
        <color theme="0"/>
      </bottom>
      <diagonal/>
    </border>
    <border>
      <left/>
      <right style="thick">
        <color indexed="64"/>
      </right>
      <top style="thin">
        <color theme="0"/>
      </top>
      <bottom/>
      <diagonal/>
    </border>
    <border>
      <left style="thick">
        <color indexed="64"/>
      </left>
      <right style="thin">
        <color indexed="64"/>
      </right>
      <top style="thin">
        <color theme="0"/>
      </top>
      <bottom style="thin">
        <color indexed="64"/>
      </bottom>
      <diagonal/>
    </border>
    <border>
      <left style="thin">
        <color indexed="64"/>
      </left>
      <right style="thick">
        <color indexed="64"/>
      </right>
      <top style="thin">
        <color theme="0"/>
      </top>
      <bottom style="thin">
        <color indexed="64"/>
      </bottom>
      <diagonal/>
    </border>
    <border>
      <left/>
      <right style="thin">
        <color theme="0"/>
      </right>
      <top/>
      <bottom style="thin">
        <color indexed="64"/>
      </bottom>
      <diagonal/>
    </border>
    <border>
      <left/>
      <right style="medium">
        <color indexed="64"/>
      </right>
      <top style="thin">
        <color indexed="64"/>
      </top>
      <bottom style="thin">
        <color theme="0"/>
      </bottom>
      <diagonal/>
    </border>
    <border>
      <left style="thin">
        <color indexed="64"/>
      </left>
      <right/>
      <top style="thin">
        <color theme="0"/>
      </top>
      <bottom style="thin">
        <color indexed="64"/>
      </bottom>
      <diagonal/>
    </border>
    <border>
      <left/>
      <right style="medium">
        <color indexed="64"/>
      </right>
      <top style="thin">
        <color theme="0"/>
      </top>
      <bottom style="thin">
        <color indexed="64"/>
      </bottom>
      <diagonal/>
    </border>
    <border>
      <left style="medium">
        <color indexed="64"/>
      </left>
      <right/>
      <top style="thin">
        <color indexed="64"/>
      </top>
      <bottom/>
      <diagonal/>
    </border>
    <border>
      <left style="medium">
        <color auto="1"/>
      </left>
      <right style="thin">
        <color indexed="64"/>
      </right>
      <top/>
      <bottom/>
      <diagonal/>
    </border>
    <border>
      <left style="medium">
        <color indexed="64"/>
      </left>
      <right style="medium">
        <color auto="1"/>
      </right>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medium">
        <color indexed="64"/>
      </right>
      <top style="thin">
        <color theme="0"/>
      </top>
      <bottom style="thin">
        <color theme="0"/>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ck">
        <color indexed="64"/>
      </right>
      <top/>
      <bottom style="dashed">
        <color indexed="64"/>
      </bottom>
      <diagonal/>
    </border>
    <border>
      <left/>
      <right style="medium">
        <color indexed="64"/>
      </right>
      <top style="dashed">
        <color indexed="64"/>
      </top>
      <bottom/>
      <diagonal/>
    </border>
    <border>
      <left style="thin">
        <color indexed="64"/>
      </left>
      <right style="thick">
        <color indexed="64"/>
      </right>
      <top style="dashed">
        <color indexed="64"/>
      </top>
      <bottom style="dashed">
        <color indexed="64"/>
      </bottom>
      <diagonal/>
    </border>
    <border>
      <left/>
      <right style="thick">
        <color indexed="64"/>
      </right>
      <top style="dashed">
        <color indexed="64"/>
      </top>
      <bottom style="dashed">
        <color indexed="64"/>
      </bottom>
      <diagonal/>
    </border>
    <border>
      <left/>
      <right style="thick">
        <color indexed="64"/>
      </right>
      <top style="dashed">
        <color indexed="64"/>
      </top>
      <bottom/>
      <diagonal/>
    </border>
    <border>
      <left/>
      <right/>
      <top style="dashed">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thin">
        <color indexed="64"/>
      </right>
      <top style="dashed">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ck">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style="dott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dotted">
        <color indexed="64"/>
      </right>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top style="thin">
        <color theme="0"/>
      </top>
      <bottom/>
      <diagonal/>
    </border>
    <border>
      <left style="thin">
        <color indexed="64"/>
      </left>
      <right/>
      <top/>
      <bottom style="medium">
        <color indexed="64"/>
      </bottom>
      <diagonal/>
    </border>
    <border>
      <left/>
      <right style="dashed">
        <color indexed="64"/>
      </right>
      <top style="thin">
        <color indexed="64"/>
      </top>
      <bottom/>
      <diagonal/>
    </border>
    <border>
      <left/>
      <right style="dashed">
        <color indexed="64"/>
      </right>
      <top/>
      <bottom style="dashed">
        <color indexed="64"/>
      </bottom>
      <diagonal/>
    </border>
    <border>
      <left style="thin">
        <color indexed="64"/>
      </left>
      <right style="thin">
        <color indexed="64"/>
      </right>
      <top/>
      <bottom style="dashed">
        <color indexed="64"/>
      </bottom>
      <diagonal/>
    </border>
    <border>
      <left style="medium">
        <color indexed="64"/>
      </left>
      <right style="medium">
        <color indexed="64"/>
      </right>
      <top style="thin">
        <color indexed="64"/>
      </top>
      <bottom/>
      <diagonal/>
    </border>
    <border>
      <left style="medium">
        <color indexed="64"/>
      </left>
      <right/>
      <top/>
      <bottom style="thick">
        <color indexed="64"/>
      </bottom>
      <diagonal/>
    </border>
    <border>
      <left/>
      <right style="medium">
        <color indexed="64"/>
      </right>
      <top/>
      <bottom style="medium">
        <color indexed="64"/>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right style="thin">
        <color indexed="64"/>
      </right>
      <top style="thin">
        <color indexed="64"/>
      </top>
      <bottom style="thin">
        <color theme="0"/>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ck">
        <color indexed="64"/>
      </left>
      <right/>
      <top style="thin">
        <color theme="0"/>
      </top>
      <bottom style="thick">
        <color indexed="64"/>
      </bottom>
      <diagonal/>
    </border>
    <border>
      <left/>
      <right/>
      <top style="thin">
        <color theme="0"/>
      </top>
      <bottom style="thick">
        <color indexed="64"/>
      </bottom>
      <diagonal/>
    </border>
    <border>
      <left style="thin">
        <color theme="0"/>
      </left>
      <right style="thin">
        <color indexed="64"/>
      </right>
      <top/>
      <bottom style="thin">
        <color indexed="64"/>
      </bottom>
      <diagonal/>
    </border>
    <border>
      <left/>
      <right style="thin">
        <color indexed="64"/>
      </right>
      <top style="thin">
        <color theme="0"/>
      </top>
      <bottom style="thin">
        <color indexed="64"/>
      </bottom>
      <diagonal/>
    </border>
    <border>
      <left/>
      <right style="thick">
        <color indexed="64"/>
      </right>
      <top style="thick">
        <color indexed="64"/>
      </top>
      <bottom style="thin">
        <color theme="0"/>
      </bottom>
      <diagonal/>
    </border>
    <border>
      <left/>
      <right style="thick">
        <color indexed="64"/>
      </right>
      <top style="thin">
        <color theme="0"/>
      </top>
      <bottom style="thin">
        <color theme="0"/>
      </bottom>
      <diagonal/>
    </border>
    <border>
      <left/>
      <right style="thick">
        <color indexed="64"/>
      </right>
      <top style="thin">
        <color theme="0"/>
      </top>
      <bottom style="thick">
        <color indexed="64"/>
      </bottom>
      <diagonal/>
    </border>
    <border>
      <left/>
      <right style="thin">
        <color indexed="64"/>
      </right>
      <top style="thin">
        <color indexed="64"/>
      </top>
      <bottom style="dashed">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theme="0"/>
      </left>
      <right/>
      <top/>
      <bottom style="thin">
        <color indexed="64"/>
      </bottom>
      <diagonal/>
    </border>
    <border>
      <left/>
      <right style="thick">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thin">
        <color indexed="64"/>
      </top>
      <bottom style="thin">
        <color theme="0"/>
      </bottom>
      <diagonal/>
    </border>
    <border>
      <left style="thin">
        <color theme="0"/>
      </left>
      <right/>
      <top style="medium">
        <color indexed="64"/>
      </top>
      <bottom/>
      <diagonal/>
    </border>
    <border diagonalUp="1">
      <left/>
      <right/>
      <top/>
      <bottom/>
      <diagonal style="medium">
        <color indexed="64"/>
      </diagonal>
    </border>
    <border>
      <left style="thin">
        <color indexed="64"/>
      </left>
      <right/>
      <top style="thick">
        <color indexed="64"/>
      </top>
      <bottom style="thin">
        <color indexed="64"/>
      </bottom>
      <diagonal/>
    </border>
    <border>
      <left style="thin">
        <color indexed="64"/>
      </left>
      <right/>
      <top/>
      <bottom style="thin">
        <color theme="0"/>
      </bottom>
      <diagonal/>
    </border>
    <border>
      <left/>
      <right style="dashed">
        <color indexed="64"/>
      </right>
      <top/>
      <bottom/>
      <diagonal/>
    </border>
    <border>
      <left style="thin">
        <color theme="0"/>
      </left>
      <right/>
      <top style="medium">
        <color indexed="64"/>
      </top>
      <bottom style="thin">
        <color indexed="64"/>
      </bottom>
      <diagonal/>
    </border>
    <border>
      <left style="thin">
        <color theme="0"/>
      </left>
      <right style="thin">
        <color theme="0"/>
      </right>
      <top style="thin">
        <color auto="1"/>
      </top>
      <bottom/>
      <diagonal/>
    </border>
    <border>
      <left style="thin">
        <color theme="0"/>
      </left>
      <right/>
      <top style="thin">
        <color auto="1"/>
      </top>
      <bottom/>
      <diagonal/>
    </border>
    <border>
      <left style="thin">
        <color theme="0"/>
      </left>
      <right/>
      <top style="thin">
        <color auto="1"/>
      </top>
      <bottom style="thin">
        <color indexed="64"/>
      </bottom>
      <diagonal/>
    </border>
    <border diagonalDown="1">
      <left/>
      <right/>
      <top/>
      <bottom/>
      <diagonal style="medium">
        <color indexed="64"/>
      </diagonal>
    </border>
    <border>
      <left/>
      <right style="thick">
        <color indexed="64"/>
      </right>
      <top/>
      <bottom style="thin">
        <color theme="0"/>
      </bottom>
      <diagonal/>
    </border>
    <border>
      <left/>
      <right style="medium">
        <color indexed="64"/>
      </right>
      <top style="thick">
        <color indexed="64"/>
      </top>
      <bottom style="thick">
        <color indexed="64"/>
      </bottom>
      <diagonal/>
    </border>
    <border>
      <left/>
      <right/>
      <top style="thin">
        <color theme="0"/>
      </top>
      <bottom style="thin">
        <color indexed="64"/>
      </bottom>
      <diagonal/>
    </border>
    <border>
      <left style="thin">
        <color theme="0"/>
      </left>
      <right/>
      <top/>
      <bottom style="medium">
        <color indexed="64"/>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right style="medium">
        <color indexed="64"/>
      </right>
      <top style="dashed">
        <color indexed="64"/>
      </top>
      <bottom style="thin">
        <color indexed="64"/>
      </bottom>
      <diagonal/>
    </border>
    <border>
      <left/>
      <right/>
      <top style="dashed">
        <color indexed="64"/>
      </top>
      <bottom style="medium">
        <color indexed="64"/>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diagonal/>
    </border>
    <border>
      <left style="thin">
        <color indexed="64"/>
      </left>
      <right style="thin">
        <color theme="0"/>
      </right>
      <top style="thin">
        <color theme="0"/>
      </top>
      <bottom style="thin">
        <color indexed="64"/>
      </bottom>
      <diagonal/>
    </border>
    <border>
      <left style="medium">
        <color indexed="64"/>
      </left>
      <right style="thin">
        <color indexed="64"/>
      </right>
      <top style="thin">
        <color indexed="64"/>
      </top>
      <bottom style="medium">
        <color theme="0"/>
      </bottom>
      <diagonal/>
    </border>
    <border>
      <left style="medium">
        <color indexed="64"/>
      </left>
      <right style="thin">
        <color indexed="64"/>
      </right>
      <top style="medium">
        <color theme="0"/>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medium">
        <color indexed="64"/>
      </right>
      <top/>
      <bottom style="thin">
        <color theme="0"/>
      </bottom>
      <diagonal/>
    </border>
    <border>
      <left/>
      <right style="thin">
        <color indexed="64"/>
      </right>
      <top style="dashed">
        <color indexed="64"/>
      </top>
      <bottom style="medium">
        <color indexed="64"/>
      </bottom>
      <diagonal/>
    </border>
    <border>
      <left/>
      <right style="thin">
        <color indexed="64"/>
      </right>
      <top style="thin">
        <color theme="0"/>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ck">
        <color indexed="64"/>
      </bottom>
      <diagonal/>
    </border>
    <border>
      <left style="medium">
        <color indexed="64"/>
      </left>
      <right/>
      <top/>
      <bottom style="thin">
        <color theme="0"/>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right style="thin">
        <color theme="0"/>
      </right>
      <top style="thin">
        <color auto="1"/>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ck">
        <color indexed="64"/>
      </left>
      <right/>
      <top/>
      <bottom style="medium">
        <color indexed="64"/>
      </bottom>
      <diagonal/>
    </border>
    <border>
      <left style="thin">
        <color indexed="64"/>
      </left>
      <right/>
      <top style="thin">
        <color theme="0"/>
      </top>
      <bottom style="dashed">
        <color indexed="64"/>
      </bottom>
      <diagonal/>
    </border>
    <border>
      <left/>
      <right/>
      <top style="thin">
        <color theme="0"/>
      </top>
      <bottom style="dashed">
        <color indexed="64"/>
      </bottom>
      <diagonal/>
    </border>
    <border>
      <left/>
      <right style="thin">
        <color indexed="64"/>
      </right>
      <top style="thin">
        <color theme="0"/>
      </top>
      <bottom style="dashed">
        <color indexed="64"/>
      </bottom>
      <diagonal/>
    </border>
    <border>
      <left style="thin">
        <color indexed="64"/>
      </left>
      <right style="medium">
        <color indexed="64"/>
      </right>
      <top style="thin">
        <color indexed="64"/>
      </top>
      <bottom/>
      <diagonal/>
    </border>
    <border>
      <left/>
      <right style="dashed">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theme="0"/>
      </top>
      <bottom/>
      <diagonal/>
    </border>
    <border>
      <left style="medium">
        <color indexed="64"/>
      </left>
      <right style="medium">
        <color indexed="64"/>
      </right>
      <top style="thin">
        <color theme="0"/>
      </top>
      <bottom/>
      <diagonal/>
    </border>
    <border>
      <left style="thin">
        <color indexed="64"/>
      </left>
      <right style="thin">
        <color indexed="64"/>
      </right>
      <top style="medium">
        <color indexed="64"/>
      </top>
      <bottom style="medium">
        <color indexed="64"/>
      </bottom>
      <diagonal/>
    </border>
    <border>
      <left/>
      <right style="thick">
        <color theme="0"/>
      </right>
      <top style="thin">
        <color indexed="64"/>
      </top>
      <bottom style="thin">
        <color auto="1"/>
      </bottom>
      <diagonal/>
    </border>
    <border>
      <left style="thick">
        <color theme="0"/>
      </left>
      <right style="thick">
        <color theme="0"/>
      </right>
      <top style="thin">
        <color auto="1"/>
      </top>
      <bottom style="thin">
        <color auto="1"/>
      </bottom>
      <diagonal/>
    </border>
    <border>
      <left style="thick">
        <color theme="0"/>
      </left>
      <right/>
      <top style="thin">
        <color auto="1"/>
      </top>
      <bottom style="thin">
        <color auto="1"/>
      </bottom>
      <diagonal/>
    </border>
    <border>
      <left style="thin">
        <color theme="0"/>
      </left>
      <right style="thick">
        <color theme="0"/>
      </right>
      <top style="thin">
        <color auto="1"/>
      </top>
      <bottom style="thin">
        <color auto="1"/>
      </bottom>
      <diagonal/>
    </border>
    <border>
      <left style="thick">
        <color theme="0"/>
      </left>
      <right style="thin">
        <color theme="0"/>
      </right>
      <top style="thin">
        <color auto="1"/>
      </top>
      <bottom style="thin">
        <color auto="1"/>
      </bottom>
      <diagonal/>
    </border>
    <border>
      <left style="medium">
        <color indexed="64"/>
      </left>
      <right style="medium">
        <color indexed="64"/>
      </right>
      <top style="thin">
        <color theme="0"/>
      </top>
      <bottom style="thin">
        <color theme="0"/>
      </bottom>
      <diagonal/>
    </border>
    <border>
      <left style="medium">
        <color indexed="64"/>
      </left>
      <right style="thick">
        <color theme="0"/>
      </right>
      <top style="thin">
        <color indexed="64"/>
      </top>
      <bottom style="thin">
        <color auto="1"/>
      </bottom>
      <diagonal/>
    </border>
    <border>
      <left style="thick">
        <color theme="0"/>
      </left>
      <right style="medium">
        <color indexed="64"/>
      </right>
      <top style="thin">
        <color indexed="64"/>
      </top>
      <bottom style="thin">
        <color auto="1"/>
      </bottom>
      <diagonal/>
    </border>
    <border>
      <left/>
      <right style="medium">
        <color indexed="64"/>
      </right>
      <top style="thin">
        <color theme="0"/>
      </top>
      <bottom/>
      <diagonal/>
    </border>
    <border>
      <left style="thin">
        <color indexed="64"/>
      </left>
      <right style="thin">
        <color indexed="64"/>
      </right>
      <top style="thin">
        <color theme="0"/>
      </top>
      <bottom style="medium">
        <color indexed="64"/>
      </bottom>
      <diagonal/>
    </border>
    <border>
      <left style="thin">
        <color indexed="64"/>
      </left>
      <right style="thin">
        <color indexed="64"/>
      </right>
      <top style="medium">
        <color indexed="64"/>
      </top>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ck">
        <color theme="0"/>
      </top>
      <bottom style="thick">
        <color indexed="64"/>
      </bottom>
      <diagonal/>
    </border>
    <border>
      <left style="thin">
        <color indexed="64"/>
      </left>
      <right style="thick">
        <color indexed="64"/>
      </right>
      <top/>
      <bottom style="thick">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thick">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thick">
        <color indexed="64"/>
      </bottom>
      <diagonal/>
    </border>
    <border>
      <left style="thin">
        <color theme="0"/>
      </left>
      <right/>
      <top style="thin">
        <color auto="1"/>
      </top>
      <bottom style="medium">
        <color indexed="64"/>
      </bottom>
      <diagonal/>
    </border>
    <border>
      <left/>
      <right style="thin">
        <color theme="0"/>
      </right>
      <top style="thin">
        <color auto="1"/>
      </top>
      <bottom style="medium">
        <color indexed="64"/>
      </bottom>
      <diagonal/>
    </border>
    <border>
      <left style="thin">
        <color indexed="64"/>
      </left>
      <right style="thin">
        <color theme="0"/>
      </right>
      <top style="thin">
        <color indexed="64"/>
      </top>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style="thin">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ck">
        <color indexed="64"/>
      </right>
      <top/>
      <bottom style="dotted">
        <color indexed="64"/>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s>
  <cellStyleXfs count="19">
    <xf numFmtId="0" fontId="0"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7" fillId="0" borderId="0"/>
    <xf numFmtId="0" fontId="6" fillId="0" borderId="0"/>
    <xf numFmtId="0" fontId="5" fillId="0" borderId="0"/>
    <xf numFmtId="0" fontId="4" fillId="0" borderId="0"/>
    <xf numFmtId="0" fontId="4" fillId="0" borderId="0"/>
    <xf numFmtId="0" fontId="3" fillId="0" borderId="0"/>
    <xf numFmtId="0" fontId="3" fillId="0" borderId="0"/>
    <xf numFmtId="0" fontId="2" fillId="0" borderId="0"/>
    <xf numFmtId="43" fontId="9" fillId="0" borderId="0" applyFont="0" applyFill="0" applyBorder="0" applyAlignment="0" applyProtection="0"/>
    <xf numFmtId="0" fontId="2" fillId="0" borderId="0"/>
    <xf numFmtId="0" fontId="1" fillId="0" borderId="0"/>
  </cellStyleXfs>
  <cellXfs count="2382">
    <xf numFmtId="0" fontId="0" fillId="0" borderId="0" xfId="0"/>
    <xf numFmtId="0" fontId="18" fillId="0" borderId="0" xfId="2" applyFont="1" applyFill="1" applyBorder="1" applyAlignment="1">
      <alignment vertical="center" readingOrder="1"/>
    </xf>
    <xf numFmtId="0" fontId="8" fillId="0" borderId="0" xfId="2" applyFont="1" applyBorder="1" applyAlignment="1">
      <alignment vertical="center" readingOrder="1"/>
    </xf>
    <xf numFmtId="0" fontId="8" fillId="0" borderId="0" xfId="2" applyFont="1" applyAlignment="1">
      <alignment vertical="center" readingOrder="1"/>
    </xf>
    <xf numFmtId="0" fontId="18" fillId="0" borderId="0" xfId="2" applyFont="1" applyFill="1" applyBorder="1" applyAlignment="1">
      <alignment vertical="center" readingOrder="1"/>
    </xf>
    <xf numFmtId="0" fontId="18" fillId="13" borderId="21" xfId="0" applyFont="1" applyFill="1" applyBorder="1" applyAlignment="1">
      <alignment vertical="center" wrapText="1" readingOrder="1"/>
    </xf>
    <xf numFmtId="0" fontId="18" fillId="13" borderId="10" xfId="0" applyFont="1" applyFill="1" applyBorder="1" applyAlignment="1">
      <alignment vertical="center" wrapText="1" readingOrder="1"/>
    </xf>
    <xf numFmtId="0" fontId="18" fillId="13" borderId="11" xfId="0" applyFont="1" applyFill="1" applyBorder="1" applyAlignment="1">
      <alignment vertical="center" wrapText="1" readingOrder="1"/>
    </xf>
    <xf numFmtId="0" fontId="18" fillId="0" borderId="0" xfId="0" applyFont="1" applyFill="1" applyBorder="1" applyAlignment="1">
      <alignment vertical="center" wrapText="1" readingOrder="1"/>
    </xf>
    <xf numFmtId="2" fontId="25" fillId="7" borderId="0" xfId="0" applyNumberFormat="1" applyFont="1" applyFill="1" applyBorder="1" applyAlignment="1">
      <alignment vertical="center" readingOrder="1"/>
    </xf>
    <xf numFmtId="2" fontId="21" fillId="0" borderId="0" xfId="2" applyNumberFormat="1" applyFont="1" applyFill="1" applyBorder="1" applyAlignment="1">
      <alignment vertical="center" wrapText="1" readingOrder="1"/>
    </xf>
    <xf numFmtId="0" fontId="25" fillId="0" borderId="0" xfId="2" applyFont="1" applyFill="1" applyBorder="1" applyAlignment="1">
      <alignment vertical="center" wrapText="1" readingOrder="1"/>
    </xf>
    <xf numFmtId="2" fontId="13" fillId="0" borderId="0" xfId="0" applyNumberFormat="1" applyFont="1" applyFill="1" applyBorder="1" applyAlignment="1">
      <alignment vertical="center" readingOrder="1"/>
    </xf>
    <xf numFmtId="0" fontId="8" fillId="0" borderId="0" xfId="2" applyFont="1" applyFill="1" applyBorder="1" applyAlignment="1">
      <alignment vertical="center" readingOrder="1"/>
    </xf>
    <xf numFmtId="0" fontId="18" fillId="13" borderId="18" xfId="0" applyFont="1" applyFill="1" applyBorder="1" applyAlignment="1">
      <alignment vertical="center" wrapText="1" readingOrder="1"/>
    </xf>
    <xf numFmtId="0" fontId="18" fillId="13" borderId="12" xfId="0" applyFont="1" applyFill="1" applyBorder="1" applyAlignment="1">
      <alignment vertical="center" wrapText="1" readingOrder="1"/>
    </xf>
    <xf numFmtId="0" fontId="18" fillId="13" borderId="9" xfId="0" applyFont="1" applyFill="1" applyBorder="1" applyAlignment="1">
      <alignment vertical="center" wrapText="1" readingOrder="1"/>
    </xf>
    <xf numFmtId="0" fontId="18" fillId="13" borderId="6" xfId="0" applyFont="1" applyFill="1" applyBorder="1" applyAlignment="1">
      <alignment vertical="center" wrapText="1" readingOrder="1"/>
    </xf>
    <xf numFmtId="0" fontId="18" fillId="13" borderId="2" xfId="0" applyFont="1" applyFill="1" applyBorder="1" applyAlignment="1">
      <alignment vertical="center" wrapText="1" readingOrder="1"/>
    </xf>
    <xf numFmtId="0" fontId="18" fillId="13" borderId="8" xfId="0" applyFont="1" applyFill="1" applyBorder="1" applyAlignment="1">
      <alignment vertical="center" wrapText="1" readingOrder="1"/>
    </xf>
    <xf numFmtId="0" fontId="17" fillId="0" borderId="0" xfId="7" applyFont="1" applyFill="1" applyBorder="1" applyAlignment="1">
      <alignment vertical="center" readingOrder="1"/>
    </xf>
    <xf numFmtId="0" fontId="18" fillId="0" borderId="0" xfId="2" applyFont="1" applyFill="1" applyBorder="1" applyAlignment="1">
      <alignment vertical="center" wrapText="1" readingOrder="1"/>
    </xf>
    <xf numFmtId="0" fontId="8" fillId="0" borderId="0" xfId="0" applyNumberFormat="1" applyFont="1" applyFill="1" applyBorder="1" applyAlignment="1">
      <alignment vertical="center" readingOrder="1"/>
    </xf>
    <xf numFmtId="2" fontId="13" fillId="0" borderId="0" xfId="2" applyNumberFormat="1" applyFont="1" applyFill="1" applyBorder="1" applyAlignment="1">
      <alignment vertical="center" readingOrder="1"/>
    </xf>
    <xf numFmtId="2" fontId="25" fillId="0" borderId="0" xfId="0" applyNumberFormat="1" applyFont="1" applyFill="1" applyBorder="1" applyAlignment="1">
      <alignment vertical="center" readingOrder="1"/>
    </xf>
    <xf numFmtId="0" fontId="8" fillId="0" borderId="0" xfId="1" applyNumberFormat="1" applyFont="1" applyFill="1" applyBorder="1" applyAlignment="1">
      <alignment vertical="center" readingOrder="1"/>
    </xf>
    <xf numFmtId="0" fontId="17" fillId="0" borderId="0" xfId="15" applyFont="1" applyFill="1" applyBorder="1" applyAlignment="1">
      <alignment vertical="center" readingOrder="1"/>
    </xf>
    <xf numFmtId="0" fontId="8" fillId="0" borderId="0" xfId="2" applyFont="1" applyFill="1" applyBorder="1" applyAlignment="1">
      <alignment vertical="center" wrapText="1" readingOrder="1"/>
    </xf>
    <xf numFmtId="2" fontId="13" fillId="0" borderId="0" xfId="1" applyNumberFormat="1" applyFont="1" applyFill="1" applyBorder="1" applyAlignment="1">
      <alignment vertical="center" readingOrder="1"/>
    </xf>
    <xf numFmtId="0" fontId="17" fillId="0" borderId="0" xfId="15" applyNumberFormat="1" applyFont="1" applyFill="1" applyBorder="1" applyAlignment="1">
      <alignment vertical="center" readingOrder="1"/>
    </xf>
    <xf numFmtId="0" fontId="17" fillId="0" borderId="0" xfId="15" applyFont="1" applyFill="1" applyBorder="1" applyAlignment="1">
      <alignment vertical="center" wrapText="1" readingOrder="1"/>
    </xf>
    <xf numFmtId="2" fontId="25" fillId="0" borderId="0" xfId="1" applyNumberFormat="1" applyFont="1" applyFill="1" applyBorder="1" applyAlignment="1">
      <alignment vertical="center" readingOrder="1"/>
    </xf>
    <xf numFmtId="49" fontId="8" fillId="0" borderId="0" xfId="1" applyNumberFormat="1" applyFont="1" applyFill="1" applyBorder="1" applyAlignment="1">
      <alignment vertical="center" wrapText="1" readingOrder="1"/>
    </xf>
    <xf numFmtId="0" fontId="8" fillId="0" borderId="0" xfId="1" applyFont="1" applyFill="1" applyBorder="1" applyAlignment="1">
      <alignment vertical="center" wrapText="1" readingOrder="1"/>
    </xf>
    <xf numFmtId="2" fontId="13" fillId="6" borderId="21" xfId="2" applyNumberFormat="1" applyFont="1" applyFill="1" applyBorder="1" applyAlignment="1">
      <alignment vertical="center" readingOrder="1"/>
    </xf>
    <xf numFmtId="2" fontId="13" fillId="6" borderId="10" xfId="2" applyNumberFormat="1" applyFont="1" applyFill="1" applyBorder="1" applyAlignment="1">
      <alignment vertical="center" readingOrder="1"/>
    </xf>
    <xf numFmtId="0" fontId="18" fillId="13" borderId="10" xfId="1" applyFont="1" applyFill="1" applyBorder="1" applyAlignment="1">
      <alignment vertical="center" wrapText="1" readingOrder="1"/>
    </xf>
    <xf numFmtId="0" fontId="18" fillId="13" borderId="11" xfId="1" applyFont="1" applyFill="1" applyBorder="1" applyAlignment="1">
      <alignment vertical="center" wrapText="1" readingOrder="1"/>
    </xf>
    <xf numFmtId="2" fontId="25" fillId="0" borderId="0" xfId="1" applyNumberFormat="1" applyFont="1" applyFill="1" applyBorder="1" applyAlignment="1">
      <alignment vertical="center" readingOrder="1"/>
    </xf>
    <xf numFmtId="0" fontId="8" fillId="12" borderId="15" xfId="1" applyNumberFormat="1" applyFont="1" applyFill="1" applyBorder="1" applyAlignment="1">
      <alignment vertical="center" readingOrder="1"/>
    </xf>
    <xf numFmtId="0" fontId="17" fillId="0" borderId="0" xfId="15" applyFont="1" applyBorder="1" applyAlignment="1">
      <alignment vertical="center" readingOrder="1"/>
    </xf>
    <xf numFmtId="0" fontId="18" fillId="0" borderId="0" xfId="1" applyFont="1" applyFill="1" applyBorder="1" applyAlignment="1">
      <alignment vertical="center" readingOrder="1"/>
    </xf>
    <xf numFmtId="0" fontId="8" fillId="0" borderId="1" xfId="1" applyNumberFormat="1" applyFont="1" applyFill="1" applyBorder="1" applyAlignment="1">
      <alignment vertical="center" readingOrder="1"/>
    </xf>
    <xf numFmtId="0" fontId="25" fillId="0" borderId="0" xfId="2" applyFont="1" applyFill="1" applyBorder="1" applyAlignment="1">
      <alignment vertical="center" readingOrder="1"/>
    </xf>
    <xf numFmtId="0" fontId="18" fillId="0" borderId="0" xfId="1" applyFont="1" applyFill="1" applyBorder="1" applyAlignment="1">
      <alignment vertical="center" wrapText="1" readingOrder="1"/>
    </xf>
    <xf numFmtId="0" fontId="8" fillId="12" borderId="17" xfId="1" applyNumberFormat="1" applyFont="1" applyFill="1" applyBorder="1" applyAlignment="1">
      <alignment vertical="center" readingOrder="1"/>
    </xf>
    <xf numFmtId="0" fontId="17" fillId="0" borderId="2" xfId="15" applyFont="1" applyBorder="1" applyAlignment="1">
      <alignment vertical="center" readingOrder="1"/>
    </xf>
    <xf numFmtId="2" fontId="13" fillId="0" borderId="2" xfId="1" applyNumberFormat="1" applyFont="1" applyFill="1" applyBorder="1" applyAlignment="1">
      <alignment vertical="center" readingOrder="1"/>
    </xf>
    <xf numFmtId="0" fontId="8" fillId="0" borderId="2" xfId="2" applyFont="1" applyBorder="1" applyAlignment="1">
      <alignment vertical="center" readingOrder="1"/>
    </xf>
    <xf numFmtId="0" fontId="8" fillId="0" borderId="2" xfId="1" applyNumberFormat="1" applyFont="1" applyFill="1" applyBorder="1" applyAlignment="1">
      <alignment vertical="center" readingOrder="1"/>
    </xf>
    <xf numFmtId="0" fontId="17" fillId="0" borderId="2" xfId="15" applyFont="1" applyFill="1" applyBorder="1" applyAlignment="1">
      <alignment vertical="center" readingOrder="1"/>
    </xf>
    <xf numFmtId="0" fontId="8" fillId="0" borderId="8" xfId="1" applyNumberFormat="1" applyFont="1" applyFill="1" applyBorder="1" applyAlignment="1">
      <alignment vertical="center" readingOrder="1"/>
    </xf>
    <xf numFmtId="0" fontId="13" fillId="0" borderId="0" xfId="1" applyFont="1" applyFill="1" applyBorder="1" applyAlignment="1">
      <alignment vertical="center" wrapText="1" readingOrder="1"/>
    </xf>
    <xf numFmtId="2" fontId="8" fillId="0" borderId="0" xfId="1" applyNumberFormat="1" applyFont="1" applyFill="1" applyBorder="1" applyAlignment="1">
      <alignment vertical="center" wrapText="1" readingOrder="1"/>
    </xf>
    <xf numFmtId="2" fontId="18" fillId="0" borderId="0" xfId="1" applyNumberFormat="1" applyFont="1" applyFill="1" applyBorder="1" applyAlignment="1">
      <alignment vertical="center" wrapText="1" readingOrder="1"/>
    </xf>
    <xf numFmtId="2" fontId="13" fillId="6" borderId="18" xfId="2" applyNumberFormat="1" applyFont="1" applyFill="1" applyBorder="1" applyAlignment="1">
      <alignment vertical="center" readingOrder="1"/>
    </xf>
    <xf numFmtId="2" fontId="13" fillId="6" borderId="12" xfId="2" applyNumberFormat="1" applyFont="1" applyFill="1" applyBorder="1" applyAlignment="1">
      <alignment vertical="center" readingOrder="1"/>
    </xf>
    <xf numFmtId="0" fontId="18" fillId="13" borderId="21" xfId="1" applyFont="1" applyFill="1" applyBorder="1" applyAlignment="1">
      <alignment vertical="center" wrapText="1" readingOrder="1"/>
    </xf>
    <xf numFmtId="0" fontId="8" fillId="12" borderId="16" xfId="1" applyNumberFormat="1" applyFont="1" applyFill="1" applyBorder="1" applyAlignment="1">
      <alignment vertical="center" readingOrder="1"/>
    </xf>
    <xf numFmtId="0" fontId="17" fillId="0" borderId="12" xfId="15" applyFont="1" applyBorder="1" applyAlignment="1">
      <alignment vertical="center" readingOrder="1"/>
    </xf>
    <xf numFmtId="2" fontId="13" fillId="9" borderId="18" xfId="1" applyNumberFormat="1" applyFont="1" applyFill="1" applyBorder="1" applyAlignment="1">
      <alignment vertical="center" readingOrder="1"/>
    </xf>
    <xf numFmtId="2" fontId="13" fillId="9" borderId="12" xfId="1" applyNumberFormat="1" applyFont="1" applyFill="1" applyBorder="1" applyAlignment="1">
      <alignment vertical="center" readingOrder="1"/>
    </xf>
    <xf numFmtId="2" fontId="13" fillId="9" borderId="9" xfId="1" applyNumberFormat="1" applyFont="1" applyFill="1" applyBorder="1" applyAlignment="1">
      <alignment vertical="center" readingOrder="1"/>
    </xf>
    <xf numFmtId="2" fontId="13" fillId="9" borderId="5" xfId="1" applyNumberFormat="1" applyFont="1" applyFill="1" applyBorder="1" applyAlignment="1">
      <alignment vertical="center" readingOrder="1"/>
    </xf>
    <xf numFmtId="2" fontId="13" fillId="9" borderId="0" xfId="1" applyNumberFormat="1" applyFont="1" applyFill="1" applyBorder="1" applyAlignment="1">
      <alignment vertical="center" readingOrder="1"/>
    </xf>
    <xf numFmtId="2" fontId="13" fillId="9" borderId="1" xfId="1" applyNumberFormat="1" applyFont="1" applyFill="1" applyBorder="1" applyAlignment="1">
      <alignment vertical="center" readingOrder="1"/>
    </xf>
    <xf numFmtId="0" fontId="25" fillId="0" borderId="0" xfId="2" applyFont="1" applyFill="1" applyBorder="1" applyAlignment="1">
      <alignment vertical="center" readingOrder="1"/>
    </xf>
    <xf numFmtId="2" fontId="18" fillId="0" borderId="0" xfId="1" applyNumberFormat="1" applyFont="1" applyFill="1" applyBorder="1" applyAlignment="1">
      <alignment vertical="center" readingOrder="1"/>
    </xf>
    <xf numFmtId="2" fontId="25" fillId="0" borderId="0" xfId="2" applyNumberFormat="1" applyFont="1" applyFill="1" applyBorder="1" applyAlignment="1">
      <alignment vertical="center" readingOrder="1"/>
    </xf>
    <xf numFmtId="2" fontId="13" fillId="9" borderId="6" xfId="1" applyNumberFormat="1" applyFont="1" applyFill="1" applyBorder="1" applyAlignment="1">
      <alignment vertical="center" readingOrder="1"/>
    </xf>
    <xf numFmtId="2" fontId="13" fillId="9" borderId="2" xfId="1" applyNumberFormat="1" applyFont="1" applyFill="1" applyBorder="1" applyAlignment="1">
      <alignment vertical="center" readingOrder="1"/>
    </xf>
    <xf numFmtId="2" fontId="13" fillId="9" borderId="8" xfId="1" applyNumberFormat="1" applyFont="1" applyFill="1" applyBorder="1" applyAlignment="1">
      <alignment vertical="center" readingOrder="1"/>
    </xf>
    <xf numFmtId="2" fontId="18" fillId="13" borderId="21" xfId="0" applyNumberFormat="1" applyFont="1" applyFill="1" applyBorder="1" applyAlignment="1">
      <alignment vertical="center" readingOrder="1"/>
    </xf>
    <xf numFmtId="2" fontId="18" fillId="13" borderId="10" xfId="0" applyNumberFormat="1" applyFont="1" applyFill="1" applyBorder="1" applyAlignment="1">
      <alignment vertical="center" readingOrder="1"/>
    </xf>
    <xf numFmtId="2" fontId="18" fillId="13" borderId="11" xfId="0" applyNumberFormat="1" applyFont="1" applyFill="1" applyBorder="1" applyAlignment="1">
      <alignment vertical="center" readingOrder="1"/>
    </xf>
    <xf numFmtId="0" fontId="8" fillId="9" borderId="18" xfId="0" applyNumberFormat="1" applyFont="1" applyFill="1" applyBorder="1" applyAlignment="1">
      <alignment vertical="center" readingOrder="1"/>
    </xf>
    <xf numFmtId="0" fontId="8" fillId="9" borderId="12" xfId="0" applyNumberFormat="1" applyFont="1" applyFill="1" applyBorder="1" applyAlignment="1">
      <alignment vertical="center" readingOrder="1"/>
    </xf>
    <xf numFmtId="0" fontId="8" fillId="9" borderId="9" xfId="0" applyNumberFormat="1" applyFont="1" applyFill="1" applyBorder="1" applyAlignment="1">
      <alignment vertical="center" readingOrder="1"/>
    </xf>
    <xf numFmtId="0" fontId="8" fillId="9" borderId="5" xfId="0" applyNumberFormat="1" applyFont="1" applyFill="1" applyBorder="1" applyAlignment="1">
      <alignment vertical="center" readingOrder="1"/>
    </xf>
    <xf numFmtId="0" fontId="8" fillId="9" borderId="0" xfId="0" applyNumberFormat="1" applyFont="1" applyFill="1" applyBorder="1" applyAlignment="1">
      <alignment vertical="center" readingOrder="1"/>
    </xf>
    <xf numFmtId="0" fontId="8" fillId="9" borderId="1" xfId="0" applyNumberFormat="1" applyFont="1" applyFill="1" applyBorder="1" applyAlignment="1">
      <alignment vertical="center" readingOrder="1"/>
    </xf>
    <xf numFmtId="0" fontId="8" fillId="9" borderId="6" xfId="0" applyNumberFormat="1" applyFont="1" applyFill="1" applyBorder="1" applyAlignment="1">
      <alignment vertical="center" readingOrder="1"/>
    </xf>
    <xf numFmtId="0" fontId="8" fillId="9" borderId="2" xfId="0" applyNumberFormat="1" applyFont="1" applyFill="1" applyBorder="1" applyAlignment="1">
      <alignment vertical="center" readingOrder="1"/>
    </xf>
    <xf numFmtId="0" fontId="8" fillId="9" borderId="8" xfId="0" applyNumberFormat="1" applyFont="1" applyFill="1" applyBorder="1" applyAlignment="1">
      <alignment vertical="center" readingOrder="1"/>
    </xf>
    <xf numFmtId="2" fontId="10" fillId="6" borderId="17" xfId="1" applyNumberFormat="1" applyFont="1" applyFill="1" applyBorder="1" applyAlignment="1">
      <alignment vertical="center" readingOrder="1"/>
    </xf>
    <xf numFmtId="0" fontId="18" fillId="13" borderId="11" xfId="2" applyFont="1" applyFill="1" applyBorder="1" applyAlignment="1">
      <alignment vertical="center" readingOrder="1"/>
    </xf>
    <xf numFmtId="0" fontId="18" fillId="13" borderId="17" xfId="2" applyFont="1" applyFill="1" applyBorder="1" applyAlignment="1">
      <alignment vertical="center" readingOrder="1"/>
    </xf>
    <xf numFmtId="0" fontId="8" fillId="9" borderId="11" xfId="2" applyFont="1" applyFill="1" applyBorder="1" applyAlignment="1">
      <alignment vertical="center" readingOrder="1"/>
    </xf>
    <xf numFmtId="0" fontId="8" fillId="9" borderId="17" xfId="2" applyFont="1" applyFill="1" applyBorder="1" applyAlignment="1">
      <alignment vertical="center" readingOrder="1"/>
    </xf>
    <xf numFmtId="2" fontId="18" fillId="6" borderId="0" xfId="1" applyNumberFormat="1" applyFont="1" applyFill="1" applyBorder="1" applyAlignment="1">
      <alignment vertical="center" readingOrder="1"/>
    </xf>
    <xf numFmtId="0" fontId="8" fillId="6" borderId="0" xfId="2" applyFont="1" applyFill="1" applyBorder="1" applyAlignment="1">
      <alignment vertical="center" readingOrder="1"/>
    </xf>
    <xf numFmtId="2" fontId="10" fillId="6" borderId="95" xfId="1" applyNumberFormat="1" applyFont="1" applyFill="1" applyBorder="1" applyAlignment="1">
      <alignment vertical="center" readingOrder="1"/>
    </xf>
    <xf numFmtId="2" fontId="10" fillId="6" borderId="102" xfId="1" applyNumberFormat="1" applyFont="1" applyFill="1" applyBorder="1" applyAlignment="1">
      <alignment vertical="center" readingOrder="1"/>
    </xf>
    <xf numFmtId="0" fontId="18" fillId="13" borderId="105" xfId="2" applyFont="1" applyFill="1" applyBorder="1" applyAlignment="1">
      <alignment vertical="center" readingOrder="1"/>
    </xf>
    <xf numFmtId="0" fontId="18" fillId="13" borderId="12" xfId="2" applyFont="1" applyFill="1" applyBorder="1" applyAlignment="1">
      <alignment vertical="center" readingOrder="1"/>
    </xf>
    <xf numFmtId="0" fontId="8" fillId="9" borderId="18" xfId="2" applyFont="1" applyFill="1" applyBorder="1" applyAlignment="1">
      <alignment vertical="center" readingOrder="1"/>
    </xf>
    <xf numFmtId="0" fontId="8" fillId="9" borderId="12" xfId="2" applyFont="1" applyFill="1" applyBorder="1" applyAlignment="1">
      <alignment vertical="center" readingOrder="1"/>
    </xf>
    <xf numFmtId="0" fontId="8" fillId="6" borderId="96" xfId="2" applyFont="1" applyFill="1" applyBorder="1" applyAlignment="1">
      <alignment vertical="center" readingOrder="1"/>
    </xf>
    <xf numFmtId="0" fontId="8" fillId="12" borderId="9" xfId="2" applyFont="1" applyFill="1" applyBorder="1" applyAlignment="1">
      <alignment vertical="center" readingOrder="1"/>
    </xf>
    <xf numFmtId="0" fontId="8" fillId="0" borderId="18" xfId="2" applyFont="1" applyFill="1" applyBorder="1" applyAlignment="1">
      <alignment vertical="center" wrapText="1" readingOrder="1"/>
    </xf>
    <xf numFmtId="0" fontId="8" fillId="0" borderId="12" xfId="2" applyFont="1" applyFill="1" applyBorder="1" applyAlignment="1">
      <alignment vertical="center" wrapText="1" readingOrder="1"/>
    </xf>
    <xf numFmtId="0" fontId="18" fillId="0" borderId="108" xfId="2" applyFont="1" applyFill="1" applyBorder="1" applyAlignment="1">
      <alignment vertical="center" readingOrder="1"/>
    </xf>
    <xf numFmtId="0" fontId="8" fillId="9" borderId="9" xfId="2" applyFont="1" applyFill="1" applyBorder="1" applyAlignment="1">
      <alignment vertical="center" readingOrder="1"/>
    </xf>
    <xf numFmtId="2" fontId="10" fillId="6" borderId="103" xfId="1" applyNumberFormat="1" applyFont="1" applyFill="1" applyBorder="1" applyAlignment="1">
      <alignment vertical="center" readingOrder="1"/>
    </xf>
    <xf numFmtId="2" fontId="10" fillId="6" borderId="104" xfId="1" applyNumberFormat="1" applyFont="1" applyFill="1" applyBorder="1" applyAlignment="1">
      <alignment vertical="center" readingOrder="1"/>
    </xf>
    <xf numFmtId="0" fontId="18" fillId="13" borderId="90" xfId="2" applyFont="1" applyFill="1" applyBorder="1" applyAlignment="1">
      <alignment vertical="center" readingOrder="1"/>
    </xf>
    <xf numFmtId="0" fontId="18" fillId="13" borderId="2" xfId="2" applyFont="1" applyFill="1" applyBorder="1" applyAlignment="1">
      <alignment vertical="center" readingOrder="1"/>
    </xf>
    <xf numFmtId="0" fontId="8" fillId="9" borderId="6" xfId="2" applyFont="1" applyFill="1" applyBorder="1" applyAlignment="1">
      <alignment vertical="center" readingOrder="1"/>
    </xf>
    <xf numFmtId="0" fontId="8" fillId="9" borderId="2" xfId="2" applyFont="1" applyFill="1" applyBorder="1" applyAlignment="1">
      <alignment vertical="center" readingOrder="1"/>
    </xf>
    <xf numFmtId="0" fontId="8" fillId="6" borderId="101" xfId="2" applyFont="1" applyFill="1" applyBorder="1" applyAlignment="1">
      <alignment vertical="center" readingOrder="1"/>
    </xf>
    <xf numFmtId="0" fontId="8" fillId="12" borderId="8" xfId="2" applyFont="1" applyFill="1" applyBorder="1" applyAlignment="1">
      <alignment vertical="center" readingOrder="1"/>
    </xf>
    <xf numFmtId="0" fontId="8" fillId="0" borderId="6" xfId="2" applyFont="1" applyFill="1" applyBorder="1" applyAlignment="1">
      <alignment vertical="center" wrapText="1" readingOrder="1"/>
    </xf>
    <xf numFmtId="0" fontId="8" fillId="0" borderId="2" xfId="2" applyFont="1" applyFill="1" applyBorder="1" applyAlignment="1">
      <alignment vertical="center" wrapText="1" readingOrder="1"/>
    </xf>
    <xf numFmtId="0" fontId="18" fillId="0" borderId="109" xfId="2" applyFont="1" applyFill="1" applyBorder="1" applyAlignment="1">
      <alignment vertical="center" readingOrder="1"/>
    </xf>
    <xf numFmtId="0" fontId="8" fillId="9" borderId="8" xfId="2" applyFont="1" applyFill="1" applyBorder="1" applyAlignment="1">
      <alignment vertical="center" readingOrder="1"/>
    </xf>
    <xf numFmtId="0" fontId="8" fillId="0" borderId="0" xfId="2" applyFont="1" applyFill="1" applyAlignment="1">
      <alignment vertical="center" readingOrder="1"/>
    </xf>
    <xf numFmtId="0" fontId="13" fillId="6" borderId="18" xfId="2" applyFont="1" applyFill="1" applyBorder="1" applyAlignment="1">
      <alignment vertical="center" readingOrder="1"/>
    </xf>
    <xf numFmtId="0" fontId="13" fillId="6" borderId="12" xfId="2" applyFont="1" applyFill="1" applyBorder="1" applyAlignment="1">
      <alignment vertical="center" readingOrder="1"/>
    </xf>
    <xf numFmtId="0" fontId="18" fillId="0" borderId="3" xfId="2" applyFont="1" applyFill="1" applyBorder="1" applyAlignment="1">
      <alignment vertical="center" readingOrder="1"/>
    </xf>
    <xf numFmtId="0" fontId="18" fillId="0" borderId="4" xfId="2" applyFont="1" applyFill="1" applyBorder="1" applyAlignment="1">
      <alignment vertical="center" readingOrder="1"/>
    </xf>
    <xf numFmtId="0" fontId="18" fillId="13" borderId="12" xfId="1" applyFont="1" applyFill="1" applyBorder="1" applyAlignment="1">
      <alignment vertical="center" wrapText="1" readingOrder="1"/>
    </xf>
    <xf numFmtId="0" fontId="18" fillId="13" borderId="9" xfId="1" applyFont="1" applyFill="1" applyBorder="1" applyAlignment="1">
      <alignment vertical="center" wrapText="1" readingOrder="1"/>
    </xf>
    <xf numFmtId="0" fontId="17" fillId="0" borderId="12" xfId="18" applyFont="1" applyBorder="1" applyAlignment="1">
      <alignment vertical="center" readingOrder="1"/>
    </xf>
    <xf numFmtId="0" fontId="17" fillId="0" borderId="0" xfId="18" applyNumberFormat="1" applyFont="1" applyFill="1" applyBorder="1" applyAlignment="1">
      <alignment vertical="center" readingOrder="1"/>
    </xf>
    <xf numFmtId="0" fontId="18" fillId="0" borderId="1" xfId="2" applyFont="1" applyFill="1" applyBorder="1" applyAlignment="1">
      <alignment vertical="center" readingOrder="1"/>
    </xf>
    <xf numFmtId="2" fontId="13" fillId="6" borderId="6" xfId="2" applyNumberFormat="1" applyFont="1" applyFill="1" applyBorder="1" applyAlignment="1">
      <alignment vertical="center" readingOrder="1"/>
    </xf>
    <xf numFmtId="2" fontId="13" fillId="6" borderId="2" xfId="2" applyNumberFormat="1" applyFont="1" applyFill="1" applyBorder="1" applyAlignment="1">
      <alignment vertical="center" readingOrder="1"/>
    </xf>
    <xf numFmtId="0" fontId="18" fillId="13" borderId="2" xfId="1" applyFont="1" applyFill="1" applyBorder="1" applyAlignment="1">
      <alignment vertical="center" wrapText="1" readingOrder="1"/>
    </xf>
    <xf numFmtId="0" fontId="18" fillId="13" borderId="8" xfId="1" applyFont="1" applyFill="1" applyBorder="1" applyAlignment="1">
      <alignment vertical="center" wrapText="1" readingOrder="1"/>
    </xf>
    <xf numFmtId="0" fontId="13" fillId="6" borderId="5" xfId="2" applyFont="1" applyFill="1" applyBorder="1" applyAlignment="1">
      <alignment vertical="center" readingOrder="1"/>
    </xf>
    <xf numFmtId="0" fontId="13" fillId="6" borderId="0" xfId="2" applyFont="1" applyFill="1" applyBorder="1" applyAlignment="1">
      <alignment vertical="center" readingOrder="1"/>
    </xf>
    <xf numFmtId="0" fontId="18" fillId="13" borderId="0" xfId="1" applyFont="1" applyFill="1" applyBorder="1" applyAlignment="1">
      <alignment vertical="center" wrapText="1" readingOrder="1"/>
    </xf>
    <xf numFmtId="0" fontId="18" fillId="13" borderId="1" xfId="1" applyFont="1" applyFill="1" applyBorder="1" applyAlignment="1">
      <alignment vertical="center" wrapText="1" readingOrder="1"/>
    </xf>
    <xf numFmtId="0" fontId="25" fillId="0" borderId="5" xfId="2" applyFont="1" applyFill="1" applyBorder="1" applyAlignment="1">
      <alignment vertical="center" readingOrder="1"/>
    </xf>
    <xf numFmtId="0" fontId="17" fillId="0" borderId="0" xfId="18" applyFont="1" applyBorder="1" applyAlignment="1">
      <alignment vertical="center" readingOrder="1"/>
    </xf>
    <xf numFmtId="0" fontId="8" fillId="9" borderId="18" xfId="1" applyNumberFormat="1" applyFont="1" applyFill="1" applyBorder="1" applyAlignment="1">
      <alignment vertical="center" readingOrder="1"/>
    </xf>
    <xf numFmtId="0" fontId="8" fillId="9" borderId="12" xfId="1" applyNumberFormat="1" applyFont="1" applyFill="1" applyBorder="1" applyAlignment="1">
      <alignment vertical="center" readingOrder="1"/>
    </xf>
    <xf numFmtId="0" fontId="8" fillId="9" borderId="9" xfId="1" applyNumberFormat="1" applyFont="1" applyFill="1" applyBorder="1" applyAlignment="1">
      <alignment vertical="center" readingOrder="1"/>
    </xf>
    <xf numFmtId="0" fontId="13" fillId="6" borderId="6" xfId="2" applyFont="1" applyFill="1" applyBorder="1" applyAlignment="1">
      <alignment vertical="center" readingOrder="1"/>
    </xf>
    <xf numFmtId="0" fontId="13" fillId="6" borderId="2" xfId="2" applyFont="1" applyFill="1" applyBorder="1" applyAlignment="1">
      <alignment vertical="center" readingOrder="1"/>
    </xf>
    <xf numFmtId="2" fontId="25" fillId="0" borderId="0" xfId="2" applyNumberFormat="1" applyFont="1" applyFill="1" applyBorder="1" applyAlignment="1">
      <alignment vertical="center" readingOrder="1"/>
    </xf>
    <xf numFmtId="0" fontId="8" fillId="9" borderId="5" xfId="1" applyNumberFormat="1" applyFont="1" applyFill="1" applyBorder="1" applyAlignment="1">
      <alignment vertical="center" readingOrder="1"/>
    </xf>
    <xf numFmtId="0" fontId="8" fillId="9" borderId="0" xfId="1" applyNumberFormat="1" applyFont="1" applyFill="1" applyBorder="1" applyAlignment="1">
      <alignment vertical="center" readingOrder="1"/>
    </xf>
    <xf numFmtId="0" fontId="8" fillId="9" borderId="1" xfId="1" applyNumberFormat="1" applyFont="1" applyFill="1" applyBorder="1" applyAlignment="1">
      <alignment vertical="center" readingOrder="1"/>
    </xf>
    <xf numFmtId="0" fontId="18" fillId="0" borderId="12" xfId="1" applyFont="1" applyFill="1" applyBorder="1" applyAlignment="1">
      <alignment vertical="center" readingOrder="1"/>
    </xf>
    <xf numFmtId="0" fontId="18" fillId="0" borderId="4" xfId="2" applyFont="1" applyFill="1" applyBorder="1" applyAlignment="1">
      <alignment vertical="center" wrapText="1" readingOrder="1"/>
    </xf>
    <xf numFmtId="49" fontId="8" fillId="0" borderId="0" xfId="1" applyNumberFormat="1" applyFont="1" applyFill="1" applyBorder="1" applyAlignment="1">
      <alignment vertical="center" readingOrder="1"/>
    </xf>
    <xf numFmtId="0" fontId="18" fillId="0" borderId="1" xfId="1" applyFont="1" applyFill="1" applyBorder="1" applyAlignment="1">
      <alignment vertical="center" wrapText="1" readingOrder="1"/>
    </xf>
    <xf numFmtId="0" fontId="17" fillId="0" borderId="0" xfId="18" applyFont="1" applyFill="1" applyBorder="1" applyAlignment="1">
      <alignment vertical="center" readingOrder="1"/>
    </xf>
    <xf numFmtId="0" fontId="17" fillId="0" borderId="1" xfId="18" applyFont="1" applyFill="1" applyBorder="1" applyAlignment="1">
      <alignment vertical="center" readingOrder="1"/>
    </xf>
    <xf numFmtId="0" fontId="8" fillId="12" borderId="16" xfId="1" applyNumberFormat="1" applyFont="1" applyFill="1" applyBorder="1" applyAlignment="1">
      <alignment vertical="center" readingOrder="1"/>
    </xf>
    <xf numFmtId="0" fontId="17" fillId="0" borderId="18" xfId="18" applyFont="1" applyBorder="1" applyAlignment="1">
      <alignment vertical="center" textRotation="180" readingOrder="1"/>
    </xf>
    <xf numFmtId="0" fontId="17" fillId="9" borderId="17" xfId="18" applyFont="1" applyFill="1" applyBorder="1" applyAlignment="1">
      <alignment vertical="center" readingOrder="1"/>
    </xf>
    <xf numFmtId="0" fontId="17" fillId="0" borderId="2" xfId="18" applyFont="1" applyBorder="1" applyAlignment="1">
      <alignment vertical="center" readingOrder="1"/>
    </xf>
    <xf numFmtId="0" fontId="18" fillId="0" borderId="2" xfId="2" applyFont="1" applyFill="1" applyBorder="1" applyAlignment="1">
      <alignment vertical="center" readingOrder="1"/>
    </xf>
    <xf numFmtId="0" fontId="17" fillId="0" borderId="2" xfId="18" applyFont="1" applyFill="1" applyBorder="1" applyAlignment="1">
      <alignment vertical="center" readingOrder="1"/>
    </xf>
    <xf numFmtId="0" fontId="17" fillId="0" borderId="8" xfId="18" applyFont="1" applyFill="1" applyBorder="1" applyAlignment="1">
      <alignment vertical="center" readingOrder="1"/>
    </xf>
    <xf numFmtId="0" fontId="8" fillId="12" borderId="15" xfId="1" applyNumberFormat="1" applyFont="1" applyFill="1" applyBorder="1" applyAlignment="1">
      <alignment vertical="center" readingOrder="1"/>
    </xf>
    <xf numFmtId="0" fontId="17" fillId="0" borderId="6" xfId="18" applyFont="1" applyBorder="1" applyAlignment="1">
      <alignment vertical="center" textRotation="180" readingOrder="1"/>
    </xf>
    <xf numFmtId="0" fontId="8" fillId="9" borderId="6" xfId="1" applyNumberFormat="1" applyFont="1" applyFill="1" applyBorder="1" applyAlignment="1">
      <alignment vertical="center" readingOrder="1"/>
    </xf>
    <xf numFmtId="0" fontId="8" fillId="9" borderId="2" xfId="1" applyNumberFormat="1" applyFont="1" applyFill="1" applyBorder="1" applyAlignment="1">
      <alignment vertical="center" readingOrder="1"/>
    </xf>
    <xf numFmtId="0" fontId="8" fillId="9" borderId="8" xfId="1" applyNumberFormat="1" applyFont="1" applyFill="1" applyBorder="1" applyAlignment="1">
      <alignment vertical="center" readingOrder="1"/>
    </xf>
    <xf numFmtId="0" fontId="17" fillId="0" borderId="18" xfId="18" applyFont="1" applyBorder="1" applyAlignment="1">
      <alignment vertical="center" readingOrder="1"/>
    </xf>
    <xf numFmtId="0" fontId="8" fillId="0" borderId="12" xfId="2" applyFont="1" applyBorder="1" applyAlignment="1">
      <alignment vertical="center" readingOrder="1"/>
    </xf>
    <xf numFmtId="0" fontId="8" fillId="0" borderId="12" xfId="1" applyFont="1" applyFill="1" applyBorder="1" applyAlignment="1">
      <alignment vertical="center" readingOrder="1"/>
    </xf>
    <xf numFmtId="0" fontId="8" fillId="0" borderId="12" xfId="1" applyNumberFormat="1" applyFont="1" applyFill="1" applyBorder="1" applyAlignment="1">
      <alignment vertical="center" readingOrder="1"/>
    </xf>
    <xf numFmtId="0" fontId="17" fillId="0" borderId="12" xfId="18" applyNumberFormat="1" applyFont="1" applyBorder="1" applyAlignment="1">
      <alignment vertical="center" readingOrder="1"/>
    </xf>
    <xf numFmtId="0" fontId="18" fillId="0" borderId="12" xfId="2" applyFont="1" applyFill="1" applyBorder="1" applyAlignment="1">
      <alignment vertical="center" readingOrder="1"/>
    </xf>
    <xf numFmtId="2" fontId="13" fillId="0" borderId="12" xfId="1" applyNumberFormat="1" applyFont="1" applyFill="1" applyBorder="1" applyAlignment="1">
      <alignment vertical="center" readingOrder="1"/>
    </xf>
    <xf numFmtId="0" fontId="18" fillId="0" borderId="9" xfId="2" applyFont="1" applyFill="1" applyBorder="1" applyAlignment="1">
      <alignment vertical="center" readingOrder="1"/>
    </xf>
    <xf numFmtId="0" fontId="8" fillId="0" borderId="3" xfId="2" applyFont="1" applyBorder="1" applyAlignment="1">
      <alignment vertical="center" readingOrder="1"/>
    </xf>
    <xf numFmtId="0" fontId="8" fillId="0" borderId="4" xfId="2" applyFont="1" applyBorder="1" applyAlignment="1">
      <alignment vertical="center" readingOrder="1"/>
    </xf>
    <xf numFmtId="0" fontId="17" fillId="0" borderId="6" xfId="18" applyFont="1" applyBorder="1" applyAlignment="1">
      <alignment vertical="center" readingOrder="1"/>
    </xf>
    <xf numFmtId="0" fontId="17" fillId="0" borderId="2" xfId="18" applyNumberFormat="1" applyFont="1" applyBorder="1" applyAlignment="1">
      <alignment vertical="center" readingOrder="1"/>
    </xf>
    <xf numFmtId="0" fontId="18" fillId="0" borderId="2" xfId="1" applyFont="1" applyFill="1" applyBorder="1" applyAlignment="1">
      <alignment vertical="center" wrapText="1" readingOrder="1"/>
    </xf>
    <xf numFmtId="0" fontId="18" fillId="0" borderId="2" xfId="1" applyFont="1" applyFill="1" applyBorder="1" applyAlignment="1">
      <alignment vertical="center" readingOrder="1"/>
    </xf>
    <xf numFmtId="0" fontId="18" fillId="0" borderId="8" xfId="2" applyFont="1" applyFill="1" applyBorder="1" applyAlignment="1">
      <alignment vertical="center" readingOrder="1"/>
    </xf>
    <xf numFmtId="2" fontId="13" fillId="0" borderId="3" xfId="1" applyNumberFormat="1" applyFont="1" applyFill="1" applyBorder="1" applyAlignment="1">
      <alignment vertical="center" readingOrder="1"/>
    </xf>
    <xf numFmtId="2" fontId="13" fillId="0" borderId="4" xfId="1" applyNumberFormat="1" applyFont="1" applyFill="1" applyBorder="1" applyAlignment="1">
      <alignment vertical="center" readingOrder="1"/>
    </xf>
    <xf numFmtId="2" fontId="13" fillId="6" borderId="9" xfId="2" applyNumberFormat="1" applyFont="1" applyFill="1" applyBorder="1" applyAlignment="1">
      <alignment vertical="center" readingOrder="1"/>
    </xf>
    <xf numFmtId="2" fontId="13" fillId="6" borderId="8" xfId="2" applyNumberFormat="1" applyFont="1" applyFill="1" applyBorder="1" applyAlignment="1">
      <alignment vertical="center" readingOrder="1"/>
    </xf>
    <xf numFmtId="2" fontId="25" fillId="0" borderId="5" xfId="1" applyNumberFormat="1" applyFont="1" applyFill="1" applyBorder="1" applyAlignment="1">
      <alignment vertical="center" readingOrder="1"/>
    </xf>
    <xf numFmtId="0" fontId="25" fillId="0" borderId="0" xfId="18" applyFont="1" applyFill="1" applyBorder="1" applyAlignment="1">
      <alignment vertical="center" wrapText="1" readingOrder="1"/>
    </xf>
    <xf numFmtId="0" fontId="17" fillId="9" borderId="12" xfId="18" applyFont="1" applyFill="1" applyBorder="1" applyAlignment="1">
      <alignment vertical="center" readingOrder="1"/>
    </xf>
    <xf numFmtId="0" fontId="17" fillId="9" borderId="9" xfId="18" applyFont="1" applyFill="1" applyBorder="1" applyAlignment="1">
      <alignment vertical="center" readingOrder="1"/>
    </xf>
    <xf numFmtId="0" fontId="17" fillId="9" borderId="2" xfId="18" applyFont="1" applyFill="1" applyBorder="1" applyAlignment="1">
      <alignment vertical="center" readingOrder="1"/>
    </xf>
    <xf numFmtId="0" fontId="17" fillId="9" borderId="8" xfId="18" applyFont="1" applyFill="1" applyBorder="1" applyAlignment="1">
      <alignment vertical="center" readingOrder="1"/>
    </xf>
    <xf numFmtId="2" fontId="13" fillId="6" borderId="17" xfId="2" applyNumberFormat="1" applyFont="1" applyFill="1" applyBorder="1" applyAlignment="1">
      <alignment vertical="center" readingOrder="1"/>
    </xf>
    <xf numFmtId="0" fontId="18" fillId="13" borderId="17" xfId="1" applyFont="1" applyFill="1" applyBorder="1" applyAlignment="1">
      <alignment vertical="center" wrapText="1" readingOrder="1"/>
    </xf>
    <xf numFmtId="2" fontId="13" fillId="9" borderId="5" xfId="2" applyNumberFormat="1" applyFont="1" applyFill="1" applyBorder="1" applyAlignment="1">
      <alignment vertical="center" readingOrder="1"/>
    </xf>
    <xf numFmtId="2" fontId="13" fillId="9" borderId="0" xfId="2" applyNumberFormat="1" applyFont="1" applyFill="1" applyBorder="1" applyAlignment="1">
      <alignment vertical="center" readingOrder="1"/>
    </xf>
    <xf numFmtId="2" fontId="13" fillId="9" borderId="1" xfId="2" applyNumberFormat="1" applyFont="1" applyFill="1" applyBorder="1" applyAlignment="1">
      <alignment vertical="center" readingOrder="1"/>
    </xf>
    <xf numFmtId="0" fontId="17" fillId="0" borderId="0" xfId="18" applyFont="1" applyFill="1" applyBorder="1" applyAlignment="1">
      <alignment vertical="center" wrapText="1" readingOrder="1"/>
    </xf>
    <xf numFmtId="2" fontId="21" fillId="6" borderId="5" xfId="2" applyNumberFormat="1" applyFont="1" applyFill="1" applyBorder="1" applyAlignment="1">
      <alignment vertical="center" readingOrder="1"/>
    </xf>
    <xf numFmtId="2" fontId="21" fillId="6" borderId="0" xfId="2" applyNumberFormat="1" applyFont="1" applyFill="1" applyBorder="1" applyAlignment="1">
      <alignment vertical="center" readingOrder="1"/>
    </xf>
    <xf numFmtId="2" fontId="21" fillId="6" borderId="1" xfId="2" applyNumberFormat="1" applyFont="1" applyFill="1" applyBorder="1" applyAlignment="1">
      <alignment vertical="center" readingOrder="1"/>
    </xf>
    <xf numFmtId="0" fontId="25" fillId="0" borderId="0" xfId="18" applyFont="1" applyFill="1" applyBorder="1" applyAlignment="1">
      <alignment vertical="center" readingOrder="1"/>
    </xf>
    <xf numFmtId="2" fontId="13" fillId="6" borderId="5" xfId="2" applyNumberFormat="1" applyFont="1" applyFill="1" applyBorder="1" applyAlignment="1">
      <alignment vertical="center" readingOrder="1"/>
    </xf>
    <xf numFmtId="2" fontId="13" fillId="6" borderId="0" xfId="2" applyNumberFormat="1" applyFont="1" applyFill="1" applyBorder="1" applyAlignment="1">
      <alignment vertical="center" readingOrder="1"/>
    </xf>
    <xf numFmtId="2" fontId="13" fillId="9" borderId="6" xfId="2" applyNumberFormat="1" applyFont="1" applyFill="1" applyBorder="1" applyAlignment="1">
      <alignment vertical="center" readingOrder="1"/>
    </xf>
    <xf numFmtId="2" fontId="13" fillId="9" borderId="2" xfId="2" applyNumberFormat="1" applyFont="1" applyFill="1" applyBorder="1" applyAlignment="1">
      <alignment vertical="center" readingOrder="1"/>
    </xf>
    <xf numFmtId="2" fontId="13" fillId="9" borderId="8" xfId="2" applyNumberFormat="1" applyFont="1" applyFill="1" applyBorder="1" applyAlignment="1">
      <alignment vertical="center" readingOrder="1"/>
    </xf>
    <xf numFmtId="0" fontId="17" fillId="0" borderId="0" xfId="18" applyNumberFormat="1" applyFont="1" applyBorder="1" applyAlignment="1">
      <alignment vertical="center" readingOrder="1"/>
    </xf>
    <xf numFmtId="0" fontId="17" fillId="0" borderId="18" xfId="18" applyNumberFormat="1" applyFont="1" applyBorder="1" applyAlignment="1">
      <alignment vertical="center" readingOrder="1"/>
    </xf>
    <xf numFmtId="2" fontId="13" fillId="0" borderId="9" xfId="1" applyNumberFormat="1" applyFont="1" applyFill="1" applyBorder="1" applyAlignment="1">
      <alignment vertical="center" readingOrder="1"/>
    </xf>
    <xf numFmtId="2" fontId="25" fillId="0" borderId="62" xfId="2" applyNumberFormat="1" applyFont="1" applyFill="1" applyBorder="1" applyAlignment="1">
      <alignment vertical="center" readingOrder="1"/>
    </xf>
    <xf numFmtId="2" fontId="25" fillId="0" borderId="4" xfId="2" applyNumberFormat="1" applyFont="1" applyFill="1" applyBorder="1" applyAlignment="1">
      <alignment vertical="center" readingOrder="1"/>
    </xf>
    <xf numFmtId="0" fontId="8" fillId="0" borderId="10" xfId="1" applyNumberFormat="1" applyFont="1" applyFill="1" applyBorder="1" applyAlignment="1">
      <alignment vertical="center" readingOrder="1"/>
    </xf>
    <xf numFmtId="0" fontId="18" fillId="0" borderId="3" xfId="2" applyFont="1" applyFill="1" applyBorder="1" applyAlignment="1">
      <alignment vertical="center" wrapText="1" readingOrder="1"/>
    </xf>
    <xf numFmtId="0" fontId="8" fillId="12" borderId="17" xfId="1" applyNumberFormat="1" applyFont="1" applyFill="1" applyBorder="1" applyAlignment="1">
      <alignment vertical="center" readingOrder="1"/>
    </xf>
    <xf numFmtId="0" fontId="17" fillId="0" borderId="122" xfId="18" applyNumberFormat="1" applyFont="1" applyBorder="1" applyAlignment="1">
      <alignment vertical="center" wrapText="1" readingOrder="1"/>
    </xf>
    <xf numFmtId="0" fontId="17" fillId="0" borderId="124" xfId="18" applyNumberFormat="1" applyFont="1" applyBorder="1" applyAlignment="1">
      <alignment vertical="center" wrapText="1" readingOrder="1"/>
    </xf>
    <xf numFmtId="0" fontId="17" fillId="0" borderId="125" xfId="18" applyNumberFormat="1" applyFont="1" applyBorder="1" applyAlignment="1">
      <alignment vertical="center" wrapText="1" readingOrder="1"/>
    </xf>
    <xf numFmtId="2" fontId="25" fillId="0" borderId="5" xfId="2" applyNumberFormat="1" applyFont="1" applyFill="1" applyBorder="1" applyAlignment="1">
      <alignment vertical="center" readingOrder="1"/>
    </xf>
    <xf numFmtId="0" fontId="17" fillId="0" borderId="5" xfId="18" applyNumberFormat="1" applyFont="1" applyBorder="1" applyAlignment="1">
      <alignment vertical="center" readingOrder="1"/>
    </xf>
    <xf numFmtId="0" fontId="17" fillId="0" borderId="112" xfId="18" applyNumberFormat="1" applyFont="1" applyBorder="1" applyAlignment="1">
      <alignment vertical="center" wrapText="1" readingOrder="1"/>
    </xf>
    <xf numFmtId="0" fontId="17" fillId="0" borderId="1" xfId="18" applyNumberFormat="1" applyFont="1" applyBorder="1" applyAlignment="1">
      <alignment vertical="center" readingOrder="1"/>
    </xf>
    <xf numFmtId="0" fontId="8" fillId="12" borderId="14" xfId="1" applyNumberFormat="1" applyFont="1" applyFill="1" applyBorder="1" applyAlignment="1">
      <alignment vertical="center" readingOrder="1"/>
    </xf>
    <xf numFmtId="2" fontId="13" fillId="0" borderId="1" xfId="1" applyNumberFormat="1" applyFont="1" applyFill="1" applyBorder="1" applyAlignment="1">
      <alignment vertical="center" readingOrder="1"/>
    </xf>
    <xf numFmtId="0" fontId="8" fillId="0" borderId="3" xfId="2" applyFont="1" applyFill="1" applyBorder="1" applyAlignment="1">
      <alignment vertical="center" readingOrder="1"/>
    </xf>
    <xf numFmtId="0" fontId="18" fillId="0" borderId="3" xfId="1" applyFont="1" applyFill="1" applyBorder="1" applyAlignment="1">
      <alignment vertical="center" wrapText="1" readingOrder="1"/>
    </xf>
    <xf numFmtId="0" fontId="17" fillId="0" borderId="113" xfId="18" applyFont="1" applyBorder="1" applyAlignment="1">
      <alignment vertical="center" wrapText="1" readingOrder="1"/>
    </xf>
    <xf numFmtId="0" fontId="17" fillId="0" borderId="114" xfId="18" applyFont="1" applyBorder="1" applyAlignment="1">
      <alignment vertical="center" wrapText="1" readingOrder="1"/>
    </xf>
    <xf numFmtId="0" fontId="17" fillId="0" borderId="115" xfId="18" applyFont="1" applyBorder="1" applyAlignment="1">
      <alignment vertical="center" wrapText="1" readingOrder="1"/>
    </xf>
    <xf numFmtId="0" fontId="8" fillId="0" borderId="1" xfId="2" applyFont="1" applyFill="1" applyBorder="1" applyAlignment="1">
      <alignment vertical="center" readingOrder="1"/>
    </xf>
    <xf numFmtId="0" fontId="13" fillId="0" borderId="3" xfId="1" applyFont="1" applyFill="1" applyBorder="1" applyAlignment="1">
      <alignment vertical="center" wrapText="1" readingOrder="1"/>
    </xf>
    <xf numFmtId="0" fontId="17" fillId="0" borderId="6" xfId="18" applyFont="1" applyBorder="1" applyAlignment="1">
      <alignment vertical="center" wrapText="1" readingOrder="1"/>
    </xf>
    <xf numFmtId="0" fontId="17" fillId="0" borderId="2" xfId="18" applyFont="1" applyBorder="1" applyAlignment="1">
      <alignment vertical="center" wrapText="1" readingOrder="1"/>
    </xf>
    <xf numFmtId="0" fontId="17" fillId="0" borderId="8" xfId="18" applyFont="1" applyBorder="1" applyAlignment="1">
      <alignment vertical="center" wrapText="1" readingOrder="1"/>
    </xf>
    <xf numFmtId="0" fontId="8" fillId="6" borderId="15" xfId="1" applyNumberFormat="1" applyFont="1" applyFill="1" applyBorder="1" applyAlignment="1">
      <alignment vertical="center" readingOrder="1"/>
    </xf>
    <xf numFmtId="0" fontId="17" fillId="6" borderId="6" xfId="18" applyNumberFormat="1" applyFont="1" applyFill="1" applyBorder="1" applyAlignment="1">
      <alignment vertical="center" readingOrder="1"/>
    </xf>
    <xf numFmtId="0" fontId="17" fillId="6" borderId="2" xfId="18" applyNumberFormat="1" applyFont="1" applyFill="1" applyBorder="1" applyAlignment="1">
      <alignment vertical="center" readingOrder="1"/>
    </xf>
    <xf numFmtId="0" fontId="17" fillId="6" borderId="8" xfId="18" applyNumberFormat="1" applyFont="1" applyFill="1" applyBorder="1" applyAlignment="1">
      <alignment vertical="center" readingOrder="1"/>
    </xf>
    <xf numFmtId="0" fontId="8" fillId="6" borderId="2" xfId="2" applyFont="1" applyFill="1" applyBorder="1" applyAlignment="1">
      <alignment vertical="center" readingOrder="1"/>
    </xf>
    <xf numFmtId="0" fontId="8" fillId="6" borderId="8" xfId="2" applyFont="1" applyFill="1" applyBorder="1" applyAlignment="1">
      <alignment vertical="center" readingOrder="1"/>
    </xf>
    <xf numFmtId="2" fontId="15" fillId="0" borderId="0" xfId="2" applyNumberFormat="1" applyFont="1" applyFill="1" applyBorder="1" applyAlignment="1">
      <alignment vertical="center" readingOrder="1"/>
    </xf>
    <xf numFmtId="0" fontId="21" fillId="6" borderId="18" xfId="2" applyFont="1" applyFill="1" applyBorder="1" applyAlignment="1">
      <alignment vertical="center" wrapText="1" readingOrder="1"/>
    </xf>
    <xf numFmtId="0" fontId="21" fillId="6" borderId="12" xfId="2" applyFont="1" applyFill="1" applyBorder="1" applyAlignment="1">
      <alignment vertical="center" wrapText="1" readingOrder="1"/>
    </xf>
    <xf numFmtId="0" fontId="21" fillId="6" borderId="9" xfId="2" applyFont="1" applyFill="1" applyBorder="1" applyAlignment="1">
      <alignment vertical="center" wrapText="1" readingOrder="1"/>
    </xf>
    <xf numFmtId="2" fontId="25" fillId="0" borderId="0" xfId="0" applyNumberFormat="1" applyFont="1" applyFill="1" applyBorder="1" applyAlignment="1">
      <alignment vertical="center" readingOrder="1"/>
    </xf>
    <xf numFmtId="2" fontId="25" fillId="0" borderId="3" xfId="2" applyNumberFormat="1" applyFont="1" applyFill="1" applyBorder="1" applyAlignment="1">
      <alignment vertical="center" readingOrder="1"/>
    </xf>
    <xf numFmtId="2" fontId="25" fillId="0" borderId="4" xfId="2" applyNumberFormat="1" applyFont="1" applyFill="1" applyBorder="1" applyAlignment="1">
      <alignment vertical="center" readingOrder="1"/>
    </xf>
    <xf numFmtId="0" fontId="21" fillId="6" borderId="5" xfId="2" applyFont="1" applyFill="1" applyBorder="1" applyAlignment="1">
      <alignment vertical="center" wrapText="1" readingOrder="1"/>
    </xf>
    <xf numFmtId="0" fontId="21" fillId="6" borderId="0" xfId="2" applyFont="1" applyFill="1" applyBorder="1" applyAlignment="1">
      <alignment vertical="center" wrapText="1" readingOrder="1"/>
    </xf>
    <xf numFmtId="0" fontId="21" fillId="6" borderId="1" xfId="2" applyFont="1" applyFill="1" applyBorder="1" applyAlignment="1">
      <alignment vertical="center" wrapText="1" readingOrder="1"/>
    </xf>
    <xf numFmtId="0" fontId="17" fillId="0" borderId="5" xfId="18" applyFont="1" applyBorder="1" applyAlignment="1">
      <alignment vertical="center" readingOrder="1"/>
    </xf>
    <xf numFmtId="0" fontId="17" fillId="0" borderId="0" xfId="18" applyNumberFormat="1" applyFont="1" applyFill="1" applyBorder="1" applyAlignment="1">
      <alignment vertical="center" wrapText="1" readingOrder="1"/>
    </xf>
    <xf numFmtId="0" fontId="17" fillId="0" borderId="1" xfId="18" applyNumberFormat="1" applyFont="1" applyFill="1" applyBorder="1" applyAlignment="1">
      <alignment vertical="center" wrapText="1" readingOrder="1"/>
    </xf>
    <xf numFmtId="0" fontId="21" fillId="6" borderId="6" xfId="2" applyFont="1" applyFill="1" applyBorder="1" applyAlignment="1">
      <alignment vertical="center" wrapText="1" readingOrder="1"/>
    </xf>
    <xf numFmtId="0" fontId="21" fillId="6" borderId="2" xfId="2" applyFont="1" applyFill="1" applyBorder="1" applyAlignment="1">
      <alignment vertical="center" wrapText="1" readingOrder="1"/>
    </xf>
    <xf numFmtId="0" fontId="21" fillId="6" borderId="8" xfId="2" applyFont="1" applyFill="1" applyBorder="1" applyAlignment="1">
      <alignment vertical="center" wrapText="1" readingOrder="1"/>
    </xf>
    <xf numFmtId="0" fontId="8" fillId="12" borderId="17" xfId="0" applyNumberFormat="1" applyFont="1" applyFill="1" applyBorder="1" applyAlignment="1">
      <alignment vertical="center" readingOrder="1"/>
    </xf>
    <xf numFmtId="0" fontId="17" fillId="0" borderId="10" xfId="7" applyFont="1" applyFill="1" applyBorder="1" applyAlignment="1">
      <alignment vertical="center" readingOrder="1"/>
    </xf>
    <xf numFmtId="0" fontId="18" fillId="0" borderId="10" xfId="2" applyFont="1" applyFill="1" applyBorder="1" applyAlignment="1">
      <alignment vertical="center" readingOrder="1"/>
    </xf>
    <xf numFmtId="0" fontId="18" fillId="0" borderId="11" xfId="2" applyFont="1" applyFill="1" applyBorder="1" applyAlignment="1">
      <alignment vertical="center" readingOrder="1"/>
    </xf>
    <xf numFmtId="2" fontId="13" fillId="0" borderId="1" xfId="0" applyNumberFormat="1" applyFont="1" applyFill="1" applyBorder="1" applyAlignment="1">
      <alignment vertical="center" readingOrder="1"/>
    </xf>
    <xf numFmtId="0" fontId="18" fillId="13" borderId="17" xfId="0" applyFont="1" applyFill="1" applyBorder="1" applyAlignment="1">
      <alignment vertical="center" wrapText="1" readingOrder="1"/>
    </xf>
    <xf numFmtId="0" fontId="17" fillId="0" borderId="1" xfId="18" applyNumberFormat="1" applyFont="1" applyFill="1" applyBorder="1" applyAlignment="1">
      <alignment vertical="center" readingOrder="1"/>
    </xf>
    <xf numFmtId="0" fontId="8" fillId="12" borderId="16" xfId="0" applyNumberFormat="1" applyFont="1" applyFill="1" applyBorder="1" applyAlignment="1">
      <alignment vertical="center" readingOrder="1"/>
    </xf>
    <xf numFmtId="0" fontId="8" fillId="0" borderId="18" xfId="2" applyFont="1" applyBorder="1" applyAlignment="1">
      <alignment vertical="center" wrapText="1" readingOrder="1"/>
    </xf>
    <xf numFmtId="0" fontId="8" fillId="0" borderId="12" xfId="2" applyFont="1" applyBorder="1" applyAlignment="1">
      <alignment vertical="center" wrapText="1" readingOrder="1"/>
    </xf>
    <xf numFmtId="0" fontId="18" fillId="0" borderId="12" xfId="2" applyFont="1" applyBorder="1" applyAlignment="1">
      <alignment vertical="center" wrapText="1" readingOrder="1"/>
    </xf>
    <xf numFmtId="0" fontId="18" fillId="0" borderId="9" xfId="2" applyFont="1" applyBorder="1" applyAlignment="1">
      <alignment vertical="center" wrapText="1" readingOrder="1"/>
    </xf>
    <xf numFmtId="0" fontId="8" fillId="12" borderId="15" xfId="0" applyNumberFormat="1" applyFont="1" applyFill="1" applyBorder="1" applyAlignment="1">
      <alignment vertical="center" readingOrder="1"/>
    </xf>
    <xf numFmtId="0" fontId="8" fillId="0" borderId="116" xfId="2" applyFont="1" applyBorder="1" applyAlignment="1">
      <alignment vertical="center" wrapText="1" readingOrder="1"/>
    </xf>
    <xf numFmtId="0" fontId="8" fillId="0" borderId="117" xfId="2" applyFont="1" applyBorder="1" applyAlignment="1">
      <alignment vertical="center" wrapText="1" readingOrder="1"/>
    </xf>
    <xf numFmtId="0" fontId="18" fillId="0" borderId="117" xfId="2" applyFont="1" applyBorder="1" applyAlignment="1">
      <alignment vertical="center" wrapText="1" readingOrder="1"/>
    </xf>
    <xf numFmtId="0" fontId="18" fillId="0" borderId="118" xfId="2" applyFont="1" applyBorder="1" applyAlignment="1">
      <alignment vertical="center" wrapText="1" readingOrder="1"/>
    </xf>
    <xf numFmtId="2" fontId="17" fillId="12" borderId="17" xfId="1" applyNumberFormat="1" applyFont="1" applyFill="1" applyBorder="1" applyAlignment="1">
      <alignment vertical="center" readingOrder="1"/>
    </xf>
    <xf numFmtId="2" fontId="8" fillId="0" borderId="16" xfId="1" applyNumberFormat="1" applyFont="1" applyFill="1" applyBorder="1" applyAlignment="1">
      <alignment vertical="center" textRotation="180" readingOrder="1"/>
    </xf>
    <xf numFmtId="2" fontId="13" fillId="9" borderId="17" xfId="1" applyNumberFormat="1" applyFont="1" applyFill="1" applyBorder="1" applyAlignment="1">
      <alignment vertical="center" readingOrder="1"/>
    </xf>
    <xf numFmtId="2" fontId="13" fillId="9" borderId="15" xfId="1" applyNumberFormat="1" applyFont="1" applyFill="1" applyBorder="1" applyAlignment="1">
      <alignment vertical="center" readingOrder="1"/>
    </xf>
    <xf numFmtId="0" fontId="18" fillId="0" borderId="0" xfId="0" applyFont="1" applyFill="1" applyBorder="1" applyAlignment="1">
      <alignment vertical="center" readingOrder="1"/>
    </xf>
    <xf numFmtId="0" fontId="17" fillId="0" borderId="0" xfId="7" applyNumberFormat="1" applyFont="1" applyFill="1" applyBorder="1" applyAlignment="1">
      <alignment vertical="center" wrapText="1" readingOrder="1"/>
    </xf>
    <xf numFmtId="2" fontId="8" fillId="0" borderId="14" xfId="1" applyNumberFormat="1" applyFont="1" applyFill="1" applyBorder="1" applyAlignment="1">
      <alignment vertical="center" textRotation="180" readingOrder="1"/>
    </xf>
    <xf numFmtId="0" fontId="17" fillId="0" borderId="2" xfId="7" applyFont="1" applyFill="1" applyBorder="1" applyAlignment="1">
      <alignment vertical="center" readingOrder="1"/>
    </xf>
    <xf numFmtId="0" fontId="18" fillId="0" borderId="2" xfId="0" applyFont="1" applyFill="1" applyBorder="1" applyAlignment="1">
      <alignment vertical="center" readingOrder="1"/>
    </xf>
    <xf numFmtId="0" fontId="8" fillId="0" borderId="2" xfId="0" applyNumberFormat="1" applyFont="1" applyFill="1" applyBorder="1" applyAlignment="1">
      <alignment vertical="center" readingOrder="1"/>
    </xf>
    <xf numFmtId="2" fontId="17" fillId="0" borderId="2" xfId="1" applyNumberFormat="1" applyFont="1" applyFill="1" applyBorder="1" applyAlignment="1">
      <alignment vertical="center" readingOrder="1"/>
    </xf>
    <xf numFmtId="0" fontId="17" fillId="0" borderId="2" xfId="7" applyNumberFormat="1" applyFont="1" applyFill="1" applyBorder="1" applyAlignment="1">
      <alignment vertical="center" wrapText="1" readingOrder="1"/>
    </xf>
    <xf numFmtId="2" fontId="13" fillId="0" borderId="8" xfId="0" applyNumberFormat="1" applyFont="1" applyFill="1" applyBorder="1" applyAlignment="1">
      <alignment vertical="center" readingOrder="1"/>
    </xf>
    <xf numFmtId="2" fontId="8" fillId="0" borderId="15" xfId="1" applyNumberFormat="1" applyFont="1" applyFill="1" applyBorder="1" applyAlignment="1">
      <alignment vertical="center" textRotation="180" readingOrder="1"/>
    </xf>
    <xf numFmtId="2" fontId="21" fillId="6" borderId="18" xfId="1" applyNumberFormat="1" applyFont="1" applyFill="1" applyBorder="1" applyAlignment="1">
      <alignment vertical="center" readingOrder="1"/>
    </xf>
    <xf numFmtId="2" fontId="21" fillId="6" borderId="12" xfId="1" applyNumberFormat="1" applyFont="1" applyFill="1" applyBorder="1" applyAlignment="1">
      <alignment vertical="center" readingOrder="1"/>
    </xf>
    <xf numFmtId="2" fontId="21" fillId="6" borderId="9" xfId="1" applyNumberFormat="1" applyFont="1" applyFill="1" applyBorder="1" applyAlignment="1">
      <alignment vertical="center" readingOrder="1"/>
    </xf>
    <xf numFmtId="2" fontId="13" fillId="6" borderId="15" xfId="2" applyNumberFormat="1" applyFont="1" applyFill="1" applyBorder="1" applyAlignment="1">
      <alignment vertical="center" readingOrder="1"/>
    </xf>
    <xf numFmtId="0" fontId="18" fillId="13" borderId="15" xfId="0" applyFont="1" applyFill="1" applyBorder="1" applyAlignment="1">
      <alignment vertical="center" wrapText="1" readingOrder="1"/>
    </xf>
    <xf numFmtId="0" fontId="18" fillId="13" borderId="1" xfId="0" applyFont="1" applyFill="1" applyBorder="1" applyAlignment="1">
      <alignment vertical="center" wrapText="1" readingOrder="1"/>
    </xf>
    <xf numFmtId="0" fontId="8" fillId="12" borderId="15" xfId="0" applyNumberFormat="1" applyFont="1" applyFill="1" applyBorder="1" applyAlignment="1">
      <alignment vertical="center" readingOrder="1"/>
    </xf>
    <xf numFmtId="0" fontId="17" fillId="0" borderId="18" xfId="7" applyFont="1" applyFill="1" applyBorder="1" applyAlignment="1">
      <alignment vertical="center" readingOrder="1"/>
    </xf>
    <xf numFmtId="0" fontId="18" fillId="0" borderId="12" xfId="0" applyFont="1" applyFill="1" applyBorder="1" applyAlignment="1">
      <alignment vertical="center" readingOrder="1"/>
    </xf>
    <xf numFmtId="0" fontId="17" fillId="0" borderId="12" xfId="7" applyFont="1" applyFill="1" applyBorder="1" applyAlignment="1">
      <alignment vertical="center" readingOrder="1"/>
    </xf>
    <xf numFmtId="0" fontId="8" fillId="0" borderId="12" xfId="0" applyNumberFormat="1" applyFont="1" applyFill="1" applyBorder="1" applyAlignment="1">
      <alignment vertical="center" readingOrder="1"/>
    </xf>
    <xf numFmtId="0" fontId="17" fillId="0" borderId="12" xfId="7" applyNumberFormat="1" applyFont="1" applyFill="1" applyBorder="1" applyAlignment="1">
      <alignment vertical="center" wrapText="1" readingOrder="1"/>
    </xf>
    <xf numFmtId="0" fontId="17" fillId="0" borderId="6" xfId="7" applyFont="1" applyFill="1" applyBorder="1" applyAlignment="1">
      <alignment vertical="center" readingOrder="1"/>
    </xf>
    <xf numFmtId="2" fontId="13" fillId="6" borderId="11" xfId="2" applyNumberFormat="1" applyFont="1" applyFill="1" applyBorder="1" applyAlignment="1">
      <alignment vertical="center" readingOrder="1"/>
    </xf>
    <xf numFmtId="0" fontId="8" fillId="12" borderId="14" xfId="0" applyNumberFormat="1" applyFont="1" applyFill="1" applyBorder="1" applyAlignment="1">
      <alignment vertical="center" readingOrder="1"/>
    </xf>
    <xf numFmtId="0" fontId="17" fillId="0" borderId="5" xfId="7" applyFont="1" applyFill="1" applyBorder="1" applyAlignment="1">
      <alignment vertical="center" readingOrder="1"/>
    </xf>
    <xf numFmtId="0" fontId="8" fillId="0" borderId="0" xfId="0" applyFont="1" applyFill="1" applyBorder="1" applyAlignment="1">
      <alignment vertical="center" readingOrder="1"/>
    </xf>
    <xf numFmtId="2" fontId="25" fillId="0" borderId="5" xfId="0" applyNumberFormat="1" applyFont="1" applyFill="1" applyBorder="1" applyAlignment="1">
      <alignment vertical="center" readingOrder="1"/>
    </xf>
    <xf numFmtId="0" fontId="17" fillId="0" borderId="5" xfId="10" applyFont="1" applyBorder="1" applyAlignment="1">
      <alignment vertical="center" readingOrder="1"/>
    </xf>
    <xf numFmtId="0" fontId="17" fillId="0" borderId="0" xfId="10" applyNumberFormat="1" applyFont="1" applyFill="1" applyBorder="1" applyAlignment="1">
      <alignment vertical="center" readingOrder="1"/>
    </xf>
    <xf numFmtId="0" fontId="8" fillId="0" borderId="5" xfId="2" applyFont="1" applyFill="1" applyBorder="1" applyAlignment="1">
      <alignment vertical="center" readingOrder="1"/>
    </xf>
    <xf numFmtId="2" fontId="13" fillId="0" borderId="106" xfId="1" applyNumberFormat="1" applyFont="1" applyFill="1" applyBorder="1" applyAlignment="1">
      <alignment vertical="center" readingOrder="1"/>
    </xf>
    <xf numFmtId="0" fontId="17" fillId="0" borderId="6" xfId="10" applyFont="1" applyBorder="1" applyAlignment="1">
      <alignment vertical="center" readingOrder="1"/>
    </xf>
    <xf numFmtId="0" fontId="18" fillId="0" borderId="2" xfId="2" applyFont="1" applyFill="1" applyBorder="1" applyAlignment="1">
      <alignment vertical="center" wrapText="1" readingOrder="1"/>
    </xf>
    <xf numFmtId="0" fontId="8" fillId="0" borderId="2" xfId="2" applyFont="1" applyFill="1" applyBorder="1" applyAlignment="1">
      <alignment vertical="center" wrapText="1" readingOrder="1"/>
    </xf>
    <xf numFmtId="0" fontId="17" fillId="0" borderId="2" xfId="10" applyNumberFormat="1" applyFont="1" applyFill="1" applyBorder="1" applyAlignment="1">
      <alignment vertical="center" readingOrder="1"/>
    </xf>
    <xf numFmtId="0" fontId="8" fillId="0" borderId="2" xfId="2" applyFont="1" applyFill="1" applyBorder="1" applyAlignment="1">
      <alignment vertical="center" readingOrder="1"/>
    </xf>
    <xf numFmtId="2" fontId="25" fillId="0" borderId="3" xfId="0" applyNumberFormat="1" applyFont="1" applyFill="1" applyBorder="1" applyAlignment="1">
      <alignment vertical="center" readingOrder="1"/>
    </xf>
    <xf numFmtId="2" fontId="25" fillId="0" borderId="4" xfId="0" applyNumberFormat="1" applyFont="1" applyFill="1" applyBorder="1" applyAlignment="1">
      <alignment vertical="center" readingOrder="1"/>
    </xf>
    <xf numFmtId="0" fontId="25" fillId="0" borderId="3" xfId="2" applyFont="1" applyFill="1" applyBorder="1" applyAlignment="1">
      <alignment vertical="center" readingOrder="1"/>
    </xf>
    <xf numFmtId="0" fontId="25" fillId="0" borderId="4" xfId="2" applyFont="1" applyFill="1" applyBorder="1" applyAlignment="1">
      <alignment vertical="center" readingOrder="1"/>
    </xf>
    <xf numFmtId="0" fontId="17" fillId="0" borderId="0" xfId="8" applyNumberFormat="1" applyFont="1" applyFill="1" applyBorder="1" applyAlignment="1">
      <alignment vertical="center" textRotation="180" readingOrder="1"/>
    </xf>
    <xf numFmtId="0" fontId="21" fillId="6" borderId="0" xfId="2" applyFont="1" applyFill="1" applyAlignment="1">
      <alignment vertical="center" wrapText="1" readingOrder="1"/>
    </xf>
    <xf numFmtId="0" fontId="8" fillId="12" borderId="16" xfId="0" applyNumberFormat="1" applyFont="1" applyFill="1" applyBorder="1" applyAlignment="1">
      <alignment vertical="center" readingOrder="1"/>
    </xf>
    <xf numFmtId="0" fontId="8" fillId="6" borderId="17" xfId="0" applyNumberFormat="1" applyFont="1" applyFill="1" applyBorder="1" applyAlignment="1">
      <alignment vertical="center" readingOrder="1"/>
    </xf>
    <xf numFmtId="0" fontId="8" fillId="6" borderId="17" xfId="2" applyFont="1" applyFill="1" applyBorder="1" applyAlignment="1">
      <alignment vertical="center" readingOrder="1"/>
    </xf>
    <xf numFmtId="0" fontId="18" fillId="6" borderId="17" xfId="2" applyFont="1" applyFill="1" applyBorder="1" applyAlignment="1">
      <alignment vertical="center" readingOrder="1"/>
    </xf>
    <xf numFmtId="0" fontId="8" fillId="12" borderId="17" xfId="2" applyFont="1" applyFill="1" applyBorder="1" applyAlignment="1">
      <alignment vertical="center" readingOrder="1"/>
    </xf>
    <xf numFmtId="0" fontId="17" fillId="0" borderId="17" xfId="2" applyFont="1" applyFill="1" applyBorder="1" applyAlignment="1">
      <alignment vertical="center" textRotation="180" readingOrder="1"/>
    </xf>
    <xf numFmtId="0" fontId="18" fillId="9" borderId="17" xfId="2" applyFont="1" applyFill="1" applyBorder="1" applyAlignment="1">
      <alignment vertical="center" readingOrder="1"/>
    </xf>
    <xf numFmtId="2" fontId="13" fillId="6" borderId="51" xfId="2" applyNumberFormat="1" applyFont="1" applyFill="1" applyBorder="1" applyAlignment="1">
      <alignment vertical="center" textRotation="180" readingOrder="1"/>
    </xf>
    <xf numFmtId="0" fontId="18" fillId="13" borderId="34" xfId="1" applyFont="1" applyFill="1" applyBorder="1" applyAlignment="1">
      <alignment vertical="center" wrapText="1" readingOrder="1"/>
    </xf>
    <xf numFmtId="0" fontId="18" fillId="13" borderId="44" xfId="1" applyFont="1" applyFill="1" applyBorder="1" applyAlignment="1">
      <alignment vertical="center" wrapText="1" readingOrder="1"/>
    </xf>
    <xf numFmtId="0" fontId="8" fillId="12" borderId="75" xfId="1" applyNumberFormat="1" applyFont="1" applyFill="1" applyBorder="1" applyAlignment="1">
      <alignment vertical="center" readingOrder="1"/>
    </xf>
    <xf numFmtId="0" fontId="17" fillId="0" borderId="56" xfId="8" applyFont="1" applyBorder="1" applyAlignment="1">
      <alignment vertical="center" readingOrder="1"/>
    </xf>
    <xf numFmtId="0" fontId="8" fillId="0" borderId="34" xfId="0" applyFont="1" applyFill="1" applyBorder="1" applyAlignment="1">
      <alignment vertical="center" wrapText="1" readingOrder="1"/>
    </xf>
    <xf numFmtId="2" fontId="13" fillId="0" borderId="34" xfId="1" applyNumberFormat="1" applyFont="1" applyFill="1" applyBorder="1" applyAlignment="1">
      <alignment vertical="center" readingOrder="1"/>
    </xf>
    <xf numFmtId="0" fontId="18" fillId="0" borderId="34" xfId="2" applyFont="1" applyFill="1" applyBorder="1" applyAlignment="1">
      <alignment vertical="center" readingOrder="1"/>
    </xf>
    <xf numFmtId="0" fontId="8" fillId="12" borderId="37" xfId="1" applyNumberFormat="1" applyFont="1" applyFill="1" applyBorder="1" applyAlignment="1">
      <alignment vertical="center" readingOrder="1"/>
    </xf>
    <xf numFmtId="0" fontId="18" fillId="0" borderId="35" xfId="2" applyFont="1" applyFill="1" applyBorder="1" applyAlignment="1">
      <alignment vertical="center" readingOrder="1"/>
    </xf>
    <xf numFmtId="2" fontId="13" fillId="6" borderId="52" xfId="2" applyNumberFormat="1" applyFont="1" applyFill="1" applyBorder="1" applyAlignment="1">
      <alignment vertical="center" textRotation="180" readingOrder="1"/>
    </xf>
    <xf numFmtId="0" fontId="18" fillId="13" borderId="3" xfId="1" applyFont="1" applyFill="1" applyBorder="1" applyAlignment="1">
      <alignment vertical="center" wrapText="1" readingOrder="1"/>
    </xf>
    <xf numFmtId="0" fontId="8" fillId="12" borderId="11" xfId="1" applyNumberFormat="1" applyFont="1" applyFill="1" applyBorder="1" applyAlignment="1">
      <alignment vertical="center" readingOrder="1"/>
    </xf>
    <xf numFmtId="0" fontId="17" fillId="0" borderId="5" xfId="8" applyFont="1" applyBorder="1" applyAlignment="1">
      <alignment vertical="center" readingOrder="1"/>
    </xf>
    <xf numFmtId="0" fontId="8" fillId="0" borderId="0" xfId="0" applyFont="1" applyFill="1" applyBorder="1" applyAlignment="1">
      <alignment vertical="center" wrapText="1" readingOrder="1"/>
    </xf>
    <xf numFmtId="0" fontId="18" fillId="0" borderId="26" xfId="2" applyFont="1" applyFill="1" applyBorder="1" applyAlignment="1">
      <alignment vertical="center" readingOrder="1"/>
    </xf>
    <xf numFmtId="0" fontId="21" fillId="0" borderId="0" xfId="2" applyFont="1" applyFill="1" applyBorder="1" applyAlignment="1">
      <alignment vertical="center" readingOrder="1"/>
    </xf>
    <xf numFmtId="0" fontId="13" fillId="0" borderId="0" xfId="2" applyFont="1" applyFill="1" applyBorder="1" applyAlignment="1">
      <alignment vertical="center" readingOrder="1"/>
    </xf>
    <xf numFmtId="0" fontId="18" fillId="13" borderId="12" xfId="2" applyFont="1" applyFill="1" applyBorder="1" applyAlignment="1">
      <alignment vertical="center" wrapText="1" readingOrder="1"/>
    </xf>
    <xf numFmtId="0" fontId="18" fillId="13" borderId="9" xfId="2" applyFont="1" applyFill="1" applyBorder="1" applyAlignment="1">
      <alignment vertical="center" wrapText="1" readingOrder="1"/>
    </xf>
    <xf numFmtId="0" fontId="8" fillId="12" borderId="9" xfId="1" applyNumberFormat="1" applyFont="1" applyFill="1" applyBorder="1" applyAlignment="1">
      <alignment vertical="center" readingOrder="1"/>
    </xf>
    <xf numFmtId="2" fontId="21" fillId="0" borderId="0" xfId="1" applyNumberFormat="1" applyFont="1" applyFill="1" applyBorder="1" applyAlignment="1">
      <alignment vertical="center" readingOrder="1"/>
    </xf>
    <xf numFmtId="0" fontId="17" fillId="6" borderId="16" xfId="8" applyFont="1" applyFill="1" applyBorder="1" applyAlignment="1">
      <alignment vertical="center" readingOrder="1"/>
    </xf>
    <xf numFmtId="2" fontId="13" fillId="6" borderId="0" xfId="1" applyNumberFormat="1" applyFont="1" applyFill="1" applyBorder="1" applyAlignment="1">
      <alignment vertical="center" readingOrder="1"/>
    </xf>
    <xf numFmtId="0" fontId="18" fillId="6" borderId="0" xfId="2" applyFont="1" applyFill="1" applyBorder="1" applyAlignment="1">
      <alignment vertical="center" readingOrder="1"/>
    </xf>
    <xf numFmtId="2" fontId="13" fillId="6" borderId="0" xfId="2" applyNumberFormat="1" applyFont="1" applyFill="1" applyBorder="1" applyAlignment="1">
      <alignment vertical="center" wrapText="1" readingOrder="1"/>
    </xf>
    <xf numFmtId="0" fontId="8" fillId="12" borderId="38" xfId="1" applyNumberFormat="1" applyFont="1" applyFill="1" applyBorder="1" applyAlignment="1">
      <alignment vertical="center" readingOrder="1"/>
    </xf>
    <xf numFmtId="0" fontId="17" fillId="0" borderId="0" xfId="8" applyFont="1" applyFill="1" applyBorder="1" applyAlignment="1">
      <alignment vertical="center" readingOrder="1"/>
    </xf>
    <xf numFmtId="0" fontId="18" fillId="13" borderId="2" xfId="2" applyFont="1" applyFill="1" applyBorder="1" applyAlignment="1">
      <alignment vertical="center" wrapText="1" readingOrder="1"/>
    </xf>
    <xf numFmtId="0" fontId="18" fillId="13" borderId="8" xfId="2" applyFont="1" applyFill="1" applyBorder="1" applyAlignment="1">
      <alignment vertical="center" wrapText="1" readingOrder="1"/>
    </xf>
    <xf numFmtId="0" fontId="8" fillId="12" borderId="7" xfId="1" applyNumberFormat="1" applyFont="1" applyFill="1" applyBorder="1" applyAlignment="1">
      <alignment vertical="center" readingOrder="1"/>
    </xf>
    <xf numFmtId="0" fontId="17" fillId="0" borderId="16" xfId="8" applyFont="1" applyBorder="1" applyAlignment="1">
      <alignment vertical="center" textRotation="180" readingOrder="1"/>
    </xf>
    <xf numFmtId="0" fontId="17" fillId="9" borderId="18" xfId="8" applyFont="1" applyFill="1" applyBorder="1" applyAlignment="1">
      <alignment vertical="center" readingOrder="1"/>
    </xf>
    <xf numFmtId="0" fontId="17" fillId="9" borderId="12" xfId="8" applyFont="1" applyFill="1" applyBorder="1" applyAlignment="1">
      <alignment vertical="center" readingOrder="1"/>
    </xf>
    <xf numFmtId="0" fontId="17" fillId="9" borderId="46" xfId="8" applyFont="1" applyFill="1" applyBorder="1" applyAlignment="1">
      <alignment vertical="center" readingOrder="1"/>
    </xf>
    <xf numFmtId="0" fontId="8" fillId="0" borderId="10" xfId="2" applyFont="1" applyFill="1" applyBorder="1" applyAlignment="1">
      <alignment vertical="center" readingOrder="1"/>
    </xf>
    <xf numFmtId="0" fontId="8" fillId="0" borderId="21" xfId="2" applyFont="1" applyFill="1" applyBorder="1" applyAlignment="1">
      <alignment vertical="center" readingOrder="1"/>
    </xf>
    <xf numFmtId="0" fontId="8" fillId="12" borderId="218" xfId="1" applyNumberFormat="1" applyFont="1" applyFill="1" applyBorder="1" applyAlignment="1">
      <alignment vertical="center" readingOrder="1"/>
    </xf>
    <xf numFmtId="0" fontId="17" fillId="0" borderId="14" xfId="8" applyFont="1" applyBorder="1" applyAlignment="1">
      <alignment vertical="center" textRotation="180" readingOrder="1"/>
    </xf>
    <xf numFmtId="0" fontId="17" fillId="9" borderId="5" xfId="8" applyFont="1" applyFill="1" applyBorder="1" applyAlignment="1">
      <alignment vertical="center" readingOrder="1"/>
    </xf>
    <xf numFmtId="0" fontId="17" fillId="9" borderId="0" xfId="8" applyFont="1" applyFill="1" applyBorder="1" applyAlignment="1">
      <alignment vertical="center" readingOrder="1"/>
    </xf>
    <xf numFmtId="0" fontId="17" fillId="9" borderId="26" xfId="8" applyFont="1" applyFill="1" applyBorder="1" applyAlignment="1">
      <alignment vertical="center" readingOrder="1"/>
    </xf>
    <xf numFmtId="0" fontId="18" fillId="13" borderId="28" xfId="1" applyFont="1" applyFill="1" applyBorder="1" applyAlignment="1">
      <alignment vertical="center" wrapText="1" readingOrder="1"/>
    </xf>
    <xf numFmtId="0" fontId="18" fillId="13" borderId="55" xfId="1" applyFont="1" applyFill="1" applyBorder="1" applyAlignment="1">
      <alignment vertical="center" wrapText="1" readingOrder="1"/>
    </xf>
    <xf numFmtId="0" fontId="8" fillId="12" borderId="212" xfId="1" applyNumberFormat="1" applyFont="1" applyFill="1" applyBorder="1" applyAlignment="1">
      <alignment vertical="center" readingOrder="1"/>
    </xf>
    <xf numFmtId="0" fontId="17" fillId="0" borderId="59" xfId="8" applyFont="1" applyBorder="1" applyAlignment="1">
      <alignment vertical="center" textRotation="180" readingOrder="1"/>
    </xf>
    <xf numFmtId="0" fontId="17" fillId="9" borderId="47" xfId="8" applyFont="1" applyFill="1" applyBorder="1" applyAlignment="1">
      <alignment vertical="center" readingOrder="1"/>
    </xf>
    <xf numFmtId="0" fontId="17" fillId="9" borderId="28" xfId="8" applyFont="1" applyFill="1" applyBorder="1" applyAlignment="1">
      <alignment vertical="center" readingOrder="1"/>
    </xf>
    <xf numFmtId="0" fontId="17" fillId="9" borderId="41" xfId="8" applyFont="1" applyFill="1" applyBorder="1" applyAlignment="1">
      <alignment vertical="center" readingOrder="1"/>
    </xf>
    <xf numFmtId="2" fontId="13" fillId="6" borderId="82" xfId="2" applyNumberFormat="1" applyFont="1" applyFill="1" applyBorder="1" applyAlignment="1">
      <alignment vertical="center" textRotation="180" readingOrder="1"/>
    </xf>
    <xf numFmtId="0" fontId="17" fillId="0" borderId="34" xfId="8" applyFont="1" applyBorder="1" applyAlignment="1">
      <alignment vertical="center" readingOrder="1"/>
    </xf>
    <xf numFmtId="0" fontId="18" fillId="0" borderId="34" xfId="1" applyFont="1" applyFill="1" applyBorder="1" applyAlignment="1">
      <alignment vertical="center" wrapText="1" readingOrder="1"/>
    </xf>
    <xf numFmtId="0" fontId="8" fillId="12" borderId="58" xfId="1" applyNumberFormat="1" applyFont="1" applyFill="1" applyBorder="1" applyAlignment="1">
      <alignment vertical="center" readingOrder="1"/>
    </xf>
    <xf numFmtId="0" fontId="13" fillId="0" borderId="0" xfId="0" applyFont="1" applyFill="1" applyBorder="1" applyAlignment="1">
      <alignment vertical="center" wrapText="1" readingOrder="1"/>
    </xf>
    <xf numFmtId="0" fontId="8" fillId="12" borderId="9" xfId="1" applyNumberFormat="1" applyFont="1" applyFill="1" applyBorder="1" applyAlignment="1">
      <alignment vertical="center" readingOrder="1"/>
    </xf>
    <xf numFmtId="0" fontId="17" fillId="0" borderId="114" xfId="8" applyFont="1" applyBorder="1" applyAlignment="1">
      <alignment vertical="center" wrapText="1" readingOrder="1"/>
    </xf>
    <xf numFmtId="0" fontId="17" fillId="0" borderId="113" xfId="8" applyFont="1" applyBorder="1" applyAlignment="1">
      <alignment vertical="center" readingOrder="1"/>
    </xf>
    <xf numFmtId="0" fontId="18" fillId="0" borderId="114" xfId="2" applyFont="1" applyFill="1" applyBorder="1" applyAlignment="1">
      <alignment vertical="center" readingOrder="1"/>
    </xf>
    <xf numFmtId="0" fontId="18" fillId="0" borderId="132" xfId="2" applyFont="1" applyFill="1" applyBorder="1" applyAlignment="1">
      <alignment vertical="center" readingOrder="1"/>
    </xf>
    <xf numFmtId="0" fontId="8" fillId="12" borderId="8" xfId="1" applyNumberFormat="1" applyFont="1" applyFill="1" applyBorder="1" applyAlignment="1">
      <alignment vertical="center" readingOrder="1"/>
    </xf>
    <xf numFmtId="0" fontId="17" fillId="0" borderId="2" xfId="8" applyFont="1" applyBorder="1" applyAlignment="1">
      <alignment vertical="center" wrapText="1" readingOrder="1"/>
    </xf>
    <xf numFmtId="0" fontId="18" fillId="6" borderId="10" xfId="2" applyFont="1" applyFill="1" applyBorder="1" applyAlignment="1">
      <alignment vertical="center" readingOrder="1"/>
    </xf>
    <xf numFmtId="0" fontId="18" fillId="6" borderId="11" xfId="2" applyFont="1" applyFill="1" applyBorder="1" applyAlignment="1">
      <alignment vertical="center" readingOrder="1"/>
    </xf>
    <xf numFmtId="0" fontId="8" fillId="12" borderId="32" xfId="0" applyNumberFormat="1" applyFont="1" applyFill="1" applyBorder="1" applyAlignment="1">
      <alignment vertical="center" readingOrder="1"/>
    </xf>
    <xf numFmtId="0" fontId="8" fillId="12" borderId="138" xfId="1" applyNumberFormat="1" applyFont="1" applyFill="1" applyBorder="1" applyAlignment="1">
      <alignment vertical="center" readingOrder="1"/>
    </xf>
    <xf numFmtId="0" fontId="18" fillId="0" borderId="34" xfId="0" applyFont="1" applyFill="1" applyBorder="1" applyAlignment="1">
      <alignment vertical="center" readingOrder="1"/>
    </xf>
    <xf numFmtId="0" fontId="8" fillId="0" borderId="34" xfId="2" applyFont="1" applyFill="1" applyBorder="1" applyAlignment="1">
      <alignment vertical="center" readingOrder="1"/>
    </xf>
    <xf numFmtId="0" fontId="8" fillId="0" borderId="35" xfId="2" applyFont="1" applyFill="1" applyBorder="1" applyAlignment="1">
      <alignment vertical="center" readingOrder="1"/>
    </xf>
    <xf numFmtId="0" fontId="8" fillId="12" borderId="11" xfId="1" applyNumberFormat="1" applyFont="1" applyFill="1" applyBorder="1" applyAlignment="1">
      <alignment vertical="center" readingOrder="1"/>
    </xf>
    <xf numFmtId="0" fontId="17" fillId="0" borderId="17" xfId="8" applyNumberFormat="1" applyFont="1" applyBorder="1" applyAlignment="1">
      <alignment vertical="center" textRotation="180" wrapText="1" readingOrder="1"/>
    </xf>
    <xf numFmtId="0" fontId="17" fillId="9" borderId="5" xfId="8" applyNumberFormat="1" applyFont="1" applyFill="1" applyBorder="1" applyAlignment="1">
      <alignment vertical="center" wrapText="1" readingOrder="1"/>
    </xf>
    <xf numFmtId="0" fontId="17" fillId="9" borderId="0" xfId="8" applyNumberFormat="1" applyFont="1" applyFill="1" applyBorder="1" applyAlignment="1">
      <alignment vertical="center" wrapText="1" readingOrder="1"/>
    </xf>
    <xf numFmtId="0" fontId="17" fillId="9" borderId="26" xfId="8" applyNumberFormat="1" applyFont="1" applyFill="1" applyBorder="1" applyAlignment="1">
      <alignment vertical="center" wrapText="1" readingOrder="1"/>
    </xf>
    <xf numFmtId="0" fontId="8" fillId="12" borderId="7" xfId="1" applyNumberFormat="1" applyFont="1" applyFill="1" applyBorder="1" applyAlignment="1">
      <alignment vertical="center" readingOrder="1"/>
    </xf>
    <xf numFmtId="0" fontId="8" fillId="0" borderId="26" xfId="2" applyFont="1" applyFill="1" applyBorder="1" applyAlignment="1">
      <alignment vertical="center" readingOrder="1"/>
    </xf>
    <xf numFmtId="0" fontId="17" fillId="0" borderId="0" xfId="8" applyNumberFormat="1" applyFont="1" applyFill="1" applyBorder="1" applyAlignment="1">
      <alignment vertical="center" readingOrder="1"/>
    </xf>
    <xf numFmtId="0" fontId="8" fillId="12" borderId="71" xfId="1" applyNumberFormat="1" applyFont="1" applyFill="1" applyBorder="1" applyAlignment="1">
      <alignment vertical="center" readingOrder="1"/>
    </xf>
    <xf numFmtId="0" fontId="17" fillId="0" borderId="31" xfId="8" applyNumberFormat="1" applyFont="1" applyBorder="1" applyAlignment="1">
      <alignment vertical="center" textRotation="180" wrapText="1" readingOrder="1"/>
    </xf>
    <xf numFmtId="0" fontId="17" fillId="9" borderId="47" xfId="8" applyNumberFormat="1" applyFont="1" applyFill="1" applyBorder="1" applyAlignment="1">
      <alignment vertical="center" wrapText="1" readingOrder="1"/>
    </xf>
    <xf numFmtId="0" fontId="17" fillId="9" borderId="28" xfId="8" applyNumberFormat="1" applyFont="1" applyFill="1" applyBorder="1" applyAlignment="1">
      <alignment vertical="center" wrapText="1" readingOrder="1"/>
    </xf>
    <xf numFmtId="0" fontId="17" fillId="9" borderId="41" xfId="8" applyNumberFormat="1" applyFont="1" applyFill="1" applyBorder="1" applyAlignment="1">
      <alignment vertical="center" wrapText="1" readingOrder="1"/>
    </xf>
    <xf numFmtId="0" fontId="8" fillId="12" borderId="212" xfId="1" applyNumberFormat="1" applyFont="1" applyFill="1" applyBorder="1" applyAlignment="1">
      <alignment vertical="center" readingOrder="1"/>
    </xf>
    <xf numFmtId="0" fontId="17" fillId="0" borderId="47" xfId="8" applyFont="1" applyBorder="1" applyAlignment="1">
      <alignment vertical="center" readingOrder="1"/>
    </xf>
    <xf numFmtId="0" fontId="8" fillId="0" borderId="28" xfId="2" applyFont="1" applyFill="1" applyBorder="1" applyAlignment="1">
      <alignment vertical="center" readingOrder="1"/>
    </xf>
    <xf numFmtId="0" fontId="18" fillId="0" borderId="28" xfId="0" applyFont="1" applyFill="1" applyBorder="1" applyAlignment="1">
      <alignment vertical="center" readingOrder="1"/>
    </xf>
    <xf numFmtId="0" fontId="18" fillId="0" borderId="28" xfId="2" applyFont="1" applyFill="1" applyBorder="1" applyAlignment="1">
      <alignment vertical="center" readingOrder="1"/>
    </xf>
    <xf numFmtId="0" fontId="18" fillId="0" borderId="41" xfId="2" applyFont="1" applyFill="1" applyBorder="1" applyAlignment="1">
      <alignment vertical="center" readingOrder="1"/>
    </xf>
    <xf numFmtId="0" fontId="8" fillId="0" borderId="34" xfId="2" applyFont="1" applyBorder="1" applyAlignment="1">
      <alignment vertical="center" readingOrder="1"/>
    </xf>
    <xf numFmtId="2" fontId="13" fillId="6" borderId="88" xfId="2" applyNumberFormat="1" applyFont="1" applyFill="1" applyBorder="1" applyAlignment="1">
      <alignment vertical="center" textRotation="180" readingOrder="1"/>
    </xf>
    <xf numFmtId="0" fontId="18" fillId="13" borderId="34" xfId="0" applyFont="1" applyFill="1" applyBorder="1" applyAlignment="1">
      <alignment vertical="center" wrapText="1" readingOrder="1"/>
    </xf>
    <xf numFmtId="0" fontId="18" fillId="13" borderId="44" xfId="0" applyFont="1" applyFill="1" applyBorder="1" applyAlignment="1">
      <alignment vertical="center" wrapText="1" readingOrder="1"/>
    </xf>
    <xf numFmtId="0" fontId="17" fillId="0" borderId="0" xfId="8" applyFont="1" applyBorder="1" applyAlignment="1">
      <alignment vertical="center" readingOrder="1"/>
    </xf>
    <xf numFmtId="2" fontId="13" fillId="6" borderId="77" xfId="2" applyNumberFormat="1" applyFont="1" applyFill="1" applyBorder="1" applyAlignment="1">
      <alignment vertical="center" textRotation="180" readingOrder="1"/>
    </xf>
    <xf numFmtId="0" fontId="18" fillId="13" borderId="0" xfId="0" applyFont="1" applyFill="1" applyBorder="1" applyAlignment="1">
      <alignment vertical="center" wrapText="1" readingOrder="1"/>
    </xf>
    <xf numFmtId="0" fontId="18" fillId="13" borderId="3" xfId="0" applyFont="1" applyFill="1" applyBorder="1" applyAlignment="1">
      <alignment vertical="center" wrapText="1" readingOrder="1"/>
    </xf>
    <xf numFmtId="0" fontId="18" fillId="0" borderId="254" xfId="2" applyFont="1" applyFill="1" applyBorder="1" applyAlignment="1">
      <alignment vertical="center" readingOrder="1"/>
    </xf>
    <xf numFmtId="0" fontId="18" fillId="0" borderId="140" xfId="2" applyFont="1" applyFill="1" applyBorder="1" applyAlignment="1">
      <alignment vertical="center" readingOrder="1"/>
    </xf>
    <xf numFmtId="0" fontId="18" fillId="0" borderId="250" xfId="2" applyFont="1" applyFill="1" applyBorder="1" applyAlignment="1">
      <alignment vertical="center" readingOrder="1"/>
    </xf>
    <xf numFmtId="0" fontId="18" fillId="0" borderId="255" xfId="2" applyFont="1" applyFill="1" applyBorder="1" applyAlignment="1">
      <alignment vertical="center" readingOrder="1"/>
    </xf>
    <xf numFmtId="0" fontId="18" fillId="0" borderId="207" xfId="2" applyFont="1" applyFill="1" applyBorder="1" applyAlignment="1">
      <alignment vertical="center" readingOrder="1"/>
    </xf>
    <xf numFmtId="0" fontId="18" fillId="0" borderId="139" xfId="2" applyFont="1" applyFill="1" applyBorder="1" applyAlignment="1">
      <alignment vertical="center" readingOrder="1"/>
    </xf>
    <xf numFmtId="0" fontId="8" fillId="9" borderId="251" xfId="0" applyNumberFormat="1" applyFont="1" applyFill="1" applyBorder="1" applyAlignment="1">
      <alignment vertical="center" readingOrder="1"/>
    </xf>
    <xf numFmtId="0" fontId="8" fillId="9" borderId="141" xfId="0" applyNumberFormat="1" applyFont="1" applyFill="1" applyBorder="1" applyAlignment="1">
      <alignment vertical="center" readingOrder="1"/>
    </xf>
    <xf numFmtId="0" fontId="8" fillId="9" borderId="249" xfId="0" applyNumberFormat="1" applyFont="1" applyFill="1" applyBorder="1" applyAlignment="1">
      <alignment vertical="center" readingOrder="1"/>
    </xf>
    <xf numFmtId="0" fontId="8" fillId="9" borderId="252" xfId="0" applyNumberFormat="1" applyFont="1" applyFill="1" applyBorder="1" applyAlignment="1">
      <alignment vertical="center" readingOrder="1"/>
    </xf>
    <xf numFmtId="0" fontId="8" fillId="9" borderId="206" xfId="0" applyNumberFormat="1" applyFont="1" applyFill="1" applyBorder="1" applyAlignment="1">
      <alignment vertical="center" readingOrder="1"/>
    </xf>
    <xf numFmtId="0" fontId="8" fillId="9" borderId="142" xfId="0" applyNumberFormat="1" applyFont="1" applyFill="1" applyBorder="1" applyAlignment="1">
      <alignment vertical="center" readingOrder="1"/>
    </xf>
    <xf numFmtId="0" fontId="8" fillId="12" borderId="71" xfId="1" applyNumberFormat="1" applyFont="1" applyFill="1" applyBorder="1" applyAlignment="1">
      <alignment vertical="center" readingOrder="1"/>
    </xf>
    <xf numFmtId="0" fontId="17" fillId="0" borderId="28" xfId="8" applyFont="1" applyBorder="1" applyAlignment="1">
      <alignment vertical="center" readingOrder="1"/>
    </xf>
    <xf numFmtId="0" fontId="8" fillId="0" borderId="41" xfId="2" applyFont="1" applyFill="1" applyBorder="1" applyAlignment="1">
      <alignment vertical="center" readingOrder="1"/>
    </xf>
    <xf numFmtId="0" fontId="8" fillId="9" borderId="218" xfId="0" applyNumberFormat="1" applyFont="1" applyFill="1" applyBorder="1" applyAlignment="1">
      <alignment vertical="center" readingOrder="1"/>
    </xf>
    <xf numFmtId="0" fontId="8" fillId="9" borderId="16" xfId="0" applyNumberFormat="1" applyFont="1" applyFill="1" applyBorder="1" applyAlignment="1">
      <alignment vertical="center" readingOrder="1"/>
    </xf>
    <xf numFmtId="0" fontId="8" fillId="9" borderId="225" xfId="0" applyNumberFormat="1" applyFont="1" applyFill="1" applyBorder="1" applyAlignment="1">
      <alignment vertical="center" readingOrder="1"/>
    </xf>
    <xf numFmtId="0" fontId="8" fillId="9" borderId="38" xfId="0" applyNumberFormat="1" applyFont="1" applyFill="1" applyBorder="1" applyAlignment="1">
      <alignment vertical="center" readingOrder="1"/>
    </xf>
    <xf numFmtId="2" fontId="13" fillId="6" borderId="84" xfId="2" applyNumberFormat="1" applyFont="1" applyFill="1" applyBorder="1" applyAlignment="1">
      <alignment vertical="center" textRotation="180" readingOrder="1"/>
    </xf>
    <xf numFmtId="0" fontId="8" fillId="0" borderId="34" xfId="1" applyNumberFormat="1" applyFont="1" applyFill="1" applyBorder="1" applyAlignment="1">
      <alignment vertical="center" readingOrder="1"/>
    </xf>
    <xf numFmtId="0" fontId="8" fillId="0" borderId="35" xfId="2" applyFont="1" applyBorder="1" applyAlignment="1">
      <alignment vertical="center" readingOrder="1"/>
    </xf>
    <xf numFmtId="0" fontId="17" fillId="9" borderId="9" xfId="8" applyFont="1" applyFill="1" applyBorder="1" applyAlignment="1">
      <alignment vertical="center" readingOrder="1"/>
    </xf>
    <xf numFmtId="2" fontId="21" fillId="6" borderId="0" xfId="2" applyNumberFormat="1" applyFont="1" applyFill="1" applyBorder="1" applyAlignment="1">
      <alignment vertical="center" wrapText="1" readingOrder="1"/>
    </xf>
    <xf numFmtId="2" fontId="21" fillId="6" borderId="3" xfId="2" applyNumberFormat="1" applyFont="1" applyFill="1" applyBorder="1" applyAlignment="1">
      <alignment vertical="center" wrapText="1" readingOrder="1"/>
    </xf>
    <xf numFmtId="0" fontId="8" fillId="9" borderId="176" xfId="0" applyNumberFormat="1" applyFont="1" applyFill="1" applyBorder="1" applyAlignment="1">
      <alignment vertical="center" readingOrder="1"/>
    </xf>
    <xf numFmtId="0" fontId="8" fillId="9" borderId="15" xfId="0" applyNumberFormat="1" applyFont="1" applyFill="1" applyBorder="1" applyAlignment="1">
      <alignment vertical="center" readingOrder="1"/>
    </xf>
    <xf numFmtId="0" fontId="8" fillId="9" borderId="220" xfId="0" applyNumberFormat="1" applyFont="1" applyFill="1" applyBorder="1" applyAlignment="1">
      <alignment vertical="center" readingOrder="1"/>
    </xf>
    <xf numFmtId="0" fontId="17" fillId="9" borderId="2" xfId="8" applyFont="1" applyFill="1" applyBorder="1" applyAlignment="1">
      <alignment vertical="center" readingOrder="1"/>
    </xf>
    <xf numFmtId="0" fontId="17" fillId="9" borderId="8" xfId="8" applyFont="1" applyFill="1" applyBorder="1" applyAlignment="1">
      <alignment vertical="center" readingOrder="1"/>
    </xf>
    <xf numFmtId="0" fontId="17" fillId="9" borderId="33" xfId="8" applyFont="1" applyFill="1" applyBorder="1" applyAlignment="1">
      <alignment vertical="center" readingOrder="1"/>
    </xf>
    <xf numFmtId="2" fontId="13" fillId="6" borderId="87" xfId="2" applyNumberFormat="1" applyFont="1" applyFill="1" applyBorder="1" applyAlignment="1">
      <alignment vertical="center" textRotation="180" readingOrder="1"/>
    </xf>
    <xf numFmtId="2" fontId="21" fillId="6" borderId="79" xfId="2" applyNumberFormat="1" applyFont="1" applyFill="1" applyBorder="1" applyAlignment="1">
      <alignment vertical="center" wrapText="1" readingOrder="1"/>
    </xf>
    <xf numFmtId="2" fontId="21" fillId="6" borderId="208" xfId="2" applyNumberFormat="1" applyFont="1" applyFill="1" applyBorder="1" applyAlignment="1">
      <alignment vertical="center" wrapText="1" readingOrder="1"/>
    </xf>
    <xf numFmtId="0" fontId="8" fillId="9" borderId="212" xfId="0" applyNumberFormat="1" applyFont="1" applyFill="1" applyBorder="1" applyAlignment="1">
      <alignment vertical="center" readingOrder="1"/>
    </xf>
    <xf numFmtId="0" fontId="8" fillId="9" borderId="31" xfId="0" applyNumberFormat="1" applyFont="1" applyFill="1" applyBorder="1" applyAlignment="1">
      <alignment vertical="center" readingOrder="1"/>
    </xf>
    <xf numFmtId="0" fontId="8" fillId="9" borderId="61" xfId="0" applyNumberFormat="1" applyFont="1" applyFill="1" applyBorder="1" applyAlignment="1">
      <alignment vertical="center" readingOrder="1"/>
    </xf>
    <xf numFmtId="0" fontId="8" fillId="9" borderId="253" xfId="0" applyNumberFormat="1" applyFont="1" applyFill="1" applyBorder="1" applyAlignment="1">
      <alignment vertical="center" readingOrder="1"/>
    </xf>
    <xf numFmtId="0" fontId="8" fillId="9" borderId="71" xfId="0" applyNumberFormat="1" applyFont="1" applyFill="1" applyBorder="1" applyAlignment="1">
      <alignment vertical="center" readingOrder="1"/>
    </xf>
    <xf numFmtId="0" fontId="8" fillId="9" borderId="48" xfId="0" applyNumberFormat="1" applyFont="1" applyFill="1" applyBorder="1" applyAlignment="1">
      <alignment vertical="center" readingOrder="1"/>
    </xf>
    <xf numFmtId="2" fontId="13" fillId="6" borderId="54" xfId="2" applyNumberFormat="1" applyFont="1" applyFill="1" applyBorder="1" applyAlignment="1">
      <alignment vertical="center" textRotation="180" readingOrder="1"/>
    </xf>
    <xf numFmtId="0" fontId="8" fillId="12" borderId="39" xfId="1" applyNumberFormat="1" applyFont="1" applyFill="1" applyBorder="1" applyAlignment="1">
      <alignment vertical="center" readingOrder="1"/>
    </xf>
    <xf numFmtId="0" fontId="8" fillId="0" borderId="28" xfId="2" applyFont="1" applyBorder="1" applyAlignment="1">
      <alignment vertical="center" readingOrder="1"/>
    </xf>
    <xf numFmtId="0" fontId="8" fillId="12" borderId="59" xfId="1" applyNumberFormat="1" applyFont="1" applyFill="1" applyBorder="1" applyAlignment="1">
      <alignment vertical="center" readingOrder="1"/>
    </xf>
    <xf numFmtId="0" fontId="8" fillId="0" borderId="40" xfId="2" applyFont="1" applyBorder="1" applyAlignment="1">
      <alignment vertical="center" readingOrder="1"/>
    </xf>
    <xf numFmtId="0" fontId="8" fillId="0" borderId="41" xfId="2" applyFont="1" applyBorder="1" applyAlignment="1">
      <alignment vertical="center" readingOrder="1"/>
    </xf>
    <xf numFmtId="2" fontId="13" fillId="0" borderId="34" xfId="2" applyNumberFormat="1" applyFont="1" applyFill="1" applyBorder="1" applyAlignment="1">
      <alignment vertical="center" textRotation="180" readingOrder="1"/>
    </xf>
    <xf numFmtId="0" fontId="17" fillId="0" borderId="21" xfId="8" applyFont="1" applyFill="1" applyBorder="1" applyAlignment="1">
      <alignment vertical="center" readingOrder="1"/>
    </xf>
    <xf numFmtId="0" fontId="18" fillId="0" borderId="10" xfId="0" applyFont="1" applyFill="1" applyBorder="1" applyAlignment="1">
      <alignment vertical="center" wrapText="1" readingOrder="1"/>
    </xf>
    <xf numFmtId="0" fontId="18" fillId="0" borderId="69" xfId="0" applyFont="1" applyFill="1" applyBorder="1" applyAlignment="1">
      <alignment vertical="center" wrapText="1" readingOrder="1"/>
    </xf>
    <xf numFmtId="0" fontId="18" fillId="0" borderId="244" xfId="0" applyFont="1" applyFill="1" applyBorder="1" applyAlignment="1">
      <alignment vertical="center" wrapText="1" readingOrder="1"/>
    </xf>
    <xf numFmtId="2" fontId="18" fillId="0" borderId="207" xfId="1" applyNumberFormat="1" applyFont="1" applyFill="1" applyBorder="1" applyAlignment="1">
      <alignment vertical="center" readingOrder="1"/>
    </xf>
    <xf numFmtId="2" fontId="13" fillId="0" borderId="140" xfId="1" applyNumberFormat="1" applyFont="1" applyFill="1" applyBorder="1" applyAlignment="1">
      <alignment vertical="center" readingOrder="1"/>
    </xf>
    <xf numFmtId="2" fontId="13" fillId="0" borderId="250" xfId="1" applyNumberFormat="1" applyFont="1" applyFill="1" applyBorder="1" applyAlignment="1">
      <alignment vertical="center" readingOrder="1"/>
    </xf>
    <xf numFmtId="2" fontId="18" fillId="0" borderId="254" xfId="1" applyNumberFormat="1" applyFont="1" applyFill="1" applyBorder="1" applyAlignment="1">
      <alignment vertical="center" readingOrder="1"/>
    </xf>
    <xf numFmtId="2" fontId="13" fillId="0" borderId="255" xfId="1" applyNumberFormat="1" applyFont="1" applyFill="1" applyBorder="1" applyAlignment="1">
      <alignment vertical="center" readingOrder="1"/>
    </xf>
    <xf numFmtId="2" fontId="13" fillId="0" borderId="139" xfId="1" applyNumberFormat="1" applyFont="1" applyFill="1" applyBorder="1" applyAlignment="1">
      <alignment vertical="center" readingOrder="1"/>
    </xf>
    <xf numFmtId="0" fontId="8" fillId="9" borderId="72" xfId="0" applyNumberFormat="1" applyFont="1" applyFill="1" applyBorder="1" applyAlignment="1">
      <alignment vertical="center" readingOrder="1"/>
    </xf>
    <xf numFmtId="0" fontId="8" fillId="12" borderId="17" xfId="0" applyNumberFormat="1" applyFont="1" applyFill="1" applyBorder="1" applyAlignment="1">
      <alignment vertical="center" wrapText="1" readingOrder="1"/>
    </xf>
    <xf numFmtId="0" fontId="17" fillId="0" borderId="18" xfId="9" applyFont="1" applyFill="1" applyBorder="1" applyAlignment="1">
      <alignment vertical="center" readingOrder="1"/>
    </xf>
    <xf numFmtId="0" fontId="17" fillId="0" borderId="0" xfId="9" applyFont="1" applyFill="1" applyBorder="1" applyAlignment="1">
      <alignment vertical="center" readingOrder="1"/>
    </xf>
    <xf numFmtId="0" fontId="17" fillId="0" borderId="5" xfId="9" applyFont="1" applyFill="1" applyBorder="1" applyAlignment="1">
      <alignment vertical="center" readingOrder="1"/>
    </xf>
    <xf numFmtId="0" fontId="23" fillId="0" borderId="0" xfId="7" applyNumberFormat="1" applyFont="1" applyBorder="1" applyAlignment="1">
      <alignment vertical="center" readingOrder="1"/>
    </xf>
    <xf numFmtId="0" fontId="17" fillId="0" borderId="0" xfId="8" applyNumberFormat="1" applyFont="1" applyFill="1" applyBorder="1" applyAlignment="1">
      <alignment vertical="center" wrapText="1" readingOrder="1"/>
    </xf>
    <xf numFmtId="0" fontId="8" fillId="0" borderId="0" xfId="1" applyFont="1" applyFill="1" applyBorder="1" applyAlignment="1">
      <alignment vertical="center" readingOrder="1"/>
    </xf>
    <xf numFmtId="0" fontId="18" fillId="13" borderId="28" xfId="0" applyFont="1" applyFill="1" applyBorder="1" applyAlignment="1">
      <alignment vertical="center" wrapText="1" readingOrder="1"/>
    </xf>
    <xf numFmtId="0" fontId="18" fillId="13" borderId="55" xfId="0" applyFont="1" applyFill="1" applyBorder="1" applyAlignment="1">
      <alignment vertical="center" wrapText="1" readingOrder="1"/>
    </xf>
    <xf numFmtId="0" fontId="8" fillId="9" borderId="85" xfId="0" applyFont="1" applyFill="1" applyBorder="1" applyAlignment="1">
      <alignment vertical="center" readingOrder="1"/>
    </xf>
    <xf numFmtId="0" fontId="8" fillId="9" borderId="59" xfId="0" applyFont="1" applyFill="1" applyBorder="1" applyAlignment="1">
      <alignment vertical="center" readingOrder="1"/>
    </xf>
    <xf numFmtId="0" fontId="8" fillId="9" borderId="47" xfId="0" applyFont="1" applyFill="1" applyBorder="1" applyAlignment="1">
      <alignment vertical="center" readingOrder="1"/>
    </xf>
    <xf numFmtId="0" fontId="8" fillId="9" borderId="256" xfId="0" applyFont="1" applyFill="1" applyBorder="1" applyAlignment="1">
      <alignment vertical="center" readingOrder="1"/>
    </xf>
    <xf numFmtId="0" fontId="8" fillId="9" borderId="39" xfId="0" applyFont="1" applyFill="1" applyBorder="1" applyAlignment="1">
      <alignment vertical="center" readingOrder="1"/>
    </xf>
    <xf numFmtId="0" fontId="8" fillId="9" borderId="246" xfId="0" applyFont="1" applyFill="1" applyBorder="1" applyAlignment="1">
      <alignment vertical="center" readingOrder="1"/>
    </xf>
    <xf numFmtId="0" fontId="8" fillId="12" borderId="16" xfId="0" applyNumberFormat="1" applyFont="1" applyFill="1" applyBorder="1" applyAlignment="1">
      <alignment vertical="center" wrapText="1" readingOrder="1"/>
    </xf>
    <xf numFmtId="0" fontId="8" fillId="0" borderId="5" xfId="1" applyFont="1" applyFill="1" applyBorder="1" applyAlignment="1">
      <alignment vertical="center" readingOrder="1"/>
    </xf>
    <xf numFmtId="2" fontId="13" fillId="6" borderId="17" xfId="1" applyNumberFormat="1" applyFont="1" applyFill="1" applyBorder="1" applyAlignment="1">
      <alignment vertical="center" readingOrder="1"/>
    </xf>
    <xf numFmtId="2" fontId="13" fillId="6" borderId="6" xfId="1" applyNumberFormat="1" applyFont="1" applyFill="1" applyBorder="1" applyAlignment="1">
      <alignment vertical="center" readingOrder="1"/>
    </xf>
    <xf numFmtId="2" fontId="13" fillId="6" borderId="2" xfId="1" applyNumberFormat="1" applyFont="1" applyFill="1" applyBorder="1" applyAlignment="1">
      <alignment vertical="center" readingOrder="1"/>
    </xf>
    <xf numFmtId="0" fontId="8" fillId="6" borderId="2" xfId="1" applyNumberFormat="1" applyFont="1" applyFill="1" applyBorder="1" applyAlignment="1">
      <alignment vertical="center" readingOrder="1"/>
    </xf>
    <xf numFmtId="0" fontId="17" fillId="6" borderId="2" xfId="8" applyFont="1" applyFill="1" applyBorder="1" applyAlignment="1">
      <alignment vertical="center" readingOrder="1"/>
    </xf>
    <xf numFmtId="2" fontId="13" fillId="6" borderId="8" xfId="1" applyNumberFormat="1" applyFont="1" applyFill="1" applyBorder="1" applyAlignment="1">
      <alignment vertical="center" readingOrder="1"/>
    </xf>
    <xf numFmtId="0" fontId="8" fillId="12" borderId="23" xfId="1" applyNumberFormat="1" applyFont="1" applyFill="1" applyBorder="1" applyAlignment="1">
      <alignment vertical="center" readingOrder="1"/>
    </xf>
    <xf numFmtId="0" fontId="17" fillId="0" borderId="185" xfId="8" applyFont="1" applyBorder="1" applyAlignment="1">
      <alignment vertical="center" readingOrder="1"/>
    </xf>
    <xf numFmtId="0" fontId="18" fillId="0" borderId="76" xfId="1" applyFont="1" applyFill="1" applyBorder="1" applyAlignment="1">
      <alignment vertical="center" wrapText="1" readingOrder="1"/>
    </xf>
    <xf numFmtId="2" fontId="13" fillId="0" borderId="76" xfId="1" applyNumberFormat="1" applyFont="1" applyFill="1" applyBorder="1" applyAlignment="1">
      <alignment vertical="center" readingOrder="1"/>
    </xf>
    <xf numFmtId="2" fontId="13" fillId="0" borderId="75" xfId="1" applyNumberFormat="1" applyFont="1" applyFill="1" applyBorder="1" applyAlignment="1">
      <alignment vertical="center" readingOrder="1"/>
    </xf>
    <xf numFmtId="2" fontId="18" fillId="0" borderId="76" xfId="1" applyNumberFormat="1" applyFont="1" applyFill="1" applyBorder="1" applyAlignment="1">
      <alignment vertical="center" readingOrder="1"/>
    </xf>
    <xf numFmtId="2" fontId="13" fillId="0" borderId="60" xfId="1" applyNumberFormat="1" applyFont="1" applyFill="1" applyBorder="1" applyAlignment="1">
      <alignment vertical="center" readingOrder="1"/>
    </xf>
    <xf numFmtId="0" fontId="8" fillId="12" borderId="17" xfId="0" applyNumberFormat="1" applyFont="1" applyFill="1" applyBorder="1" applyAlignment="1">
      <alignment vertical="center" wrapText="1" readingOrder="1"/>
    </xf>
    <xf numFmtId="0" fontId="8" fillId="0" borderId="16" xfId="1" applyFont="1" applyFill="1" applyBorder="1" applyAlignment="1">
      <alignment vertical="center" textRotation="180" wrapText="1" readingOrder="1"/>
    </xf>
    <xf numFmtId="0" fontId="8" fillId="12" borderId="8" xfId="1" applyNumberFormat="1" applyFont="1" applyFill="1" applyBorder="1" applyAlignment="1">
      <alignment vertical="center" readingOrder="1"/>
    </xf>
    <xf numFmtId="2" fontId="13" fillId="0" borderId="26" xfId="1" applyNumberFormat="1" applyFont="1" applyFill="1" applyBorder="1" applyAlignment="1">
      <alignment vertical="center" readingOrder="1"/>
    </xf>
    <xf numFmtId="0" fontId="8" fillId="0" borderId="14" xfId="1" applyFont="1" applyFill="1" applyBorder="1" applyAlignment="1">
      <alignment vertical="center" textRotation="180" wrapText="1" readingOrder="1"/>
    </xf>
    <xf numFmtId="0" fontId="8" fillId="12" borderId="32" xfId="1" applyNumberFormat="1" applyFont="1" applyFill="1" applyBorder="1" applyAlignment="1">
      <alignment vertical="center" readingOrder="1"/>
    </xf>
    <xf numFmtId="2" fontId="13" fillId="0" borderId="0" xfId="2" applyNumberFormat="1" applyFont="1" applyFill="1" applyBorder="1" applyAlignment="1">
      <alignment vertical="center" wrapText="1" readingOrder="1"/>
    </xf>
    <xf numFmtId="0" fontId="8" fillId="0" borderId="15" xfId="1" applyFont="1" applyFill="1" applyBorder="1" applyAlignment="1">
      <alignment vertical="center" textRotation="180" wrapText="1" readingOrder="1"/>
    </xf>
    <xf numFmtId="0" fontId="17" fillId="0" borderId="6" xfId="8" applyFont="1" applyBorder="1" applyAlignment="1">
      <alignment vertical="center" readingOrder="1"/>
    </xf>
    <xf numFmtId="2" fontId="13" fillId="6" borderId="52" xfId="2" applyNumberFormat="1" applyFont="1" applyFill="1" applyBorder="1" applyAlignment="1">
      <alignment vertical="center" textRotation="180" readingOrder="1"/>
    </xf>
    <xf numFmtId="0" fontId="17" fillId="9" borderId="5" xfId="8" applyFont="1" applyFill="1" applyBorder="1" applyAlignment="1">
      <alignment vertical="center" wrapText="1" readingOrder="1"/>
    </xf>
    <xf numFmtId="0" fontId="17" fillId="9" borderId="0" xfId="8" applyFont="1" applyFill="1" applyBorder="1" applyAlignment="1">
      <alignment vertical="center" wrapText="1" readingOrder="1"/>
    </xf>
    <xf numFmtId="0" fontId="17" fillId="9" borderId="26" xfId="8" applyFont="1" applyFill="1" applyBorder="1" applyAlignment="1">
      <alignment vertical="center" wrapText="1" readingOrder="1"/>
    </xf>
    <xf numFmtId="2" fontId="21" fillId="6" borderId="84" xfId="2" applyNumberFormat="1" applyFont="1" applyFill="1" applyBorder="1" applyAlignment="1">
      <alignment vertical="center" wrapText="1" readingOrder="1"/>
    </xf>
    <xf numFmtId="2" fontId="21" fillId="6" borderId="68" xfId="2" applyNumberFormat="1" applyFont="1" applyFill="1" applyBorder="1" applyAlignment="1">
      <alignment vertical="center" wrapText="1" readingOrder="1"/>
    </xf>
    <xf numFmtId="2" fontId="21" fillId="6" borderId="240" xfId="2" applyNumberFormat="1" applyFont="1" applyFill="1" applyBorder="1" applyAlignment="1">
      <alignment vertical="center" wrapText="1" readingOrder="1"/>
    </xf>
    <xf numFmtId="0" fontId="8" fillId="12" borderId="1" xfId="1" applyNumberFormat="1" applyFont="1" applyFill="1" applyBorder="1" applyAlignment="1">
      <alignment vertical="center" readingOrder="1"/>
    </xf>
    <xf numFmtId="2" fontId="21" fillId="6" borderId="86" xfId="2" applyNumberFormat="1" applyFont="1" applyFill="1" applyBorder="1" applyAlignment="1">
      <alignment vertical="center" wrapText="1" readingOrder="1"/>
    </xf>
    <xf numFmtId="0" fontId="17" fillId="9" borderId="47" xfId="8" applyFont="1" applyFill="1" applyBorder="1" applyAlignment="1">
      <alignment vertical="center" wrapText="1" readingOrder="1"/>
    </xf>
    <xf numFmtId="0" fontId="17" fillId="9" borderId="28" xfId="8" applyFont="1" applyFill="1" applyBorder="1" applyAlignment="1">
      <alignment vertical="center" wrapText="1" readingOrder="1"/>
    </xf>
    <xf numFmtId="0" fontId="17" fillId="9" borderId="41" xfId="8" applyFont="1" applyFill="1" applyBorder="1" applyAlignment="1">
      <alignment vertical="center" wrapText="1" readingOrder="1"/>
    </xf>
    <xf numFmtId="2" fontId="13" fillId="6" borderId="97" xfId="2" applyNumberFormat="1" applyFont="1" applyFill="1" applyBorder="1" applyAlignment="1">
      <alignment vertical="center" textRotation="180" readingOrder="1"/>
    </xf>
    <xf numFmtId="0" fontId="8" fillId="9" borderId="45" xfId="0" applyNumberFormat="1" applyFont="1" applyFill="1" applyBorder="1" applyAlignment="1">
      <alignment vertical="center" readingOrder="1"/>
    </xf>
    <xf numFmtId="0" fontId="8" fillId="9" borderId="34" xfId="0" applyNumberFormat="1" applyFont="1" applyFill="1" applyBorder="1" applyAlignment="1">
      <alignment vertical="center" readingOrder="1"/>
    </xf>
    <xf numFmtId="0" fontId="17" fillId="9" borderId="34" xfId="8" applyFont="1" applyFill="1" applyBorder="1" applyAlignment="1">
      <alignment vertical="center" readingOrder="1"/>
    </xf>
    <xf numFmtId="0" fontId="17" fillId="9" borderId="57" xfId="8" applyFont="1" applyFill="1" applyBorder="1" applyAlignment="1">
      <alignment vertical="center" readingOrder="1"/>
    </xf>
    <xf numFmtId="0" fontId="8" fillId="12" borderId="243" xfId="0" applyNumberFormat="1" applyFont="1" applyFill="1" applyBorder="1" applyAlignment="1">
      <alignment vertical="center" readingOrder="1"/>
    </xf>
    <xf numFmtId="2" fontId="13" fillId="6" borderId="245" xfId="2" applyNumberFormat="1" applyFont="1" applyFill="1" applyBorder="1" applyAlignment="1">
      <alignment vertical="center" textRotation="180" readingOrder="1"/>
    </xf>
    <xf numFmtId="0" fontId="8" fillId="9" borderId="155" xfId="0" applyNumberFormat="1" applyFont="1" applyFill="1" applyBorder="1" applyAlignment="1">
      <alignment vertical="center" readingOrder="1"/>
    </xf>
    <xf numFmtId="0" fontId="8" fillId="9" borderId="28" xfId="0" applyNumberFormat="1" applyFont="1" applyFill="1" applyBorder="1" applyAlignment="1">
      <alignment vertical="center" readingOrder="1"/>
    </xf>
    <xf numFmtId="0" fontId="17" fillId="9" borderId="39" xfId="8" applyFont="1" applyFill="1" applyBorder="1" applyAlignment="1">
      <alignment vertical="center" readingOrder="1"/>
    </xf>
    <xf numFmtId="0" fontId="8" fillId="12" borderId="246" xfId="0" applyNumberFormat="1" applyFont="1" applyFill="1" applyBorder="1" applyAlignment="1">
      <alignment vertical="center" readingOrder="1"/>
    </xf>
    <xf numFmtId="2" fontId="15" fillId="0" borderId="0" xfId="2" applyNumberFormat="1" applyFont="1" applyFill="1" applyBorder="1" applyAlignment="1">
      <alignment vertical="center" readingOrder="1"/>
    </xf>
    <xf numFmtId="2" fontId="13" fillId="6" borderId="16" xfId="2" applyNumberFormat="1" applyFont="1" applyFill="1" applyBorder="1" applyAlignment="1">
      <alignment vertical="center" readingOrder="1"/>
    </xf>
    <xf numFmtId="0" fontId="18" fillId="13" borderId="5" xfId="0" applyFont="1" applyFill="1" applyBorder="1" applyAlignment="1">
      <alignment vertical="center" wrapText="1" readingOrder="1"/>
    </xf>
    <xf numFmtId="2" fontId="21" fillId="6" borderId="15" xfId="2" applyNumberFormat="1" applyFont="1" applyFill="1" applyBorder="1" applyAlignment="1">
      <alignment vertical="center" readingOrder="1"/>
    </xf>
    <xf numFmtId="0" fontId="21" fillId="6" borderId="15" xfId="2" applyFont="1" applyFill="1" applyBorder="1" applyAlignment="1">
      <alignment vertical="center" readingOrder="1"/>
    </xf>
    <xf numFmtId="0" fontId="17" fillId="0" borderId="18" xfId="8" applyFont="1" applyBorder="1" applyAlignment="1">
      <alignment vertical="center" readingOrder="1"/>
    </xf>
    <xf numFmtId="0" fontId="8" fillId="12" borderId="15" xfId="0" applyNumberFormat="1" applyFont="1" applyFill="1" applyBorder="1" applyAlignment="1">
      <alignment vertical="center" wrapText="1" readingOrder="1"/>
    </xf>
    <xf numFmtId="0" fontId="8" fillId="0" borderId="106" xfId="2" applyFont="1" applyBorder="1" applyAlignment="1">
      <alignment vertical="center" readingOrder="1"/>
    </xf>
    <xf numFmtId="0" fontId="17" fillId="0" borderId="0" xfId="7" applyNumberFormat="1" applyFont="1" applyFill="1" applyBorder="1" applyAlignment="1">
      <alignment vertical="center" readingOrder="1"/>
    </xf>
    <xf numFmtId="0" fontId="17" fillId="0" borderId="2" xfId="7" applyNumberFormat="1" applyFont="1" applyFill="1" applyBorder="1" applyAlignment="1">
      <alignment vertical="center" readingOrder="1"/>
    </xf>
    <xf numFmtId="0" fontId="18" fillId="0" borderId="2" xfId="0" applyFont="1" applyFill="1" applyBorder="1" applyAlignment="1">
      <alignment vertical="center" wrapText="1" readingOrder="1"/>
    </xf>
    <xf numFmtId="0" fontId="17" fillId="0" borderId="12" xfId="8" applyFont="1" applyBorder="1" applyAlignment="1">
      <alignment vertical="center" readingOrder="1"/>
    </xf>
    <xf numFmtId="0" fontId="17" fillId="0" borderId="0" xfId="8" applyNumberFormat="1" applyFont="1" applyBorder="1" applyAlignment="1">
      <alignment vertical="center" wrapText="1" readingOrder="1"/>
    </xf>
    <xf numFmtId="0" fontId="18" fillId="13" borderId="16" xfId="0" applyFont="1" applyFill="1" applyBorder="1" applyAlignment="1">
      <alignment vertical="center" wrapText="1" readingOrder="1"/>
    </xf>
    <xf numFmtId="0" fontId="17" fillId="0" borderId="2" xfId="8" applyFont="1" applyBorder="1" applyAlignment="1">
      <alignment vertical="center" readingOrder="1"/>
    </xf>
    <xf numFmtId="0" fontId="8" fillId="0" borderId="2" xfId="0" applyNumberFormat="1" applyFont="1" applyFill="1" applyBorder="1" applyAlignment="1">
      <alignment vertical="center" wrapText="1" readingOrder="1"/>
    </xf>
    <xf numFmtId="0" fontId="17" fillId="0" borderId="2" xfId="8" applyNumberFormat="1" applyFont="1" applyBorder="1" applyAlignment="1">
      <alignment vertical="center" readingOrder="1"/>
    </xf>
    <xf numFmtId="0" fontId="17" fillId="0" borderId="2" xfId="8" applyNumberFormat="1" applyFont="1" applyBorder="1" applyAlignment="1">
      <alignment vertical="center" wrapText="1" readingOrder="1"/>
    </xf>
    <xf numFmtId="0" fontId="17" fillId="0" borderId="8" xfId="8" applyNumberFormat="1" applyFont="1" applyBorder="1" applyAlignment="1">
      <alignment vertical="center" wrapText="1" readingOrder="1"/>
    </xf>
    <xf numFmtId="2" fontId="17" fillId="0" borderId="0" xfId="1" applyNumberFormat="1" applyFont="1" applyFill="1" applyBorder="1" applyAlignment="1">
      <alignment vertical="center" readingOrder="1"/>
    </xf>
    <xf numFmtId="0" fontId="8" fillId="0" borderId="0" xfId="0" applyNumberFormat="1" applyFont="1" applyFill="1" applyBorder="1" applyAlignment="1">
      <alignment vertical="center" wrapText="1" readingOrder="1"/>
    </xf>
    <xf numFmtId="2" fontId="13" fillId="6" borderId="1" xfId="2" applyNumberFormat="1" applyFont="1" applyFill="1" applyBorder="1" applyAlignment="1">
      <alignment vertical="center" readingOrder="1"/>
    </xf>
    <xf numFmtId="0" fontId="18" fillId="0" borderId="106" xfId="2" applyFont="1" applyFill="1" applyBorder="1" applyAlignment="1">
      <alignment vertical="center" wrapText="1" readingOrder="1"/>
    </xf>
    <xf numFmtId="0" fontId="17" fillId="0" borderId="5" xfId="7" applyFont="1" applyBorder="1" applyAlignment="1">
      <alignment vertical="center" readingOrder="1"/>
    </xf>
    <xf numFmtId="0" fontId="17" fillId="0" borderId="6" xfId="9" applyFont="1" applyFill="1" applyBorder="1" applyAlignment="1">
      <alignment vertical="center" readingOrder="1"/>
    </xf>
    <xf numFmtId="0" fontId="17" fillId="0" borderId="2" xfId="9" applyFont="1" applyFill="1" applyBorder="1" applyAlignment="1">
      <alignment vertical="center" readingOrder="1"/>
    </xf>
    <xf numFmtId="0" fontId="17" fillId="0" borderId="2" xfId="7" applyNumberFormat="1" applyFont="1" applyBorder="1" applyAlignment="1">
      <alignment vertical="center" readingOrder="1"/>
    </xf>
    <xf numFmtId="2" fontId="13" fillId="0" borderId="2" xfId="0" applyNumberFormat="1" applyFont="1" applyFill="1" applyBorder="1" applyAlignment="1">
      <alignment vertical="center" readingOrder="1"/>
    </xf>
    <xf numFmtId="0" fontId="8" fillId="0" borderId="1" xfId="0" applyNumberFormat="1" applyFont="1" applyFill="1" applyBorder="1" applyAlignment="1">
      <alignment vertical="center" readingOrder="1"/>
    </xf>
    <xf numFmtId="0" fontId="21" fillId="6" borderId="0" xfId="2" applyFont="1" applyFill="1" applyBorder="1" applyAlignment="1">
      <alignment vertical="center" readingOrder="1"/>
    </xf>
    <xf numFmtId="0" fontId="21" fillId="6" borderId="1" xfId="2" applyFont="1" applyFill="1" applyBorder="1" applyAlignment="1">
      <alignment vertical="center" readingOrder="1"/>
    </xf>
    <xf numFmtId="0" fontId="20" fillId="0" borderId="18" xfId="7" applyFont="1" applyBorder="1" applyAlignment="1">
      <alignment vertical="center" wrapText="1" readingOrder="1"/>
    </xf>
    <xf numFmtId="0" fontId="20" fillId="0" borderId="12" xfId="7" applyFont="1" applyBorder="1" applyAlignment="1">
      <alignment vertical="center" wrapText="1" readingOrder="1"/>
    </xf>
    <xf numFmtId="0" fontId="20" fillId="0" borderId="9" xfId="7" applyFont="1" applyBorder="1" applyAlignment="1">
      <alignment vertical="center" wrapText="1" readingOrder="1"/>
    </xf>
    <xf numFmtId="0" fontId="20" fillId="0" borderId="19" xfId="7" applyFont="1" applyBorder="1" applyAlignment="1">
      <alignment vertical="center" wrapText="1" readingOrder="1"/>
    </xf>
    <xf numFmtId="0" fontId="20" fillId="0" borderId="50" xfId="7" applyFont="1" applyBorder="1" applyAlignment="1">
      <alignment vertical="center" wrapText="1" readingOrder="1"/>
    </xf>
    <xf numFmtId="0" fontId="20" fillId="0" borderId="5" xfId="7" applyFont="1" applyBorder="1" applyAlignment="1">
      <alignment vertical="center" wrapText="1" readingOrder="1"/>
    </xf>
    <xf numFmtId="0" fontId="20" fillId="0" borderId="0" xfId="7" applyFont="1" applyBorder="1" applyAlignment="1">
      <alignment vertical="center" wrapText="1" readingOrder="1"/>
    </xf>
    <xf numFmtId="0" fontId="20" fillId="0" borderId="1" xfId="7" applyFont="1" applyBorder="1" applyAlignment="1">
      <alignment vertical="center" wrapText="1" readingOrder="1"/>
    </xf>
    <xf numFmtId="0" fontId="20" fillId="0" borderId="6" xfId="7" applyFont="1" applyBorder="1" applyAlignment="1">
      <alignment vertical="center" wrapText="1" readingOrder="1"/>
    </xf>
    <xf numFmtId="0" fontId="20" fillId="0" borderId="2" xfId="7" applyFont="1" applyBorder="1" applyAlignment="1">
      <alignment vertical="center" wrapText="1" readingOrder="1"/>
    </xf>
    <xf numFmtId="0" fontId="20" fillId="0" borderId="8" xfId="7" applyFont="1" applyBorder="1" applyAlignment="1">
      <alignment vertical="center" wrapText="1" readingOrder="1"/>
    </xf>
    <xf numFmtId="0" fontId="18" fillId="0" borderId="106" xfId="2" applyFont="1" applyFill="1" applyBorder="1" applyAlignment="1">
      <alignment vertical="center" readingOrder="1"/>
    </xf>
    <xf numFmtId="2" fontId="8" fillId="9" borderId="17" xfId="0" applyNumberFormat="1" applyFont="1" applyFill="1" applyBorder="1" applyAlignment="1">
      <alignment vertical="center" readingOrder="1"/>
    </xf>
    <xf numFmtId="2" fontId="13" fillId="6" borderId="156" xfId="0" applyNumberFormat="1" applyFont="1" applyFill="1" applyBorder="1" applyAlignment="1">
      <alignment vertical="center" readingOrder="1"/>
    </xf>
    <xf numFmtId="2" fontId="8" fillId="9" borderId="0" xfId="0" applyNumberFormat="1" applyFont="1" applyFill="1" applyBorder="1" applyAlignment="1">
      <alignment vertical="center" readingOrder="1"/>
    </xf>
    <xf numFmtId="2" fontId="8" fillId="9" borderId="1" xfId="0" applyNumberFormat="1" applyFont="1" applyFill="1" applyBorder="1" applyAlignment="1">
      <alignment vertical="center" readingOrder="1"/>
    </xf>
    <xf numFmtId="2" fontId="8" fillId="9" borderId="21" xfId="0" applyNumberFormat="1" applyFont="1" applyFill="1" applyBorder="1" applyAlignment="1">
      <alignment vertical="center" readingOrder="1"/>
    </xf>
    <xf numFmtId="2" fontId="8" fillId="9" borderId="2" xfId="0" applyNumberFormat="1" applyFont="1" applyFill="1" applyBorder="1" applyAlignment="1">
      <alignment vertical="center" readingOrder="1"/>
    </xf>
    <xf numFmtId="2" fontId="8" fillId="9" borderId="8" xfId="0" applyNumberFormat="1" applyFont="1" applyFill="1" applyBorder="1" applyAlignment="1">
      <alignment vertical="center" readingOrder="1"/>
    </xf>
    <xf numFmtId="0" fontId="17" fillId="0" borderId="0" xfId="10" applyFont="1" applyFill="1" applyBorder="1" applyAlignment="1">
      <alignment vertical="center" readingOrder="1"/>
    </xf>
    <xf numFmtId="0" fontId="17" fillId="0" borderId="0" xfId="10" applyNumberFormat="1" applyFont="1" applyFill="1" applyBorder="1" applyAlignment="1">
      <alignment vertical="center" wrapText="1" readingOrder="1"/>
    </xf>
    <xf numFmtId="0" fontId="8" fillId="0" borderId="0" xfId="1" applyNumberFormat="1" applyFont="1" applyFill="1" applyBorder="1" applyAlignment="1">
      <alignment vertical="center" wrapText="1" readingOrder="1"/>
    </xf>
    <xf numFmtId="0" fontId="20" fillId="0" borderId="0" xfId="10" applyFont="1" applyFill="1" applyBorder="1" applyAlignment="1">
      <alignment vertical="center" wrapText="1" readingOrder="1"/>
    </xf>
    <xf numFmtId="0" fontId="17" fillId="0" borderId="0" xfId="10" applyFont="1" applyFill="1" applyBorder="1" applyAlignment="1">
      <alignment vertical="center" wrapText="1" readingOrder="1"/>
    </xf>
    <xf numFmtId="0" fontId="26" fillId="0" borderId="0" xfId="1" applyFont="1" applyFill="1" applyBorder="1" applyAlignment="1">
      <alignment vertical="center" wrapText="1" readingOrder="1"/>
    </xf>
    <xf numFmtId="0" fontId="18" fillId="13" borderId="18" xfId="1" applyFont="1" applyFill="1" applyBorder="1" applyAlignment="1">
      <alignment vertical="center" wrapText="1" readingOrder="1"/>
    </xf>
    <xf numFmtId="0" fontId="18" fillId="13" borderId="5" xfId="1" applyFont="1" applyFill="1" applyBorder="1" applyAlignment="1">
      <alignment vertical="center" wrapText="1" readingOrder="1"/>
    </xf>
    <xf numFmtId="0" fontId="8" fillId="12" borderId="17" xfId="0" applyNumberFormat="1" applyFont="1" applyFill="1" applyBorder="1" applyAlignment="1">
      <alignment vertical="center" readingOrder="1"/>
    </xf>
    <xf numFmtId="0" fontId="17" fillId="0" borderId="0" xfId="7" applyFont="1" applyBorder="1" applyAlignment="1">
      <alignment vertical="center" wrapText="1" readingOrder="1"/>
    </xf>
    <xf numFmtId="0" fontId="17" fillId="0" borderId="1" xfId="7" applyFont="1" applyBorder="1" applyAlignment="1">
      <alignment vertical="center" wrapText="1" readingOrder="1"/>
    </xf>
    <xf numFmtId="0" fontId="17" fillId="0" borderId="117" xfId="7" applyFont="1" applyBorder="1" applyAlignment="1">
      <alignment vertical="center" wrapText="1" readingOrder="1"/>
    </xf>
    <xf numFmtId="0" fontId="17" fillId="0" borderId="118" xfId="7" applyFont="1" applyBorder="1" applyAlignment="1">
      <alignment vertical="center" wrapText="1" readingOrder="1"/>
    </xf>
    <xf numFmtId="0" fontId="17" fillId="0" borderId="12" xfId="14" applyFont="1" applyBorder="1" applyAlignment="1">
      <alignment vertical="center" wrapText="1" readingOrder="1"/>
    </xf>
    <xf numFmtId="0" fontId="17" fillId="0" borderId="9" xfId="14" applyFont="1" applyBorder="1" applyAlignment="1">
      <alignment vertical="center" wrapText="1" readingOrder="1"/>
    </xf>
    <xf numFmtId="0" fontId="17" fillId="0" borderId="114" xfId="7" applyFont="1" applyBorder="1" applyAlignment="1">
      <alignment vertical="center" wrapText="1" readingOrder="1"/>
    </xf>
    <xf numFmtId="0" fontId="17" fillId="0" borderId="115" xfId="7" applyFont="1" applyBorder="1" applyAlignment="1">
      <alignment vertical="center" wrapText="1" readingOrder="1"/>
    </xf>
    <xf numFmtId="0" fontId="17" fillId="0" borderId="0" xfId="14" applyFont="1" applyBorder="1" applyAlignment="1">
      <alignment vertical="center" wrapText="1" readingOrder="1"/>
    </xf>
    <xf numFmtId="0" fontId="17" fillId="0" borderId="1" xfId="14" applyFont="1" applyBorder="1" applyAlignment="1">
      <alignment vertical="center" wrapText="1" readingOrder="1"/>
    </xf>
    <xf numFmtId="0" fontId="17" fillId="0" borderId="122" xfId="14" applyFont="1" applyBorder="1" applyAlignment="1">
      <alignment vertical="center" wrapText="1" readingOrder="1"/>
    </xf>
    <xf numFmtId="0" fontId="17" fillId="0" borderId="124" xfId="14" applyFont="1" applyBorder="1" applyAlignment="1">
      <alignment vertical="center" wrapText="1" readingOrder="1"/>
    </xf>
    <xf numFmtId="0" fontId="17" fillId="0" borderId="125" xfId="14" applyFont="1" applyBorder="1" applyAlignment="1">
      <alignment vertical="center" wrapText="1" readingOrder="1"/>
    </xf>
    <xf numFmtId="0" fontId="17" fillId="0" borderId="122" xfId="7" applyFont="1" applyBorder="1" applyAlignment="1">
      <alignment vertical="center" wrapText="1" readingOrder="1"/>
    </xf>
    <xf numFmtId="0" fontId="17" fillId="0" borderId="124" xfId="7" applyFont="1" applyBorder="1" applyAlignment="1">
      <alignment vertical="center" wrapText="1" readingOrder="1"/>
    </xf>
    <xf numFmtId="0" fontId="17" fillId="0" borderId="125" xfId="7" applyFont="1" applyBorder="1" applyAlignment="1">
      <alignment vertical="center" wrapText="1" readingOrder="1"/>
    </xf>
    <xf numFmtId="0" fontId="18" fillId="13" borderId="6" xfId="1" applyFont="1" applyFill="1" applyBorder="1" applyAlignment="1">
      <alignment vertical="center" wrapText="1" readingOrder="1"/>
    </xf>
    <xf numFmtId="0" fontId="8" fillId="12" borderId="14" xfId="0" applyNumberFormat="1" applyFont="1" applyFill="1" applyBorder="1" applyAlignment="1">
      <alignment vertical="center" readingOrder="1"/>
    </xf>
    <xf numFmtId="0" fontId="17" fillId="0" borderId="115" xfId="14" applyFont="1" applyBorder="1" applyAlignment="1">
      <alignment vertical="center" wrapText="1" readingOrder="1"/>
    </xf>
    <xf numFmtId="0" fontId="17" fillId="0" borderId="113" xfId="7" applyFont="1" applyBorder="1" applyAlignment="1">
      <alignment vertical="center" wrapText="1" readingOrder="1"/>
    </xf>
    <xf numFmtId="0" fontId="17" fillId="0" borderId="12" xfId="9" applyFont="1" applyBorder="1" applyAlignment="1">
      <alignment vertical="center" readingOrder="1"/>
    </xf>
    <xf numFmtId="0" fontId="17" fillId="0" borderId="0" xfId="9" applyFont="1" applyBorder="1" applyAlignment="1">
      <alignment vertical="center" readingOrder="1"/>
    </xf>
    <xf numFmtId="0" fontId="8" fillId="0" borderId="1" xfId="2" applyFont="1" applyBorder="1" applyAlignment="1">
      <alignment vertical="center" readingOrder="1"/>
    </xf>
    <xf numFmtId="0" fontId="17" fillId="0" borderId="113" xfId="14" applyFont="1" applyBorder="1" applyAlignment="1">
      <alignment vertical="center" wrapText="1" readingOrder="1"/>
    </xf>
    <xf numFmtId="0" fontId="17" fillId="0" borderId="114" xfId="14" applyFont="1" applyBorder="1" applyAlignment="1">
      <alignment vertical="center" wrapText="1" readingOrder="1"/>
    </xf>
    <xf numFmtId="0" fontId="17" fillId="0" borderId="5" xfId="9" applyFont="1" applyBorder="1" applyAlignment="1">
      <alignment vertical="center" readingOrder="1"/>
    </xf>
    <xf numFmtId="0" fontId="17" fillId="0" borderId="6" xfId="14" applyFont="1" applyBorder="1" applyAlignment="1">
      <alignment vertical="center" wrapText="1" readingOrder="1"/>
    </xf>
    <xf numFmtId="0" fontId="17" fillId="0" borderId="2" xfId="14" applyFont="1" applyBorder="1" applyAlignment="1">
      <alignment vertical="center" wrapText="1" readingOrder="1"/>
    </xf>
    <xf numFmtId="0" fontId="17" fillId="0" borderId="6" xfId="7" applyFont="1" applyBorder="1" applyAlignment="1">
      <alignment vertical="center" wrapText="1" readingOrder="1"/>
    </xf>
    <xf numFmtId="0" fontId="17" fillId="0" borderId="2" xfId="7" applyFont="1" applyBorder="1" applyAlignment="1">
      <alignment vertical="center" wrapText="1" readingOrder="1"/>
    </xf>
    <xf numFmtId="0" fontId="17" fillId="0" borderId="8" xfId="7" applyFont="1" applyBorder="1" applyAlignment="1">
      <alignment vertical="center" wrapText="1" readingOrder="1"/>
    </xf>
    <xf numFmtId="0" fontId="17" fillId="0" borderId="1" xfId="9" applyFont="1" applyBorder="1" applyAlignment="1">
      <alignment vertical="center" readingOrder="1"/>
    </xf>
    <xf numFmtId="0" fontId="17" fillId="0" borderId="0" xfId="14" applyFont="1" applyBorder="1" applyAlignment="1">
      <alignment vertical="center" wrapText="1" readingOrder="1"/>
    </xf>
    <xf numFmtId="0" fontId="8" fillId="0" borderId="17" xfId="2" applyFont="1" applyFill="1" applyBorder="1" applyAlignment="1">
      <alignment vertical="center" textRotation="180" readingOrder="1"/>
    </xf>
    <xf numFmtId="0" fontId="8" fillId="9" borderId="18" xfId="2" applyFont="1" applyFill="1" applyBorder="1" applyAlignment="1">
      <alignment vertical="center" readingOrder="1"/>
    </xf>
    <xf numFmtId="0" fontId="8" fillId="9" borderId="12" xfId="2" applyFont="1" applyFill="1" applyBorder="1" applyAlignment="1">
      <alignment vertical="center" readingOrder="1"/>
    </xf>
    <xf numFmtId="0" fontId="8" fillId="9" borderId="9" xfId="2" applyFont="1" applyFill="1" applyBorder="1" applyAlignment="1">
      <alignment vertical="center" readingOrder="1"/>
    </xf>
    <xf numFmtId="2" fontId="13" fillId="9" borderId="5" xfId="1" applyNumberFormat="1" applyFont="1" applyFill="1" applyBorder="1" applyAlignment="1">
      <alignment vertical="center" readingOrder="1"/>
    </xf>
    <xf numFmtId="2" fontId="13" fillId="9" borderId="0" xfId="1" applyNumberFormat="1" applyFont="1" applyFill="1" applyBorder="1" applyAlignment="1">
      <alignment vertical="center" readingOrder="1"/>
    </xf>
    <xf numFmtId="2" fontId="13" fillId="9" borderId="1" xfId="1" applyNumberFormat="1" applyFont="1" applyFill="1" applyBorder="1" applyAlignment="1">
      <alignment vertical="center" readingOrder="1"/>
    </xf>
    <xf numFmtId="0" fontId="17" fillId="0" borderId="6" xfId="9" applyFont="1" applyBorder="1" applyAlignment="1">
      <alignment vertical="center" readingOrder="1"/>
    </xf>
    <xf numFmtId="2" fontId="13" fillId="0" borderId="8" xfId="1" applyNumberFormat="1" applyFont="1" applyFill="1" applyBorder="1" applyAlignment="1">
      <alignment vertical="center" readingOrder="1"/>
    </xf>
    <xf numFmtId="2" fontId="13" fillId="9" borderId="24" xfId="1" applyNumberFormat="1" applyFont="1" applyFill="1" applyBorder="1" applyAlignment="1">
      <alignment vertical="center" readingOrder="1"/>
    </xf>
    <xf numFmtId="0" fontId="17" fillId="0" borderId="15" xfId="9" applyFont="1" applyFill="1" applyBorder="1" applyAlignment="1">
      <alignment vertical="center" textRotation="180" wrapText="1" readingOrder="1"/>
    </xf>
    <xf numFmtId="0" fontId="17" fillId="9" borderId="5" xfId="9" applyFont="1" applyFill="1" applyBorder="1" applyAlignment="1">
      <alignment vertical="center" wrapText="1" readingOrder="1"/>
    </xf>
    <xf numFmtId="0" fontId="17" fillId="9" borderId="0" xfId="9" applyFont="1" applyFill="1" applyBorder="1" applyAlignment="1">
      <alignment vertical="center" wrapText="1" readingOrder="1"/>
    </xf>
    <xf numFmtId="0" fontId="17" fillId="9" borderId="1" xfId="9" applyFont="1" applyFill="1" applyBorder="1" applyAlignment="1">
      <alignment vertical="center" wrapText="1" readingOrder="1"/>
    </xf>
    <xf numFmtId="0" fontId="8" fillId="12" borderId="63" xfId="0" applyNumberFormat="1" applyFont="1" applyFill="1" applyBorder="1" applyAlignment="1">
      <alignment vertical="center" readingOrder="1"/>
    </xf>
    <xf numFmtId="0" fontId="17" fillId="0" borderId="17" xfId="9" applyFont="1" applyFill="1" applyBorder="1" applyAlignment="1">
      <alignment vertical="center" textRotation="180" wrapText="1" readingOrder="1"/>
    </xf>
    <xf numFmtId="2" fontId="13" fillId="9" borderId="6" xfId="1" applyNumberFormat="1" applyFont="1" applyFill="1" applyBorder="1" applyAlignment="1">
      <alignment vertical="center" readingOrder="1"/>
    </xf>
    <xf numFmtId="2" fontId="13" fillId="9" borderId="2" xfId="1" applyNumberFormat="1" applyFont="1" applyFill="1" applyBorder="1" applyAlignment="1">
      <alignment vertical="center" readingOrder="1"/>
    </xf>
    <xf numFmtId="0" fontId="8" fillId="12" borderId="66" xfId="0" applyNumberFormat="1" applyFont="1" applyFill="1" applyBorder="1" applyAlignment="1">
      <alignment vertical="center" readingOrder="1"/>
    </xf>
    <xf numFmtId="0" fontId="17" fillId="0" borderId="0" xfId="9" applyFont="1" applyBorder="1" applyAlignment="1">
      <alignment vertical="center" wrapText="1" readingOrder="1"/>
    </xf>
    <xf numFmtId="0" fontId="17" fillId="0" borderId="1" xfId="9" applyFont="1" applyBorder="1" applyAlignment="1">
      <alignment vertical="center" wrapText="1" readingOrder="1"/>
    </xf>
    <xf numFmtId="0" fontId="17" fillId="9" borderId="6" xfId="9" applyFont="1" applyFill="1" applyBorder="1" applyAlignment="1">
      <alignment vertical="center" wrapText="1" readingOrder="1"/>
    </xf>
    <xf numFmtId="0" fontId="17" fillId="9" borderId="2" xfId="9" applyFont="1" applyFill="1" applyBorder="1" applyAlignment="1">
      <alignment vertical="center" wrapText="1" readingOrder="1"/>
    </xf>
    <xf numFmtId="0" fontId="17" fillId="9" borderId="8" xfId="9" applyFont="1" applyFill="1" applyBorder="1" applyAlignment="1">
      <alignment vertical="center" wrapText="1" readingOrder="1"/>
    </xf>
    <xf numFmtId="0" fontId="17" fillId="0" borderId="124" xfId="9" applyFont="1" applyBorder="1" applyAlignment="1">
      <alignment vertical="center" wrapText="1" readingOrder="1"/>
    </xf>
    <xf numFmtId="0" fontId="17" fillId="0" borderId="125" xfId="9" applyFont="1" applyBorder="1" applyAlignment="1">
      <alignment vertical="center" wrapText="1" readingOrder="1"/>
    </xf>
    <xf numFmtId="0" fontId="17" fillId="0" borderId="0" xfId="13" applyFont="1" applyFill="1" applyBorder="1" applyAlignment="1">
      <alignment vertical="center" readingOrder="1"/>
    </xf>
    <xf numFmtId="0" fontId="17" fillId="0" borderId="6" xfId="8" applyFont="1" applyFill="1" applyBorder="1" applyAlignment="1">
      <alignment vertical="center" readingOrder="1"/>
    </xf>
    <xf numFmtId="0" fontId="17" fillId="0" borderId="114" xfId="9" applyFont="1" applyBorder="1" applyAlignment="1">
      <alignment vertical="center" wrapText="1" readingOrder="1"/>
    </xf>
    <xf numFmtId="0" fontId="17" fillId="0" borderId="115" xfId="9" applyFont="1" applyBorder="1" applyAlignment="1">
      <alignment vertical="center" wrapText="1" readingOrder="1"/>
    </xf>
    <xf numFmtId="0" fontId="17" fillId="0" borderId="113" xfId="9" applyFont="1" applyBorder="1" applyAlignment="1">
      <alignment vertical="center" wrapText="1" readingOrder="1"/>
    </xf>
    <xf numFmtId="0" fontId="17" fillId="0" borderId="6" xfId="9" applyFont="1" applyBorder="1" applyAlignment="1">
      <alignment vertical="center" wrapText="1" readingOrder="1"/>
    </xf>
    <xf numFmtId="0" fontId="17" fillId="0" borderId="2" xfId="9" applyFont="1" applyBorder="1" applyAlignment="1">
      <alignment vertical="center" wrapText="1" readingOrder="1"/>
    </xf>
    <xf numFmtId="2" fontId="13" fillId="6" borderId="15" xfId="1" applyNumberFormat="1" applyFont="1" applyFill="1" applyBorder="1" applyAlignment="1">
      <alignment vertical="center" readingOrder="1"/>
    </xf>
    <xf numFmtId="0" fontId="17" fillId="0" borderId="0" xfId="7" applyFont="1" applyFill="1" applyBorder="1" applyAlignment="1">
      <alignment vertical="center" wrapText="1" readingOrder="1"/>
    </xf>
    <xf numFmtId="0" fontId="18" fillId="6" borderId="21" xfId="2" applyFont="1" applyFill="1" applyBorder="1" applyAlignment="1">
      <alignment vertical="center" readingOrder="1"/>
    </xf>
    <xf numFmtId="0" fontId="17" fillId="0" borderId="16" xfId="2" applyFont="1" applyFill="1" applyBorder="1" applyAlignment="1">
      <alignment vertical="center" textRotation="180" readingOrder="1"/>
    </xf>
    <xf numFmtId="0" fontId="18" fillId="9" borderId="15" xfId="2" applyFont="1" applyFill="1" applyBorder="1" applyAlignment="1">
      <alignment vertical="center" readingOrder="1"/>
    </xf>
    <xf numFmtId="0" fontId="8" fillId="0" borderId="9" xfId="0" applyNumberFormat="1" applyFont="1" applyFill="1" applyBorder="1" applyAlignment="1">
      <alignment vertical="center" readingOrder="1"/>
    </xf>
    <xf numFmtId="0" fontId="17" fillId="0" borderId="14" xfId="2" applyFont="1" applyFill="1" applyBorder="1" applyAlignment="1">
      <alignment vertical="center" textRotation="180" readingOrder="1"/>
    </xf>
    <xf numFmtId="0" fontId="17" fillId="0" borderId="15" xfId="2" applyFont="1" applyFill="1" applyBorder="1" applyAlignment="1">
      <alignment vertical="center" textRotation="180" readingOrder="1"/>
    </xf>
    <xf numFmtId="2" fontId="27" fillId="0" borderId="0" xfId="1" applyNumberFormat="1" applyFont="1" applyFill="1" applyBorder="1" applyAlignment="1">
      <alignment vertical="center" readingOrder="1"/>
    </xf>
    <xf numFmtId="2" fontId="20" fillId="0" borderId="0" xfId="1" applyNumberFormat="1" applyFont="1" applyFill="1" applyBorder="1" applyAlignment="1">
      <alignment vertical="center" readingOrder="1"/>
    </xf>
    <xf numFmtId="2" fontId="21" fillId="6" borderId="6" xfId="2" applyNumberFormat="1" applyFont="1" applyFill="1" applyBorder="1" applyAlignment="1">
      <alignment vertical="center" readingOrder="1"/>
    </xf>
    <xf numFmtId="2" fontId="21" fillId="6" borderId="2" xfId="2" applyNumberFormat="1" applyFont="1" applyFill="1" applyBorder="1" applyAlignment="1">
      <alignment vertical="center" readingOrder="1"/>
    </xf>
    <xf numFmtId="2" fontId="21" fillId="6" borderId="8" xfId="2" applyNumberFormat="1" applyFont="1" applyFill="1" applyBorder="1" applyAlignment="1">
      <alignment vertical="center" readingOrder="1"/>
    </xf>
    <xf numFmtId="0" fontId="25" fillId="0" borderId="5" xfId="2" applyFont="1" applyFill="1" applyBorder="1" applyAlignment="1">
      <alignment vertical="center" readingOrder="1"/>
    </xf>
    <xf numFmtId="0" fontId="17" fillId="0" borderId="0" xfId="7" applyFont="1" applyBorder="1" applyAlignment="1">
      <alignment vertical="center" readingOrder="1"/>
    </xf>
    <xf numFmtId="0" fontId="17" fillId="0" borderId="18" xfId="7" applyFont="1" applyBorder="1" applyAlignment="1">
      <alignment vertical="center" readingOrder="1"/>
    </xf>
    <xf numFmtId="0" fontId="17" fillId="0" borderId="12" xfId="7" applyFont="1" applyBorder="1" applyAlignment="1">
      <alignment vertical="center" readingOrder="1"/>
    </xf>
    <xf numFmtId="0" fontId="17" fillId="0" borderId="9" xfId="7" applyFont="1" applyBorder="1" applyAlignment="1">
      <alignment vertical="center" readingOrder="1"/>
    </xf>
    <xf numFmtId="2" fontId="13" fillId="6" borderId="21" xfId="0" applyNumberFormat="1" applyFont="1" applyFill="1" applyBorder="1" applyAlignment="1">
      <alignment vertical="center" readingOrder="1"/>
    </xf>
    <xf numFmtId="2" fontId="13" fillId="6" borderId="10" xfId="0" applyNumberFormat="1" applyFont="1" applyFill="1" applyBorder="1" applyAlignment="1">
      <alignment vertical="center" readingOrder="1"/>
    </xf>
    <xf numFmtId="2" fontId="13" fillId="6" borderId="11" xfId="0" applyNumberFormat="1" applyFont="1" applyFill="1" applyBorder="1" applyAlignment="1">
      <alignment vertical="center" readingOrder="1"/>
    </xf>
    <xf numFmtId="2" fontId="25" fillId="0" borderId="5" xfId="2" applyNumberFormat="1" applyFont="1" applyFill="1" applyBorder="1" applyAlignment="1">
      <alignment vertical="center" readingOrder="1"/>
    </xf>
    <xf numFmtId="0" fontId="17" fillId="0" borderId="5" xfId="7" applyNumberFormat="1" applyFont="1" applyBorder="1" applyAlignment="1">
      <alignment vertical="center" readingOrder="1"/>
    </xf>
    <xf numFmtId="0" fontId="17" fillId="0" borderId="0" xfId="7" applyFont="1" applyFill="1" applyBorder="1" applyAlignment="1">
      <alignment vertical="center" wrapText="1" readingOrder="1"/>
    </xf>
    <xf numFmtId="0" fontId="17" fillId="0" borderId="1" xfId="7" applyFont="1" applyFill="1" applyBorder="1" applyAlignment="1">
      <alignment vertical="center" wrapText="1" readingOrder="1"/>
    </xf>
    <xf numFmtId="0" fontId="8" fillId="0" borderId="127" xfId="2" applyFont="1" applyFill="1" applyBorder="1" applyAlignment="1">
      <alignment vertical="center" readingOrder="1"/>
    </xf>
    <xf numFmtId="0" fontId="18" fillId="0" borderId="126" xfId="2" applyFont="1" applyFill="1" applyBorder="1" applyAlignment="1">
      <alignment vertical="center" readingOrder="1"/>
    </xf>
    <xf numFmtId="0" fontId="18" fillId="0" borderId="126" xfId="0" applyFont="1" applyFill="1" applyBorder="1" applyAlignment="1">
      <alignment vertical="center" readingOrder="1"/>
    </xf>
    <xf numFmtId="0" fontId="8" fillId="0" borderId="126" xfId="2" applyFont="1" applyBorder="1" applyAlignment="1">
      <alignment vertical="center" readingOrder="1"/>
    </xf>
    <xf numFmtId="2" fontId="13" fillId="0" borderId="126" xfId="0" applyNumberFormat="1" applyFont="1" applyFill="1" applyBorder="1" applyAlignment="1">
      <alignment vertical="center" readingOrder="1"/>
    </xf>
    <xf numFmtId="0" fontId="18" fillId="0" borderId="172" xfId="2" applyFont="1" applyFill="1" applyBorder="1" applyAlignment="1">
      <alignment vertical="center" readingOrder="1"/>
    </xf>
    <xf numFmtId="0" fontId="17" fillId="0" borderId="116" xfId="7" applyFont="1" applyBorder="1" applyAlignment="1">
      <alignment vertical="center" wrapText="1" readingOrder="1"/>
    </xf>
    <xf numFmtId="0" fontId="17" fillId="0" borderId="6" xfId="7" applyFont="1" applyBorder="1" applyAlignment="1">
      <alignment vertical="center" readingOrder="1"/>
    </xf>
    <xf numFmtId="0" fontId="17" fillId="0" borderId="6" xfId="7" applyNumberFormat="1" applyFont="1" applyBorder="1" applyAlignment="1">
      <alignment vertical="center" readingOrder="1"/>
    </xf>
    <xf numFmtId="0" fontId="8" fillId="0" borderId="122" xfId="2" applyFont="1" applyFill="1" applyBorder="1" applyAlignment="1">
      <alignment vertical="center" readingOrder="1"/>
    </xf>
    <xf numFmtId="0" fontId="18" fillId="0" borderId="124" xfId="2" applyFont="1" applyFill="1" applyBorder="1" applyAlignment="1">
      <alignment vertical="center" readingOrder="1"/>
    </xf>
    <xf numFmtId="0" fontId="18" fillId="0" borderId="124" xfId="0" applyFont="1" applyFill="1" applyBorder="1" applyAlignment="1">
      <alignment vertical="center" wrapText="1" readingOrder="1"/>
    </xf>
    <xf numFmtId="0" fontId="18" fillId="0" borderId="124" xfId="0" applyFont="1" applyFill="1" applyBorder="1" applyAlignment="1">
      <alignment vertical="center" readingOrder="1"/>
    </xf>
    <xf numFmtId="0" fontId="18" fillId="0" borderId="115" xfId="2" applyFont="1" applyFill="1" applyBorder="1" applyAlignment="1">
      <alignment vertical="center" readingOrder="1"/>
    </xf>
    <xf numFmtId="2" fontId="25" fillId="0" borderId="5" xfId="0" applyNumberFormat="1" applyFont="1" applyFill="1" applyBorder="1" applyAlignment="1">
      <alignment vertical="center" readingOrder="1"/>
    </xf>
    <xf numFmtId="0" fontId="17" fillId="0" borderId="122" xfId="7" applyFont="1" applyFill="1" applyBorder="1" applyAlignment="1">
      <alignment vertical="center" wrapText="1" readingOrder="1"/>
    </xf>
    <xf numFmtId="0" fontId="17" fillId="0" borderId="124" xfId="7" applyFont="1" applyFill="1" applyBorder="1" applyAlignment="1">
      <alignment vertical="center" wrapText="1" readingOrder="1"/>
    </xf>
    <xf numFmtId="0" fontId="17" fillId="0" borderId="125" xfId="7" applyFont="1" applyFill="1" applyBorder="1" applyAlignment="1">
      <alignment vertical="center" wrapText="1" readingOrder="1"/>
    </xf>
    <xf numFmtId="0" fontId="18" fillId="0" borderId="125" xfId="2" applyFont="1" applyFill="1" applyBorder="1" applyAlignment="1">
      <alignment vertical="center" readingOrder="1"/>
    </xf>
    <xf numFmtId="0" fontId="17" fillId="0" borderId="122" xfId="7" applyFont="1" applyBorder="1" applyAlignment="1">
      <alignment vertical="center" readingOrder="1"/>
    </xf>
    <xf numFmtId="0" fontId="17" fillId="0" borderId="124" xfId="7" applyNumberFormat="1" applyFont="1" applyFill="1" applyBorder="1" applyAlignment="1">
      <alignment vertical="center" wrapText="1" readingOrder="1"/>
    </xf>
    <xf numFmtId="0" fontId="8" fillId="0" borderId="125" xfId="0" applyNumberFormat="1" applyFont="1" applyFill="1" applyBorder="1" applyAlignment="1">
      <alignment vertical="center" readingOrder="1"/>
    </xf>
    <xf numFmtId="2" fontId="13" fillId="0" borderId="124" xfId="0" applyNumberFormat="1" applyFont="1" applyFill="1" applyBorder="1" applyAlignment="1">
      <alignment vertical="center" readingOrder="1"/>
    </xf>
    <xf numFmtId="2" fontId="13" fillId="0" borderId="125" xfId="0" applyNumberFormat="1" applyFont="1" applyFill="1" applyBorder="1" applyAlignment="1">
      <alignment vertical="center" readingOrder="1"/>
    </xf>
    <xf numFmtId="2" fontId="13" fillId="0" borderId="4" xfId="0" applyNumberFormat="1" applyFont="1" applyFill="1" applyBorder="1" applyAlignment="1">
      <alignment vertical="center" readingOrder="1"/>
    </xf>
    <xf numFmtId="0" fontId="8" fillId="12" borderId="123" xfId="0" applyNumberFormat="1" applyFont="1" applyFill="1" applyBorder="1" applyAlignment="1">
      <alignment vertical="center" readingOrder="1"/>
    </xf>
    <xf numFmtId="0" fontId="8" fillId="0" borderId="181" xfId="2" applyFont="1" applyFill="1" applyBorder="1" applyAlignment="1">
      <alignment vertical="center" readingOrder="1"/>
    </xf>
    <xf numFmtId="0" fontId="18" fillId="0" borderId="133" xfId="2" applyFont="1" applyFill="1" applyBorder="1" applyAlignment="1">
      <alignment vertical="center" readingOrder="1"/>
    </xf>
    <xf numFmtId="0" fontId="8" fillId="0" borderId="133" xfId="0" applyNumberFormat="1" applyFont="1" applyFill="1" applyBorder="1" applyAlignment="1">
      <alignment vertical="center" readingOrder="1"/>
    </xf>
    <xf numFmtId="0" fontId="8" fillId="0" borderId="137" xfId="0" applyNumberFormat="1" applyFont="1" applyFill="1" applyBorder="1" applyAlignment="1">
      <alignment vertical="center" readingOrder="1"/>
    </xf>
    <xf numFmtId="0" fontId="18" fillId="9" borderId="18" xfId="2" applyFont="1" applyFill="1" applyBorder="1" applyAlignment="1">
      <alignment vertical="center" readingOrder="1"/>
    </xf>
    <xf numFmtId="0" fontId="18" fillId="9" borderId="12" xfId="2" applyFont="1" applyFill="1" applyBorder="1" applyAlignment="1">
      <alignment vertical="center" readingOrder="1"/>
    </xf>
    <xf numFmtId="0" fontId="18" fillId="9" borderId="9" xfId="2" applyFont="1" applyFill="1" applyBorder="1" applyAlignment="1">
      <alignment vertical="center" readingOrder="1"/>
    </xf>
    <xf numFmtId="0" fontId="18" fillId="9" borderId="5" xfId="2" applyFont="1" applyFill="1" applyBorder="1" applyAlignment="1">
      <alignment vertical="center" readingOrder="1"/>
    </xf>
    <xf numFmtId="0" fontId="18" fillId="9" borderId="0" xfId="2" applyFont="1" applyFill="1" applyBorder="1" applyAlignment="1">
      <alignment vertical="center" readingOrder="1"/>
    </xf>
    <xf numFmtId="0" fontId="17" fillId="0" borderId="113" xfId="7" applyFont="1" applyBorder="1" applyAlignment="1">
      <alignment vertical="center" readingOrder="1"/>
    </xf>
    <xf numFmtId="0" fontId="17" fillId="0" borderId="114" xfId="7" applyFont="1" applyBorder="1" applyAlignment="1">
      <alignment vertical="center" readingOrder="1"/>
    </xf>
    <xf numFmtId="0" fontId="17" fillId="0" borderId="115" xfId="7" applyFont="1" applyBorder="1" applyAlignment="1">
      <alignment vertical="center" readingOrder="1"/>
    </xf>
    <xf numFmtId="0" fontId="8" fillId="0" borderId="16" xfId="7" applyFont="1" applyFill="1" applyBorder="1" applyAlignment="1">
      <alignment vertical="center" textRotation="180" readingOrder="1"/>
    </xf>
    <xf numFmtId="0" fontId="17" fillId="9" borderId="18" xfId="7" applyFont="1" applyFill="1" applyBorder="1" applyAlignment="1">
      <alignment vertical="center" readingOrder="1"/>
    </xf>
    <xf numFmtId="0" fontId="17" fillId="9" borderId="12" xfId="7" applyFont="1" applyFill="1" applyBorder="1" applyAlignment="1">
      <alignment vertical="center" readingOrder="1"/>
    </xf>
    <xf numFmtId="0" fontId="17" fillId="9" borderId="1" xfId="7" applyFont="1" applyFill="1" applyBorder="1" applyAlignment="1">
      <alignment vertical="center" readingOrder="1"/>
    </xf>
    <xf numFmtId="0" fontId="18" fillId="9" borderId="6" xfId="2" applyFont="1" applyFill="1" applyBorder="1" applyAlignment="1">
      <alignment vertical="center" readingOrder="1"/>
    </xf>
    <xf numFmtId="0" fontId="18" fillId="9" borderId="2" xfId="2" applyFont="1" applyFill="1" applyBorder="1" applyAlignment="1">
      <alignment vertical="center" readingOrder="1"/>
    </xf>
    <xf numFmtId="0" fontId="8" fillId="0" borderId="14" xfId="7" applyFont="1" applyFill="1" applyBorder="1" applyAlignment="1">
      <alignment vertical="center" textRotation="180" readingOrder="1"/>
    </xf>
    <xf numFmtId="0" fontId="17" fillId="9" borderId="5" xfId="7" applyFont="1" applyFill="1" applyBorder="1" applyAlignment="1">
      <alignment vertical="center" readingOrder="1"/>
    </xf>
    <xf numFmtId="0" fontId="17" fillId="9" borderId="0" xfId="7" applyFont="1" applyFill="1" applyBorder="1" applyAlignment="1">
      <alignment vertical="center" readingOrder="1"/>
    </xf>
    <xf numFmtId="0" fontId="8" fillId="0" borderId="0" xfId="2" applyFont="1" applyFill="1" applyAlignment="1">
      <alignment readingOrder="1"/>
    </xf>
    <xf numFmtId="0" fontId="8" fillId="0" borderId="15" xfId="7" applyFont="1" applyFill="1" applyBorder="1" applyAlignment="1">
      <alignment vertical="center" textRotation="180" readingOrder="1"/>
    </xf>
    <xf numFmtId="0" fontId="17" fillId="9" borderId="6" xfId="7" applyFont="1" applyFill="1" applyBorder="1" applyAlignment="1">
      <alignment vertical="center" readingOrder="1"/>
    </xf>
    <xf numFmtId="0" fontId="17" fillId="9" borderId="2" xfId="7" applyFont="1" applyFill="1" applyBorder="1" applyAlignment="1">
      <alignment vertical="center" readingOrder="1"/>
    </xf>
    <xf numFmtId="0" fontId="17" fillId="9" borderId="8" xfId="7" applyFont="1" applyFill="1" applyBorder="1" applyAlignment="1">
      <alignment vertical="center" readingOrder="1"/>
    </xf>
    <xf numFmtId="0" fontId="17" fillId="9" borderId="9" xfId="7" applyFont="1" applyFill="1" applyBorder="1" applyAlignment="1">
      <alignment vertical="center" readingOrder="1"/>
    </xf>
    <xf numFmtId="2" fontId="13" fillId="0" borderId="106" xfId="0" applyNumberFormat="1" applyFont="1" applyFill="1" applyBorder="1" applyAlignment="1">
      <alignment vertical="center" readingOrder="1"/>
    </xf>
    <xf numFmtId="0" fontId="17" fillId="0" borderId="112" xfId="7" applyFont="1" applyBorder="1" applyAlignment="1">
      <alignment vertical="center" readingOrder="1"/>
    </xf>
    <xf numFmtId="0" fontId="17" fillId="0" borderId="125" xfId="7" applyFont="1" applyBorder="1" applyAlignment="1">
      <alignment vertical="center" readingOrder="1"/>
    </xf>
    <xf numFmtId="2" fontId="8" fillId="0" borderId="113" xfId="0" applyNumberFormat="1" applyFont="1" applyFill="1" applyBorder="1" applyAlignment="1">
      <alignment vertical="center" wrapText="1" readingOrder="1"/>
    </xf>
    <xf numFmtId="2" fontId="8" fillId="0" borderId="114" xfId="0" applyNumberFormat="1" applyFont="1" applyFill="1" applyBorder="1" applyAlignment="1">
      <alignment vertical="center" wrapText="1" readingOrder="1"/>
    </xf>
    <xf numFmtId="2" fontId="8" fillId="0" borderId="115" xfId="0" applyNumberFormat="1" applyFont="1" applyFill="1" applyBorder="1" applyAlignment="1">
      <alignment vertical="center" wrapText="1" readingOrder="1"/>
    </xf>
    <xf numFmtId="2" fontId="8" fillId="0" borderId="5" xfId="0" applyNumberFormat="1" applyFont="1" applyFill="1" applyBorder="1" applyAlignment="1">
      <alignment vertical="center" wrapText="1" readingOrder="1"/>
    </xf>
    <xf numFmtId="2" fontId="8" fillId="0" borderId="0" xfId="0" applyNumberFormat="1" applyFont="1" applyFill="1" applyBorder="1" applyAlignment="1">
      <alignment vertical="center" wrapText="1" readingOrder="1"/>
    </xf>
    <xf numFmtId="2" fontId="8" fillId="0" borderId="1" xfId="0" applyNumberFormat="1" applyFont="1" applyFill="1" applyBorder="1" applyAlignment="1">
      <alignment vertical="center" wrapText="1" readingOrder="1"/>
    </xf>
    <xf numFmtId="0" fontId="17" fillId="0" borderId="5" xfId="7" applyFont="1" applyBorder="1" applyAlignment="1">
      <alignment vertical="center" wrapText="1" readingOrder="1"/>
    </xf>
    <xf numFmtId="2" fontId="13" fillId="6" borderId="0" xfId="0" applyNumberFormat="1" applyFont="1" applyFill="1" applyBorder="1" applyAlignment="1">
      <alignment vertical="center" readingOrder="1"/>
    </xf>
    <xf numFmtId="0" fontId="8" fillId="0" borderId="17" xfId="7" applyFont="1" applyFill="1" applyBorder="1" applyAlignment="1">
      <alignment vertical="center" textRotation="180" readingOrder="1"/>
    </xf>
    <xf numFmtId="0" fontId="17" fillId="9" borderId="17" xfId="7" applyFont="1" applyFill="1" applyBorder="1" applyAlignment="1">
      <alignment vertical="center" readingOrder="1"/>
    </xf>
    <xf numFmtId="0" fontId="17" fillId="9" borderId="15" xfId="7" applyFont="1" applyFill="1" applyBorder="1" applyAlignment="1">
      <alignment vertical="center" readingOrder="1"/>
    </xf>
    <xf numFmtId="0" fontId="17" fillId="0" borderId="0" xfId="9" applyNumberFormat="1" applyFont="1" applyFill="1" applyBorder="1" applyAlignment="1">
      <alignment vertical="center" readingOrder="1"/>
    </xf>
    <xf numFmtId="0" fontId="8" fillId="0" borderId="12" xfId="7" applyFont="1" applyFill="1" applyBorder="1" applyAlignment="1">
      <alignment vertical="center" textRotation="180" readingOrder="1"/>
    </xf>
    <xf numFmtId="0" fontId="17" fillId="0" borderId="0" xfId="9" applyFont="1" applyFill="1" applyBorder="1" applyAlignment="1">
      <alignment vertical="center" wrapText="1" readingOrder="1"/>
    </xf>
    <xf numFmtId="0" fontId="17" fillId="0" borderId="0" xfId="9" applyNumberFormat="1" applyFont="1" applyFill="1" applyBorder="1" applyAlignment="1">
      <alignment vertical="center" wrapText="1" readingOrder="1"/>
    </xf>
    <xf numFmtId="2" fontId="15" fillId="0" borderId="2" xfId="2" applyNumberFormat="1" applyFont="1" applyFill="1" applyBorder="1" applyAlignment="1">
      <alignment vertical="center" readingOrder="1"/>
    </xf>
    <xf numFmtId="0" fontId="18" fillId="0" borderId="62" xfId="2" applyFont="1" applyFill="1" applyBorder="1" applyAlignment="1">
      <alignment vertical="center" readingOrder="1"/>
    </xf>
    <xf numFmtId="2" fontId="25" fillId="0" borderId="1" xfId="0" applyNumberFormat="1" applyFont="1" applyFill="1" applyBorder="1" applyAlignment="1">
      <alignment vertical="center" readingOrder="1"/>
    </xf>
    <xf numFmtId="0" fontId="25" fillId="0" borderId="1" xfId="2" applyFont="1" applyFill="1" applyBorder="1" applyAlignment="1">
      <alignment vertical="center" readingOrder="1"/>
    </xf>
    <xf numFmtId="0" fontId="8" fillId="0" borderId="12" xfId="2" applyFont="1" applyFill="1" applyBorder="1" applyAlignment="1">
      <alignment vertical="center" readingOrder="1"/>
    </xf>
    <xf numFmtId="0" fontId="8" fillId="0" borderId="9" xfId="2" applyFont="1" applyFill="1" applyBorder="1" applyAlignment="1">
      <alignment vertical="center" readingOrder="1"/>
    </xf>
    <xf numFmtId="2" fontId="25" fillId="0" borderId="1" xfId="2" applyNumberFormat="1" applyFont="1" applyFill="1" applyBorder="1" applyAlignment="1">
      <alignment vertical="center" readingOrder="1"/>
    </xf>
    <xf numFmtId="0" fontId="8" fillId="0" borderId="106" xfId="2" applyFont="1" applyFill="1" applyBorder="1" applyAlignment="1">
      <alignment vertical="center" readingOrder="1"/>
    </xf>
    <xf numFmtId="0" fontId="17" fillId="0" borderId="0" xfId="8" applyNumberFormat="1" applyFont="1" applyBorder="1" applyAlignment="1">
      <alignment vertical="center" readingOrder="1"/>
    </xf>
    <xf numFmtId="2" fontId="21" fillId="9" borderId="16" xfId="2" applyNumberFormat="1" applyFont="1" applyFill="1" applyBorder="1" applyAlignment="1">
      <alignment vertical="center" readingOrder="1"/>
    </xf>
    <xf numFmtId="0" fontId="17" fillId="9" borderId="0" xfId="7" applyFont="1" applyFill="1" applyBorder="1" applyAlignment="1">
      <alignment vertical="center" wrapText="1" readingOrder="1"/>
    </xf>
    <xf numFmtId="0" fontId="8" fillId="9" borderId="0" xfId="0" applyNumberFormat="1" applyFont="1" applyFill="1" applyBorder="1" applyAlignment="1">
      <alignment vertical="center" readingOrder="1"/>
    </xf>
    <xf numFmtId="0" fontId="17" fillId="9" borderId="0" xfId="7" applyFont="1" applyFill="1" applyBorder="1" applyAlignment="1">
      <alignment vertical="center" readingOrder="1"/>
    </xf>
    <xf numFmtId="0" fontId="8" fillId="9" borderId="0" xfId="0" applyFont="1" applyFill="1" applyBorder="1" applyAlignment="1">
      <alignment vertical="center" wrapText="1" readingOrder="1"/>
    </xf>
    <xf numFmtId="0" fontId="21" fillId="9" borderId="0" xfId="0" applyFont="1" applyFill="1" applyBorder="1" applyAlignment="1">
      <alignment vertical="center" wrapText="1" readingOrder="1"/>
    </xf>
    <xf numFmtId="2" fontId="13" fillId="9" borderId="0" xfId="0" applyNumberFormat="1" applyFont="1" applyFill="1" applyBorder="1" applyAlignment="1">
      <alignment vertical="center" readingOrder="1"/>
    </xf>
    <xf numFmtId="0" fontId="8" fillId="9" borderId="0" xfId="2" applyFont="1" applyFill="1" applyBorder="1" applyAlignment="1">
      <alignment vertical="center" readingOrder="1"/>
    </xf>
    <xf numFmtId="2" fontId="13" fillId="9" borderId="1" xfId="0" applyNumberFormat="1" applyFont="1" applyFill="1" applyBorder="1" applyAlignment="1">
      <alignment vertical="center" readingOrder="1"/>
    </xf>
    <xf numFmtId="0" fontId="8" fillId="9" borderId="5" xfId="0" applyNumberFormat="1" applyFont="1" applyFill="1" applyBorder="1" applyAlignment="1">
      <alignment vertical="center" readingOrder="1"/>
    </xf>
    <xf numFmtId="0" fontId="8" fillId="9" borderId="0" xfId="0" applyFont="1" applyFill="1" applyBorder="1" applyAlignment="1">
      <alignment readingOrder="1"/>
    </xf>
    <xf numFmtId="0" fontId="8" fillId="9" borderId="0" xfId="7" applyFont="1" applyFill="1" applyBorder="1" applyAlignment="1">
      <alignment vertical="center" textRotation="180" readingOrder="1"/>
    </xf>
    <xf numFmtId="0" fontId="17" fillId="9" borderId="1" xfId="7" applyFont="1" applyFill="1" applyBorder="1" applyAlignment="1">
      <alignment vertical="center" readingOrder="1"/>
    </xf>
    <xf numFmtId="0" fontId="8" fillId="9" borderId="0" xfId="0" applyNumberFormat="1" applyFont="1" applyFill="1" applyBorder="1" applyAlignment="1">
      <alignment vertical="center" wrapText="1" readingOrder="1"/>
    </xf>
    <xf numFmtId="0" fontId="8" fillId="9" borderId="0" xfId="2" applyFont="1" applyFill="1" applyBorder="1" applyAlignment="1">
      <alignment vertical="center" wrapText="1" readingOrder="1"/>
    </xf>
    <xf numFmtId="0" fontId="17" fillId="9" borderId="2" xfId="7" applyFont="1" applyFill="1" applyBorder="1" applyAlignment="1">
      <alignment vertical="center" wrapText="1" readingOrder="1"/>
    </xf>
    <xf numFmtId="0" fontId="8" fillId="9" borderId="2" xfId="0" applyNumberFormat="1" applyFont="1" applyFill="1" applyBorder="1" applyAlignment="1">
      <alignment vertical="center" readingOrder="1"/>
    </xf>
    <xf numFmtId="0" fontId="17" fillId="9" borderId="2" xfId="7" applyFont="1" applyFill="1" applyBorder="1" applyAlignment="1">
      <alignment vertical="center" readingOrder="1"/>
    </xf>
    <xf numFmtId="2" fontId="13" fillId="9" borderId="2" xfId="0" applyNumberFormat="1" applyFont="1" applyFill="1" applyBorder="1" applyAlignment="1">
      <alignment vertical="center" readingOrder="1"/>
    </xf>
    <xf numFmtId="0" fontId="8" fillId="9" borderId="2" xfId="2" applyFont="1" applyFill="1" applyBorder="1" applyAlignment="1">
      <alignment vertical="center" readingOrder="1"/>
    </xf>
    <xf numFmtId="0" fontId="8" fillId="9" borderId="2" xfId="7" applyFont="1" applyFill="1" applyBorder="1" applyAlignment="1">
      <alignment vertical="center" textRotation="180" readingOrder="1"/>
    </xf>
    <xf numFmtId="0" fontId="17" fillId="0" borderId="12" xfId="8" applyFont="1" applyFill="1" applyBorder="1" applyAlignment="1">
      <alignment vertical="center" readingOrder="1"/>
    </xf>
    <xf numFmtId="2" fontId="8" fillId="0" borderId="0" xfId="0" applyNumberFormat="1" applyFont="1" applyFill="1" applyBorder="1" applyAlignment="1">
      <alignment vertical="center" readingOrder="1"/>
    </xf>
    <xf numFmtId="0" fontId="17" fillId="0" borderId="0" xfId="7" applyNumberFormat="1" applyFont="1" applyBorder="1" applyAlignment="1">
      <alignment vertical="center" readingOrder="1"/>
    </xf>
    <xf numFmtId="0" fontId="18" fillId="9" borderId="18" xfId="2" applyFont="1" applyFill="1" applyBorder="1" applyAlignment="1">
      <alignment vertical="center" readingOrder="1"/>
    </xf>
    <xf numFmtId="0" fontId="18" fillId="9" borderId="12" xfId="2" applyFont="1" applyFill="1" applyBorder="1" applyAlignment="1">
      <alignment vertical="center" readingOrder="1"/>
    </xf>
    <xf numFmtId="0" fontId="18" fillId="9" borderId="1" xfId="2" applyFont="1" applyFill="1" applyBorder="1" applyAlignment="1">
      <alignment vertical="center" readingOrder="1"/>
    </xf>
    <xf numFmtId="0" fontId="8" fillId="0" borderId="16" xfId="0" applyNumberFormat="1" applyFont="1" applyFill="1" applyBorder="1" applyAlignment="1">
      <alignment vertical="center" textRotation="180" readingOrder="1"/>
    </xf>
    <xf numFmtId="0" fontId="17" fillId="9" borderId="12" xfId="8" applyFont="1" applyFill="1" applyBorder="1" applyAlignment="1">
      <alignment vertical="center" textRotation="180" readingOrder="1"/>
    </xf>
    <xf numFmtId="0" fontId="17" fillId="9" borderId="1" xfId="8" applyFont="1" applyFill="1" applyBorder="1" applyAlignment="1">
      <alignment vertical="center" textRotation="180" readingOrder="1"/>
    </xf>
    <xf numFmtId="0" fontId="18" fillId="9" borderId="5" xfId="2" applyFont="1" applyFill="1" applyBorder="1" applyAlignment="1">
      <alignment vertical="center" readingOrder="1"/>
    </xf>
    <xf numFmtId="0" fontId="18" fillId="9" borderId="0" xfId="2" applyFont="1" applyFill="1" applyBorder="1" applyAlignment="1">
      <alignment vertical="center" readingOrder="1"/>
    </xf>
    <xf numFmtId="0" fontId="8" fillId="0" borderId="14" xfId="0" applyNumberFormat="1" applyFont="1" applyFill="1" applyBorder="1" applyAlignment="1">
      <alignment vertical="center" textRotation="180" readingOrder="1"/>
    </xf>
    <xf numFmtId="0" fontId="17" fillId="9" borderId="0" xfId="8" applyFont="1" applyFill="1" applyBorder="1" applyAlignment="1">
      <alignment vertical="center" textRotation="180" readingOrder="1"/>
    </xf>
    <xf numFmtId="0" fontId="17" fillId="0" borderId="15" xfId="8" applyFont="1" applyBorder="1" applyAlignment="1">
      <alignment vertical="center" textRotation="180" readingOrder="1"/>
    </xf>
    <xf numFmtId="0" fontId="18" fillId="9" borderId="6" xfId="2" applyFont="1" applyFill="1" applyBorder="1" applyAlignment="1">
      <alignment vertical="center" readingOrder="1"/>
    </xf>
    <xf numFmtId="0" fontId="18" fillId="9" borderId="2" xfId="2" applyFont="1" applyFill="1" applyBorder="1" applyAlignment="1">
      <alignment vertical="center" readingOrder="1"/>
    </xf>
    <xf numFmtId="0" fontId="18" fillId="9" borderId="8" xfId="2" applyFont="1" applyFill="1" applyBorder="1" applyAlignment="1">
      <alignment vertical="center" readingOrder="1"/>
    </xf>
    <xf numFmtId="0" fontId="8" fillId="0" borderId="15" xfId="0" applyNumberFormat="1" applyFont="1" applyFill="1" applyBorder="1" applyAlignment="1">
      <alignment vertical="center" textRotation="180" readingOrder="1"/>
    </xf>
    <xf numFmtId="0" fontId="17" fillId="9" borderId="2" xfId="8" applyFont="1" applyFill="1" applyBorder="1" applyAlignment="1">
      <alignment vertical="center" textRotation="180" readingOrder="1"/>
    </xf>
    <xf numFmtId="0" fontId="17" fillId="9" borderId="8" xfId="8" applyFont="1" applyFill="1" applyBorder="1" applyAlignment="1">
      <alignment vertical="center" textRotation="180" readingOrder="1"/>
    </xf>
    <xf numFmtId="0" fontId="17" fillId="0" borderId="0" xfId="8" applyFont="1" applyFill="1" applyBorder="1" applyAlignment="1">
      <alignment vertical="center" textRotation="180" readingOrder="1"/>
    </xf>
    <xf numFmtId="2" fontId="10" fillId="6" borderId="17" xfId="2" applyNumberFormat="1" applyFont="1" applyFill="1" applyBorder="1" applyAlignment="1">
      <alignment vertical="center" readingOrder="1"/>
    </xf>
    <xf numFmtId="2" fontId="22" fillId="0" borderId="0" xfId="0" applyNumberFormat="1" applyFont="1" applyFill="1" applyBorder="1" applyAlignment="1">
      <alignment vertical="center" readingOrder="1"/>
    </xf>
    <xf numFmtId="2" fontId="10" fillId="0" borderId="0" xfId="0" applyNumberFormat="1" applyFont="1" applyFill="1" applyBorder="1" applyAlignment="1">
      <alignment vertical="center" readingOrder="1"/>
    </xf>
    <xf numFmtId="0" fontId="23" fillId="0" borderId="0" xfId="7" applyFont="1" applyBorder="1" applyAlignment="1">
      <alignment vertical="center" readingOrder="1"/>
    </xf>
    <xf numFmtId="0" fontId="17" fillId="0" borderId="18" xfId="7" applyNumberFormat="1" applyFont="1" applyBorder="1" applyAlignment="1">
      <alignment vertical="center" readingOrder="1"/>
    </xf>
    <xf numFmtId="2" fontId="13" fillId="0" borderId="12" xfId="0" applyNumberFormat="1" applyFont="1" applyFill="1" applyBorder="1" applyAlignment="1">
      <alignment vertical="center" readingOrder="1"/>
    </xf>
    <xf numFmtId="2" fontId="13" fillId="0" borderId="9" xfId="0" applyNumberFormat="1" applyFont="1" applyFill="1" applyBorder="1" applyAlignment="1">
      <alignment vertical="center" readingOrder="1"/>
    </xf>
    <xf numFmtId="0" fontId="22" fillId="0" borderId="0" xfId="2" applyFont="1" applyFill="1" applyBorder="1" applyAlignment="1">
      <alignment vertical="center" readingOrder="1"/>
    </xf>
    <xf numFmtId="0" fontId="17" fillId="0" borderId="113" xfId="7" applyNumberFormat="1" applyFont="1" applyBorder="1" applyAlignment="1">
      <alignment vertical="center" readingOrder="1"/>
    </xf>
    <xf numFmtId="2" fontId="13" fillId="0" borderId="114" xfId="0" applyNumberFormat="1" applyFont="1" applyFill="1" applyBorder="1" applyAlignment="1">
      <alignment vertical="center" readingOrder="1"/>
    </xf>
    <xf numFmtId="2" fontId="13" fillId="0" borderId="115" xfId="0" applyNumberFormat="1" applyFont="1" applyFill="1" applyBorder="1" applyAlignment="1">
      <alignment vertical="center" readingOrder="1"/>
    </xf>
    <xf numFmtId="0" fontId="18" fillId="0" borderId="177" xfId="2" applyFont="1" applyFill="1" applyBorder="1" applyAlignment="1">
      <alignment vertical="center" readingOrder="1"/>
    </xf>
    <xf numFmtId="0" fontId="18" fillId="0" borderId="178" xfId="2" applyFont="1" applyFill="1" applyBorder="1" applyAlignment="1">
      <alignment vertical="center" readingOrder="1"/>
    </xf>
    <xf numFmtId="0" fontId="18" fillId="0" borderId="164" xfId="2" applyFont="1" applyFill="1" applyBorder="1" applyAlignment="1">
      <alignment vertical="center" readingOrder="1"/>
    </xf>
    <xf numFmtId="0" fontId="18" fillId="0" borderId="161" xfId="2" applyFont="1" applyFill="1" applyBorder="1" applyAlignment="1">
      <alignment vertical="center" readingOrder="1"/>
    </xf>
    <xf numFmtId="0" fontId="18" fillId="0" borderId="162" xfId="2" applyFont="1" applyFill="1" applyBorder="1" applyAlignment="1">
      <alignment vertical="center" readingOrder="1"/>
    </xf>
    <xf numFmtId="0" fontId="21" fillId="6" borderId="176" xfId="0" applyNumberFormat="1" applyFont="1" applyFill="1" applyBorder="1" applyAlignment="1">
      <alignment vertical="center" readingOrder="1"/>
    </xf>
    <xf numFmtId="2" fontId="13" fillId="9" borderId="15" xfId="2" applyNumberFormat="1" applyFont="1" applyFill="1" applyBorder="1" applyAlignment="1">
      <alignment vertical="center" readingOrder="1"/>
    </xf>
    <xf numFmtId="2" fontId="13" fillId="9" borderId="18" xfId="2" applyNumberFormat="1" applyFont="1" applyFill="1" applyBorder="1" applyAlignment="1">
      <alignment vertical="center" readingOrder="1"/>
    </xf>
    <xf numFmtId="2" fontId="13" fillId="9" borderId="12" xfId="2" applyNumberFormat="1" applyFont="1" applyFill="1" applyBorder="1" applyAlignment="1">
      <alignment vertical="center" readingOrder="1"/>
    </xf>
    <xf numFmtId="2" fontId="13" fillId="9" borderId="49" xfId="2" applyNumberFormat="1" applyFont="1" applyFill="1" applyBorder="1" applyAlignment="1">
      <alignment vertical="center" readingOrder="1"/>
    </xf>
    <xf numFmtId="2" fontId="22" fillId="0" borderId="0" xfId="2" applyNumberFormat="1" applyFont="1" applyFill="1" applyBorder="1" applyAlignment="1">
      <alignment vertical="center" readingOrder="1"/>
    </xf>
    <xf numFmtId="0" fontId="21" fillId="6" borderId="7" xfId="0" applyNumberFormat="1" applyFont="1" applyFill="1" applyBorder="1" applyAlignment="1">
      <alignment vertical="center" readingOrder="1"/>
    </xf>
    <xf numFmtId="2" fontId="13" fillId="9" borderId="17" xfId="2" applyNumberFormat="1" applyFont="1" applyFill="1" applyBorder="1" applyAlignment="1">
      <alignment vertical="center" readingOrder="1"/>
    </xf>
    <xf numFmtId="2" fontId="13" fillId="9" borderId="3" xfId="2" applyNumberFormat="1" applyFont="1" applyFill="1" applyBorder="1" applyAlignment="1">
      <alignment vertical="center" readingOrder="1"/>
    </xf>
    <xf numFmtId="0" fontId="21" fillId="6" borderId="204" xfId="0" applyNumberFormat="1" applyFont="1" applyFill="1" applyBorder="1" applyAlignment="1">
      <alignment vertical="center" readingOrder="1"/>
    </xf>
    <xf numFmtId="0" fontId="21" fillId="6" borderId="205" xfId="0" applyNumberFormat="1" applyFont="1" applyFill="1" applyBorder="1" applyAlignment="1">
      <alignment vertical="center" readingOrder="1"/>
    </xf>
    <xf numFmtId="2" fontId="13" fillId="9" borderId="9" xfId="2" applyNumberFormat="1" applyFont="1" applyFill="1" applyBorder="1" applyAlignment="1">
      <alignment vertical="center" readingOrder="1"/>
    </xf>
    <xf numFmtId="0" fontId="21" fillId="0" borderId="0" xfId="9" applyFont="1" applyFill="1" applyBorder="1" applyAlignment="1">
      <alignment vertical="center" readingOrder="1"/>
    </xf>
    <xf numFmtId="0" fontId="21" fillId="0" borderId="0" xfId="1" applyNumberFormat="1" applyFont="1" applyFill="1" applyBorder="1" applyAlignment="1">
      <alignment vertical="center" readingOrder="1"/>
    </xf>
    <xf numFmtId="0" fontId="21" fillId="0" borderId="0" xfId="2" applyFont="1" applyAlignment="1">
      <alignment vertical="center" readingOrder="1"/>
    </xf>
    <xf numFmtId="0" fontId="21" fillId="6" borderId="174" xfId="0" applyNumberFormat="1" applyFont="1" applyFill="1" applyBorder="1" applyAlignment="1">
      <alignment vertical="center" readingOrder="1"/>
    </xf>
    <xf numFmtId="2" fontId="13" fillId="9" borderId="150" xfId="2" applyNumberFormat="1" applyFont="1" applyFill="1" applyBorder="1" applyAlignment="1">
      <alignment vertical="center" readingOrder="1"/>
    </xf>
    <xf numFmtId="2" fontId="13" fillId="9" borderId="13" xfId="2" applyNumberFormat="1" applyFont="1" applyFill="1" applyBorder="1" applyAlignment="1">
      <alignment vertical="center" readingOrder="1"/>
    </xf>
    <xf numFmtId="0" fontId="17" fillId="0" borderId="12" xfId="7" applyNumberFormat="1" applyFont="1" applyFill="1" applyBorder="1" applyAlignment="1">
      <alignment vertical="center" readingOrder="1"/>
    </xf>
    <xf numFmtId="2" fontId="21" fillId="6" borderId="5" xfId="2" applyNumberFormat="1" applyFont="1" applyFill="1" applyBorder="1" applyAlignment="1">
      <alignment vertical="center" wrapText="1" readingOrder="1"/>
    </xf>
    <xf numFmtId="2" fontId="21" fillId="6" borderId="1" xfId="2" applyNumberFormat="1" applyFont="1" applyFill="1" applyBorder="1" applyAlignment="1">
      <alignment vertical="center" wrapText="1" readingOrder="1"/>
    </xf>
    <xf numFmtId="0" fontId="8" fillId="11" borderId="17" xfId="0" applyNumberFormat="1" applyFont="1" applyFill="1" applyBorder="1" applyAlignment="1">
      <alignment vertical="center" wrapText="1" readingOrder="1"/>
    </xf>
    <xf numFmtId="0" fontId="8" fillId="0" borderId="0" xfId="7" applyFont="1" applyFill="1" applyBorder="1" applyAlignment="1">
      <alignment vertical="center" wrapText="1" readingOrder="1"/>
    </xf>
    <xf numFmtId="2" fontId="18" fillId="0" borderId="0" xfId="0" applyNumberFormat="1" applyFont="1" applyFill="1" applyBorder="1" applyAlignment="1">
      <alignment vertical="center" readingOrder="1"/>
    </xf>
    <xf numFmtId="0" fontId="18" fillId="0" borderId="0" xfId="7" applyFont="1" applyFill="1" applyBorder="1" applyAlignment="1">
      <alignment vertical="center" readingOrder="1"/>
    </xf>
    <xf numFmtId="0" fontId="8" fillId="0" borderId="12" xfId="7" applyFont="1" applyFill="1" applyBorder="1" applyAlignment="1">
      <alignment vertical="center" wrapText="1" readingOrder="1"/>
    </xf>
    <xf numFmtId="0" fontId="18" fillId="0" borderId="12" xfId="7" applyFont="1" applyFill="1" applyBorder="1" applyAlignment="1">
      <alignment vertical="center" readingOrder="1"/>
    </xf>
    <xf numFmtId="2" fontId="18" fillId="0" borderId="12" xfId="0" applyNumberFormat="1" applyFont="1" applyFill="1" applyBorder="1" applyAlignment="1">
      <alignment vertical="center" readingOrder="1"/>
    </xf>
    <xf numFmtId="0" fontId="8" fillId="11" borderId="15" xfId="0" applyNumberFormat="1" applyFont="1" applyFill="1" applyBorder="1" applyAlignment="1">
      <alignment vertical="center" readingOrder="1"/>
    </xf>
    <xf numFmtId="0" fontId="25" fillId="0" borderId="4" xfId="2" applyFont="1" applyFill="1" applyBorder="1" applyAlignment="1">
      <alignment vertical="center" readingOrder="1"/>
    </xf>
    <xf numFmtId="2" fontId="25" fillId="0" borderId="4" xfId="0" applyNumberFormat="1" applyFont="1" applyFill="1" applyBorder="1" applyAlignment="1">
      <alignment vertical="center" readingOrder="1"/>
    </xf>
    <xf numFmtId="0" fontId="8" fillId="0" borderId="8" xfId="0" applyNumberFormat="1" applyFont="1" applyFill="1" applyBorder="1" applyAlignment="1">
      <alignment vertical="center" readingOrder="1"/>
    </xf>
    <xf numFmtId="0" fontId="17" fillId="0" borderId="15" xfId="7" applyFont="1" applyFill="1" applyBorder="1" applyAlignment="1">
      <alignment vertical="center" textRotation="180" readingOrder="1"/>
    </xf>
    <xf numFmtId="0" fontId="17" fillId="0" borderId="17" xfId="7" applyFont="1" applyFill="1" applyBorder="1" applyAlignment="1">
      <alignment vertical="center" textRotation="180" readingOrder="1"/>
    </xf>
    <xf numFmtId="0" fontId="17" fillId="9" borderId="24" xfId="7" applyFont="1" applyFill="1" applyBorder="1" applyAlignment="1">
      <alignment vertical="center" readingOrder="1"/>
    </xf>
    <xf numFmtId="0" fontId="25" fillId="0" borderId="62" xfId="2" applyFont="1" applyFill="1" applyBorder="1" applyAlignment="1">
      <alignment vertical="center" readingOrder="1"/>
    </xf>
    <xf numFmtId="2" fontId="25" fillId="0" borderId="62" xfId="2" applyNumberFormat="1" applyFont="1" applyFill="1" applyBorder="1" applyAlignment="1">
      <alignment vertical="center" readingOrder="1"/>
    </xf>
    <xf numFmtId="0" fontId="8" fillId="12" borderId="65" xfId="0" applyNumberFormat="1" applyFont="1" applyFill="1" applyBorder="1" applyAlignment="1">
      <alignment vertical="center" readingOrder="1"/>
    </xf>
    <xf numFmtId="0" fontId="17" fillId="0" borderId="12" xfId="7" applyNumberFormat="1" applyFont="1" applyBorder="1" applyAlignment="1">
      <alignment vertical="center" readingOrder="1"/>
    </xf>
    <xf numFmtId="0" fontId="17" fillId="0" borderId="1" xfId="7" applyFont="1" applyFill="1" applyBorder="1" applyAlignment="1">
      <alignment vertical="center" readingOrder="1"/>
    </xf>
    <xf numFmtId="0" fontId="17" fillId="0" borderId="14" xfId="7" applyFont="1" applyFill="1" applyBorder="1" applyAlignment="1">
      <alignment vertical="center" readingOrder="1"/>
    </xf>
    <xf numFmtId="0" fontId="17" fillId="0" borderId="122" xfId="9" applyFont="1" applyBorder="1" applyAlignment="1">
      <alignment vertical="center" readingOrder="1"/>
    </xf>
    <xf numFmtId="0" fontId="18" fillId="0" borderId="124" xfId="2" applyFont="1" applyFill="1" applyBorder="1" applyAlignment="1">
      <alignment vertical="center" wrapText="1" readingOrder="1"/>
    </xf>
    <xf numFmtId="0" fontId="8" fillId="0" borderId="124" xfId="1" applyFont="1" applyFill="1" applyBorder="1" applyAlignment="1">
      <alignment vertical="center" wrapText="1" readingOrder="1"/>
    </xf>
    <xf numFmtId="0" fontId="17" fillId="0" borderId="123" xfId="9" applyFont="1" applyBorder="1" applyAlignment="1">
      <alignment vertical="center" wrapText="1" readingOrder="1"/>
    </xf>
    <xf numFmtId="0" fontId="17" fillId="0" borderId="16" xfId="9" applyFont="1" applyBorder="1" applyAlignment="1">
      <alignment vertical="center" wrapText="1" readingOrder="1"/>
    </xf>
    <xf numFmtId="2" fontId="21" fillId="6" borderId="15" xfId="2" applyNumberFormat="1" applyFont="1" applyFill="1" applyBorder="1" applyAlignment="1">
      <alignment vertical="center" wrapText="1" readingOrder="1"/>
    </xf>
    <xf numFmtId="0" fontId="8" fillId="0" borderId="124" xfId="0" applyFont="1" applyFill="1" applyBorder="1" applyAlignment="1">
      <alignment vertical="center" readingOrder="1"/>
    </xf>
    <xf numFmtId="0" fontId="17" fillId="0" borderId="124" xfId="9" applyNumberFormat="1" applyFont="1" applyFill="1" applyBorder="1" applyAlignment="1">
      <alignment vertical="center" wrapText="1" readingOrder="1"/>
    </xf>
    <xf numFmtId="0" fontId="17" fillId="0" borderId="125" xfId="9" applyNumberFormat="1" applyFont="1" applyFill="1" applyBorder="1" applyAlignment="1">
      <alignment vertical="center" wrapText="1" readingOrder="1"/>
    </xf>
    <xf numFmtId="0" fontId="17" fillId="0" borderId="122" xfId="9" applyNumberFormat="1" applyFont="1" applyBorder="1" applyAlignment="1">
      <alignment vertical="center" readingOrder="1"/>
    </xf>
    <xf numFmtId="0" fontId="17" fillId="0" borderId="5" xfId="9" applyNumberFormat="1" applyFont="1" applyBorder="1" applyAlignment="1">
      <alignment vertical="center" readingOrder="1"/>
    </xf>
    <xf numFmtId="0" fontId="17" fillId="0" borderId="17" xfId="7" applyNumberFormat="1" applyFont="1" applyFill="1" applyBorder="1" applyAlignment="1">
      <alignment vertical="center" textRotation="180" readingOrder="1"/>
    </xf>
    <xf numFmtId="0" fontId="17" fillId="9" borderId="17" xfId="7" applyNumberFormat="1" applyFont="1" applyFill="1" applyBorder="1" applyAlignment="1">
      <alignment vertical="center" readingOrder="1"/>
    </xf>
    <xf numFmtId="0" fontId="17" fillId="0" borderId="15" xfId="9" applyFont="1" applyBorder="1" applyAlignment="1">
      <alignment vertical="center" wrapText="1" readingOrder="1"/>
    </xf>
    <xf numFmtId="0" fontId="23" fillId="0" borderId="113" xfId="7" applyNumberFormat="1" applyFont="1" applyFill="1" applyBorder="1" applyAlignment="1">
      <alignment vertical="center" readingOrder="1"/>
    </xf>
    <xf numFmtId="0" fontId="8" fillId="0" borderId="114" xfId="2" applyFont="1" applyFill="1" applyBorder="1" applyAlignment="1">
      <alignment vertical="center" readingOrder="1"/>
    </xf>
    <xf numFmtId="0" fontId="17" fillId="0" borderId="17" xfId="9" applyFont="1" applyBorder="1" applyAlignment="1">
      <alignment vertical="center" wrapText="1" readingOrder="1"/>
    </xf>
    <xf numFmtId="0" fontId="23" fillId="6" borderId="2" xfId="7" applyNumberFormat="1" applyFont="1" applyFill="1" applyBorder="1" applyAlignment="1">
      <alignment vertical="center" readingOrder="1"/>
    </xf>
    <xf numFmtId="0" fontId="17" fillId="0" borderId="0" xfId="7" applyNumberFormat="1" applyFont="1" applyFill="1" applyBorder="1" applyAlignment="1">
      <alignment vertical="center" textRotation="180" readingOrder="1"/>
    </xf>
    <xf numFmtId="2" fontId="13" fillId="6" borderId="95" xfId="2" applyNumberFormat="1" applyFont="1" applyFill="1" applyBorder="1" applyAlignment="1">
      <alignment vertical="center" wrapText="1" readingOrder="1"/>
    </xf>
    <xf numFmtId="2" fontId="13" fillId="6" borderId="159" xfId="2" applyNumberFormat="1" applyFont="1" applyFill="1" applyBorder="1" applyAlignment="1">
      <alignment vertical="center" wrapText="1" readingOrder="1"/>
    </xf>
    <xf numFmtId="0" fontId="18" fillId="0" borderId="12" xfId="0" applyFont="1" applyFill="1" applyBorder="1" applyAlignment="1">
      <alignment vertical="center" wrapText="1" readingOrder="1"/>
    </xf>
    <xf numFmtId="0" fontId="17" fillId="0" borderId="5" xfId="7" applyFont="1" applyFill="1" applyBorder="1" applyAlignment="1">
      <alignment vertical="center" wrapText="1" readingOrder="1"/>
    </xf>
    <xf numFmtId="2" fontId="13" fillId="6" borderId="157" xfId="2" applyNumberFormat="1" applyFont="1" applyFill="1" applyBorder="1" applyAlignment="1">
      <alignment vertical="center" wrapText="1" readingOrder="1"/>
    </xf>
    <xf numFmtId="2" fontId="13" fillId="6" borderId="158" xfId="2" applyNumberFormat="1" applyFont="1" applyFill="1" applyBorder="1" applyAlignment="1">
      <alignment vertical="center" wrapText="1" readingOrder="1"/>
    </xf>
    <xf numFmtId="0" fontId="17" fillId="9" borderId="18" xfId="7" applyFont="1" applyFill="1" applyBorder="1" applyAlignment="1">
      <alignment vertical="center" wrapText="1" readingOrder="1"/>
    </xf>
    <xf numFmtId="0" fontId="17" fillId="9" borderId="12" xfId="7" applyFont="1" applyFill="1" applyBorder="1" applyAlignment="1">
      <alignment vertical="center" wrapText="1" readingOrder="1"/>
    </xf>
    <xf numFmtId="0" fontId="17" fillId="9" borderId="1" xfId="7" applyFont="1" applyFill="1" applyBorder="1" applyAlignment="1">
      <alignment vertical="center" wrapText="1" readingOrder="1"/>
    </xf>
    <xf numFmtId="0" fontId="17" fillId="9" borderId="5" xfId="7" applyFont="1" applyFill="1" applyBorder="1" applyAlignment="1">
      <alignment vertical="center" wrapText="1" readingOrder="1"/>
    </xf>
    <xf numFmtId="0" fontId="17" fillId="9" borderId="0" xfId="7" applyFont="1" applyFill="1" applyBorder="1" applyAlignment="1">
      <alignment vertical="center" wrapText="1" readingOrder="1"/>
    </xf>
    <xf numFmtId="2" fontId="13" fillId="0" borderId="5" xfId="0" applyNumberFormat="1" applyFont="1" applyFill="1" applyBorder="1" applyAlignment="1">
      <alignment vertical="center" readingOrder="1"/>
    </xf>
    <xf numFmtId="0" fontId="17" fillId="9" borderId="6" xfId="7" applyFont="1" applyFill="1" applyBorder="1" applyAlignment="1">
      <alignment vertical="center" wrapText="1" readingOrder="1"/>
    </xf>
    <xf numFmtId="0" fontId="17" fillId="9" borderId="2" xfId="7" applyFont="1" applyFill="1" applyBorder="1" applyAlignment="1">
      <alignment vertical="center" wrapText="1" readingOrder="1"/>
    </xf>
    <xf numFmtId="0" fontId="17" fillId="9" borderId="8" xfId="7" applyFont="1" applyFill="1" applyBorder="1" applyAlignment="1">
      <alignment vertical="center" wrapText="1" readingOrder="1"/>
    </xf>
    <xf numFmtId="2" fontId="8" fillId="12" borderId="16" xfId="0" applyNumberFormat="1" applyFont="1" applyFill="1" applyBorder="1" applyAlignment="1">
      <alignment vertical="center" readingOrder="1"/>
    </xf>
    <xf numFmtId="2" fontId="8" fillId="0" borderId="16" xfId="0" applyNumberFormat="1" applyFont="1" applyFill="1" applyBorder="1" applyAlignment="1">
      <alignment vertical="center" textRotation="180" readingOrder="1"/>
    </xf>
    <xf numFmtId="0" fontId="18" fillId="0" borderId="10" xfId="0" applyFont="1" applyFill="1" applyBorder="1" applyAlignment="1">
      <alignment vertical="center" readingOrder="1"/>
    </xf>
    <xf numFmtId="0" fontId="17" fillId="0" borderId="21" xfId="7" applyNumberFormat="1" applyFont="1" applyBorder="1" applyAlignment="1">
      <alignment vertical="center" readingOrder="1"/>
    </xf>
    <xf numFmtId="2" fontId="13" fillId="0" borderId="10" xfId="0" applyNumberFormat="1" applyFont="1" applyFill="1" applyBorder="1" applyAlignment="1">
      <alignment vertical="center" readingOrder="1"/>
    </xf>
    <xf numFmtId="2" fontId="13" fillId="0" borderId="11" xfId="0" applyNumberFormat="1" applyFont="1" applyFill="1" applyBorder="1" applyAlignment="1">
      <alignment vertical="center" readingOrder="1"/>
    </xf>
    <xf numFmtId="2" fontId="8" fillId="12" borderId="14" xfId="0" applyNumberFormat="1" applyFont="1" applyFill="1" applyBorder="1" applyAlignment="1">
      <alignment vertical="center" readingOrder="1"/>
    </xf>
    <xf numFmtId="2" fontId="8" fillId="0" borderId="14" xfId="0" applyNumberFormat="1" applyFont="1" applyFill="1" applyBorder="1" applyAlignment="1">
      <alignment vertical="center" textRotation="180" readingOrder="1"/>
    </xf>
    <xf numFmtId="2" fontId="8" fillId="12" borderId="15" xfId="0" applyNumberFormat="1" applyFont="1" applyFill="1" applyBorder="1" applyAlignment="1">
      <alignment vertical="center" readingOrder="1"/>
    </xf>
    <xf numFmtId="2" fontId="8" fillId="0" borderId="15" xfId="0" applyNumberFormat="1" applyFont="1" applyFill="1" applyBorder="1" applyAlignment="1">
      <alignment vertical="center" textRotation="180" readingOrder="1"/>
    </xf>
    <xf numFmtId="2" fontId="13" fillId="6" borderId="103" xfId="2" applyNumberFormat="1" applyFont="1" applyFill="1" applyBorder="1" applyAlignment="1">
      <alignment vertical="center" wrapText="1" readingOrder="1"/>
    </xf>
    <xf numFmtId="2" fontId="13" fillId="6" borderId="168" xfId="2" applyNumberFormat="1" applyFont="1" applyFill="1" applyBorder="1" applyAlignment="1">
      <alignment vertical="center" wrapText="1" readingOrder="1"/>
    </xf>
    <xf numFmtId="0" fontId="17" fillId="0" borderId="16" xfId="7" applyNumberFormat="1" applyFont="1" applyFill="1" applyBorder="1" applyAlignment="1">
      <alignment vertical="center" textRotation="180" readingOrder="1"/>
    </xf>
    <xf numFmtId="0" fontId="17" fillId="9" borderId="18" xfId="7" applyNumberFormat="1" applyFont="1" applyFill="1" applyBorder="1" applyAlignment="1">
      <alignment vertical="center" readingOrder="1"/>
    </xf>
    <xf numFmtId="0" fontId="17" fillId="9" borderId="12" xfId="7" applyNumberFormat="1" applyFont="1" applyFill="1" applyBorder="1" applyAlignment="1">
      <alignment vertical="center" readingOrder="1"/>
    </xf>
    <xf numFmtId="0" fontId="17" fillId="9" borderId="9" xfId="7" applyNumberFormat="1" applyFont="1" applyFill="1" applyBorder="1" applyAlignment="1">
      <alignment vertical="center" readingOrder="1"/>
    </xf>
    <xf numFmtId="0" fontId="17" fillId="0" borderId="15" xfId="7" applyNumberFormat="1" applyFont="1" applyFill="1" applyBorder="1" applyAlignment="1">
      <alignment vertical="center" textRotation="180" readingOrder="1"/>
    </xf>
    <xf numFmtId="0" fontId="17" fillId="9" borderId="6" xfId="7" applyNumberFormat="1" applyFont="1" applyFill="1" applyBorder="1" applyAlignment="1">
      <alignment vertical="center" readingOrder="1"/>
    </xf>
    <xf numFmtId="0" fontId="17" fillId="9" borderId="2" xfId="7" applyNumberFormat="1" applyFont="1" applyFill="1" applyBorder="1" applyAlignment="1">
      <alignment vertical="center" readingOrder="1"/>
    </xf>
    <xf numFmtId="0" fontId="17" fillId="9" borderId="8" xfId="7" applyNumberFormat="1" applyFont="1" applyFill="1" applyBorder="1" applyAlignment="1">
      <alignment vertical="center" readingOrder="1"/>
    </xf>
    <xf numFmtId="2" fontId="25" fillId="0" borderId="62" xfId="0" applyNumberFormat="1" applyFont="1" applyFill="1" applyBorder="1" applyAlignment="1">
      <alignment vertical="center" readingOrder="1"/>
    </xf>
    <xf numFmtId="0" fontId="17" fillId="9" borderId="12" xfId="9" applyFont="1" applyFill="1" applyBorder="1" applyAlignment="1">
      <alignment vertical="center" readingOrder="1"/>
    </xf>
    <xf numFmtId="0" fontId="17" fillId="9" borderId="9" xfId="9" applyFont="1" applyFill="1" applyBorder="1" applyAlignment="1">
      <alignment vertical="center" readingOrder="1"/>
    </xf>
    <xf numFmtId="0" fontId="17" fillId="9" borderId="2" xfId="9" applyFont="1" applyFill="1" applyBorder="1" applyAlignment="1">
      <alignment vertical="center" readingOrder="1"/>
    </xf>
    <xf numFmtId="0" fontId="17" fillId="9" borderId="8" xfId="9" applyFont="1" applyFill="1" applyBorder="1" applyAlignment="1">
      <alignment vertical="center" readingOrder="1"/>
    </xf>
    <xf numFmtId="0" fontId="17" fillId="0" borderId="1" xfId="9" applyNumberFormat="1" applyFont="1" applyFill="1" applyBorder="1" applyAlignment="1">
      <alignment vertical="center" wrapText="1" readingOrder="1"/>
    </xf>
    <xf numFmtId="0" fontId="18" fillId="6" borderId="18" xfId="2" applyFont="1" applyFill="1" applyBorder="1" applyAlignment="1">
      <alignment vertical="center" readingOrder="1"/>
    </xf>
    <xf numFmtId="0" fontId="18" fillId="6" borderId="12" xfId="2" applyFont="1" applyFill="1" applyBorder="1" applyAlignment="1">
      <alignment vertical="center" readingOrder="1"/>
    </xf>
    <xf numFmtId="0" fontId="17" fillId="0" borderId="1" xfId="9" applyFont="1" applyFill="1" applyBorder="1" applyAlignment="1">
      <alignment vertical="center" readingOrder="1"/>
    </xf>
    <xf numFmtId="0" fontId="23" fillId="0" borderId="21" xfId="7" applyNumberFormat="1" applyFont="1" applyBorder="1" applyAlignment="1">
      <alignment vertical="center" readingOrder="1"/>
    </xf>
    <xf numFmtId="0" fontId="23" fillId="0" borderId="2" xfId="7" applyNumberFormat="1" applyFont="1" applyBorder="1" applyAlignment="1">
      <alignment vertical="center" readingOrder="1"/>
    </xf>
    <xf numFmtId="0" fontId="17" fillId="0" borderId="2" xfId="9" applyFont="1" applyFill="1" applyBorder="1" applyAlignment="1">
      <alignment vertical="center" wrapText="1" readingOrder="1"/>
    </xf>
    <xf numFmtId="0" fontId="17" fillId="0" borderId="8" xfId="9" applyFont="1" applyFill="1" applyBorder="1" applyAlignment="1">
      <alignment vertical="center" wrapText="1" readingOrder="1"/>
    </xf>
    <xf numFmtId="0" fontId="17" fillId="6" borderId="2" xfId="9" applyFont="1" applyFill="1" applyBorder="1" applyAlignment="1">
      <alignment vertical="center" readingOrder="1"/>
    </xf>
    <xf numFmtId="0" fontId="17" fillId="0" borderId="16" xfId="9" applyNumberFormat="1" applyFont="1" applyBorder="1" applyAlignment="1">
      <alignment vertical="center" textRotation="180" readingOrder="1"/>
    </xf>
    <xf numFmtId="49" fontId="8" fillId="9" borderId="12" xfId="0" applyNumberFormat="1" applyFont="1" applyFill="1" applyBorder="1" applyAlignment="1">
      <alignment vertical="center" wrapText="1" readingOrder="1"/>
    </xf>
    <xf numFmtId="0" fontId="17" fillId="9" borderId="0" xfId="9" applyFont="1" applyFill="1" applyBorder="1" applyAlignment="1">
      <alignment vertical="center" readingOrder="1"/>
    </xf>
    <xf numFmtId="0" fontId="17" fillId="9" borderId="1" xfId="9" applyFont="1" applyFill="1" applyBorder="1" applyAlignment="1">
      <alignment vertical="center" readingOrder="1"/>
    </xf>
    <xf numFmtId="0" fontId="17" fillId="0" borderId="15" xfId="9" applyNumberFormat="1" applyFont="1" applyBorder="1" applyAlignment="1">
      <alignment vertical="center" textRotation="180" readingOrder="1"/>
    </xf>
    <xf numFmtId="49" fontId="8" fillId="9" borderId="2" xfId="0" applyNumberFormat="1" applyFont="1" applyFill="1" applyBorder="1" applyAlignment="1">
      <alignment vertical="center" wrapText="1" readingOrder="1"/>
    </xf>
    <xf numFmtId="0" fontId="17" fillId="0" borderId="113" xfId="9" applyFont="1" applyFill="1" applyBorder="1" applyAlignment="1">
      <alignment vertical="center" wrapText="1" readingOrder="1"/>
    </xf>
    <xf numFmtId="0" fontId="17" fillId="0" borderId="114" xfId="9" applyFont="1" applyFill="1" applyBorder="1" applyAlignment="1">
      <alignment vertical="center" wrapText="1" readingOrder="1"/>
    </xf>
    <xf numFmtId="0" fontId="17" fillId="0" borderId="6" xfId="9" applyFont="1" applyFill="1" applyBorder="1" applyAlignment="1">
      <alignment vertical="center" wrapText="1" readingOrder="1"/>
    </xf>
    <xf numFmtId="0" fontId="17" fillId="0" borderId="2" xfId="9" applyFont="1" applyFill="1" applyBorder="1" applyAlignment="1">
      <alignment vertical="center" wrapText="1" readingOrder="1"/>
    </xf>
    <xf numFmtId="0" fontId="17" fillId="0" borderId="14" xfId="9" applyFont="1" applyFill="1" applyBorder="1" applyAlignment="1">
      <alignment vertical="center" textRotation="180" readingOrder="1"/>
    </xf>
    <xf numFmtId="0" fontId="17" fillId="9" borderId="5" xfId="9" applyFont="1" applyFill="1" applyBorder="1" applyAlignment="1">
      <alignment vertical="center" readingOrder="1"/>
    </xf>
    <xf numFmtId="2" fontId="8" fillId="0" borderId="12" xfId="0" applyNumberFormat="1" applyFont="1" applyFill="1" applyBorder="1" applyAlignment="1">
      <alignment vertical="center" wrapText="1" readingOrder="1"/>
    </xf>
    <xf numFmtId="2" fontId="8" fillId="0" borderId="12" xfId="0" applyNumberFormat="1" applyFont="1" applyFill="1" applyBorder="1" applyAlignment="1">
      <alignment vertical="center" readingOrder="1"/>
    </xf>
    <xf numFmtId="49" fontId="8" fillId="9" borderId="18" xfId="0" applyNumberFormat="1" applyFont="1" applyFill="1" applyBorder="1" applyAlignment="1">
      <alignment vertical="center" wrapText="1" readingOrder="1"/>
    </xf>
    <xf numFmtId="49" fontId="8" fillId="9" borderId="6" xfId="0" applyNumberFormat="1" applyFont="1" applyFill="1" applyBorder="1" applyAlignment="1">
      <alignment vertical="center" wrapText="1" readingOrder="1"/>
    </xf>
    <xf numFmtId="0" fontId="17" fillId="0" borderId="15" xfId="9" applyFont="1" applyFill="1" applyBorder="1" applyAlignment="1">
      <alignment vertical="center" textRotation="180" readingOrder="1"/>
    </xf>
    <xf numFmtId="0" fontId="17" fillId="9" borderId="6" xfId="9" applyFont="1" applyFill="1" applyBorder="1" applyAlignment="1">
      <alignment vertical="center" readingOrder="1"/>
    </xf>
    <xf numFmtId="0" fontId="17" fillId="0" borderId="21" xfId="9" applyFont="1" applyBorder="1" applyAlignment="1">
      <alignment vertical="center" readingOrder="1"/>
    </xf>
    <xf numFmtId="0" fontId="23" fillId="0" borderId="0" xfId="7" applyFont="1" applyFill="1" applyBorder="1" applyAlignment="1">
      <alignment vertical="center" readingOrder="1"/>
    </xf>
    <xf numFmtId="0" fontId="17" fillId="0" borderId="1" xfId="9" applyNumberFormat="1" applyFont="1" applyFill="1" applyBorder="1" applyAlignment="1">
      <alignment vertical="center" readingOrder="1"/>
    </xf>
    <xf numFmtId="0" fontId="17" fillId="0" borderId="0" xfId="9" applyNumberFormat="1" applyFont="1" applyFill="1" applyBorder="1" applyAlignment="1">
      <alignment vertical="center" textRotation="180" readingOrder="1"/>
    </xf>
    <xf numFmtId="49" fontId="8" fillId="0" borderId="0" xfId="0" applyNumberFormat="1" applyFont="1" applyFill="1" applyBorder="1" applyAlignment="1">
      <alignment vertical="center" wrapText="1" readingOrder="1"/>
    </xf>
    <xf numFmtId="0" fontId="17" fillId="0" borderId="15" xfId="9" applyNumberFormat="1" applyFont="1" applyFill="1" applyBorder="1" applyAlignment="1">
      <alignment vertical="center" textRotation="180" wrapText="1" readingOrder="1"/>
    </xf>
    <xf numFmtId="0" fontId="17" fillId="9" borderId="0" xfId="9" applyNumberFormat="1" applyFont="1" applyFill="1" applyBorder="1" applyAlignment="1">
      <alignment vertical="center" wrapText="1" readingOrder="1"/>
    </xf>
    <xf numFmtId="0" fontId="17" fillId="9" borderId="1" xfId="9" applyNumberFormat="1" applyFont="1" applyFill="1" applyBorder="1" applyAlignment="1">
      <alignment vertical="center" wrapText="1" readingOrder="1"/>
    </xf>
    <xf numFmtId="0" fontId="17" fillId="0" borderId="17" xfId="9" applyNumberFormat="1" applyFont="1" applyFill="1" applyBorder="1" applyAlignment="1">
      <alignment vertical="center" textRotation="180" wrapText="1" readingOrder="1"/>
    </xf>
    <xf numFmtId="0" fontId="17" fillId="9" borderId="2" xfId="9" applyNumberFormat="1" applyFont="1" applyFill="1" applyBorder="1" applyAlignment="1">
      <alignment vertical="center" wrapText="1" readingOrder="1"/>
    </xf>
    <xf numFmtId="0" fontId="17" fillId="9" borderId="8" xfId="9" applyNumberFormat="1" applyFont="1" applyFill="1" applyBorder="1" applyAlignment="1">
      <alignment vertical="center" wrapText="1" readingOrder="1"/>
    </xf>
    <xf numFmtId="2" fontId="10" fillId="6" borderId="18" xfId="2" applyNumberFormat="1" applyFont="1" applyFill="1" applyBorder="1" applyAlignment="1">
      <alignment vertical="center" readingOrder="1"/>
    </xf>
    <xf numFmtId="2" fontId="10" fillId="6" borderId="9" xfId="2" applyNumberFormat="1" applyFont="1" applyFill="1" applyBorder="1" applyAlignment="1">
      <alignment vertical="center" readingOrder="1"/>
    </xf>
    <xf numFmtId="2" fontId="22" fillId="0" borderId="0" xfId="0" applyNumberFormat="1" applyFont="1" applyFill="1" applyBorder="1" applyAlignment="1">
      <alignment vertical="center" readingOrder="1"/>
    </xf>
    <xf numFmtId="0" fontId="23" fillId="0" borderId="18" xfId="7" applyFont="1" applyBorder="1" applyAlignment="1">
      <alignment vertical="center" readingOrder="1"/>
    </xf>
    <xf numFmtId="0" fontId="23" fillId="0" borderId="0" xfId="7" applyFont="1" applyBorder="1" applyAlignment="1">
      <alignment vertical="center" wrapText="1" readingOrder="1"/>
    </xf>
    <xf numFmtId="0" fontId="23" fillId="0" borderId="0" xfId="7" applyNumberFormat="1" applyFont="1" applyFill="1" applyBorder="1" applyAlignment="1">
      <alignment vertical="center" readingOrder="1"/>
    </xf>
    <xf numFmtId="0" fontId="22" fillId="0" borderId="0" xfId="2" applyFont="1" applyFill="1" applyBorder="1" applyAlignment="1">
      <alignment vertical="center" readingOrder="1"/>
    </xf>
    <xf numFmtId="0" fontId="23" fillId="9" borderId="12" xfId="7" applyFont="1" applyFill="1" applyBorder="1" applyAlignment="1">
      <alignment vertical="center" readingOrder="1"/>
    </xf>
    <xf numFmtId="0" fontId="23" fillId="9" borderId="9" xfId="7" applyFont="1" applyFill="1" applyBorder="1" applyAlignment="1">
      <alignment vertical="center" readingOrder="1"/>
    </xf>
    <xf numFmtId="2" fontId="22" fillId="0" borderId="0" xfId="2" applyNumberFormat="1" applyFont="1" applyFill="1" applyBorder="1" applyAlignment="1">
      <alignment vertical="center" readingOrder="1"/>
    </xf>
    <xf numFmtId="0" fontId="23" fillId="9" borderId="2" xfId="7" applyFont="1" applyFill="1" applyBorder="1" applyAlignment="1">
      <alignment vertical="center" readingOrder="1"/>
    </xf>
    <xf numFmtId="0" fontId="23" fillId="9" borderId="8" xfId="7" applyFont="1" applyFill="1" applyBorder="1" applyAlignment="1">
      <alignment vertical="center" readingOrder="1"/>
    </xf>
    <xf numFmtId="0" fontId="17" fillId="0" borderId="0" xfId="9" applyNumberFormat="1" applyFont="1" applyBorder="1" applyAlignment="1">
      <alignment vertical="center" readingOrder="1"/>
    </xf>
    <xf numFmtId="2" fontId="13" fillId="6" borderId="18" xfId="2" applyNumberFormat="1" applyFont="1" applyFill="1" applyBorder="1" applyAlignment="1">
      <alignment vertical="center" wrapText="1" readingOrder="1"/>
    </xf>
    <xf numFmtId="2" fontId="13" fillId="6" borderId="9" xfId="2" applyNumberFormat="1" applyFont="1" applyFill="1" applyBorder="1" applyAlignment="1">
      <alignment vertical="center" wrapText="1" readingOrder="1"/>
    </xf>
    <xf numFmtId="0" fontId="21" fillId="6" borderId="95" xfId="2" applyFont="1" applyFill="1" applyBorder="1" applyAlignment="1">
      <alignment vertical="center" readingOrder="1"/>
    </xf>
    <xf numFmtId="0" fontId="21" fillId="6" borderId="182" xfId="2" applyFont="1" applyFill="1" applyBorder="1" applyAlignment="1">
      <alignment vertical="center" readingOrder="1"/>
    </xf>
    <xf numFmtId="0" fontId="21" fillId="6" borderId="159" xfId="2" applyFont="1" applyFill="1" applyBorder="1" applyAlignment="1">
      <alignment vertical="center" readingOrder="1"/>
    </xf>
    <xf numFmtId="2" fontId="13" fillId="6" borderId="5" xfId="2" applyNumberFormat="1" applyFont="1" applyFill="1" applyBorder="1" applyAlignment="1">
      <alignment vertical="center" wrapText="1" readingOrder="1"/>
    </xf>
    <xf numFmtId="2" fontId="13" fillId="6" borderId="1" xfId="2" applyNumberFormat="1" applyFont="1" applyFill="1" applyBorder="1" applyAlignment="1">
      <alignment vertical="center" wrapText="1" readingOrder="1"/>
    </xf>
    <xf numFmtId="0" fontId="21" fillId="6" borderId="186" xfId="0" applyNumberFormat="1" applyFont="1" applyFill="1" applyBorder="1" applyAlignment="1">
      <alignment vertical="center" readingOrder="1"/>
    </xf>
    <xf numFmtId="0" fontId="21" fillId="6" borderId="91" xfId="0" applyNumberFormat="1" applyFont="1" applyFill="1" applyBorder="1" applyAlignment="1">
      <alignment vertical="center" readingOrder="1"/>
    </xf>
    <xf numFmtId="0" fontId="17" fillId="0" borderId="116" xfId="8" applyFont="1" applyFill="1" applyBorder="1" applyAlignment="1">
      <alignment vertical="center" readingOrder="1"/>
    </xf>
    <xf numFmtId="0" fontId="8" fillId="0" borderId="117" xfId="2" applyFont="1" applyFill="1" applyBorder="1" applyAlignment="1">
      <alignment vertical="center" readingOrder="1"/>
    </xf>
    <xf numFmtId="0" fontId="18" fillId="0" borderId="117" xfId="2" applyFont="1" applyFill="1" applyBorder="1" applyAlignment="1">
      <alignment vertical="center" readingOrder="1"/>
    </xf>
    <xf numFmtId="0" fontId="17" fillId="0" borderId="117" xfId="8" applyFont="1" applyFill="1" applyBorder="1" applyAlignment="1">
      <alignment vertical="center" readingOrder="1"/>
    </xf>
    <xf numFmtId="0" fontId="21" fillId="6" borderId="79" xfId="0" applyNumberFormat="1" applyFont="1" applyFill="1" applyBorder="1" applyAlignment="1">
      <alignment vertical="center" readingOrder="1"/>
    </xf>
    <xf numFmtId="0" fontId="8" fillId="0" borderId="117" xfId="0" applyNumberFormat="1" applyFont="1" applyFill="1" applyBorder="1" applyAlignment="1">
      <alignment vertical="center" readingOrder="1"/>
    </xf>
    <xf numFmtId="0" fontId="21" fillId="0" borderId="117" xfId="0" applyNumberFormat="1" applyFont="1" applyFill="1" applyBorder="1" applyAlignment="1">
      <alignment vertical="center" readingOrder="1"/>
    </xf>
    <xf numFmtId="0" fontId="17" fillId="0" borderId="116" xfId="8" applyNumberFormat="1" applyFont="1" applyFill="1" applyBorder="1" applyAlignment="1">
      <alignment vertical="center" readingOrder="1"/>
    </xf>
    <xf numFmtId="0" fontId="17" fillId="0" borderId="117" xfId="8" applyNumberFormat="1" applyFont="1" applyFill="1" applyBorder="1" applyAlignment="1">
      <alignment vertical="center" readingOrder="1"/>
    </xf>
    <xf numFmtId="0" fontId="21" fillId="6" borderId="0" xfId="0" applyNumberFormat="1" applyFont="1" applyFill="1" applyBorder="1" applyAlignment="1">
      <alignment vertical="center" readingOrder="1"/>
    </xf>
    <xf numFmtId="0" fontId="8" fillId="0" borderId="15" xfId="8" applyNumberFormat="1" applyFont="1" applyFill="1" applyBorder="1" applyAlignment="1">
      <alignment vertical="center" textRotation="180" wrapText="1" readingOrder="1"/>
    </xf>
    <xf numFmtId="0" fontId="21" fillId="6" borderId="157" xfId="0" applyNumberFormat="1" applyFont="1" applyFill="1" applyBorder="1" applyAlignment="1">
      <alignment vertical="center" readingOrder="1"/>
    </xf>
    <xf numFmtId="0" fontId="21" fillId="6" borderId="158" xfId="0" applyNumberFormat="1" applyFont="1" applyFill="1" applyBorder="1" applyAlignment="1">
      <alignment vertical="center" readingOrder="1"/>
    </xf>
    <xf numFmtId="0" fontId="17" fillId="0" borderId="122" xfId="8" applyFont="1" applyFill="1" applyBorder="1" applyAlignment="1">
      <alignment vertical="center" readingOrder="1"/>
    </xf>
    <xf numFmtId="0" fontId="8" fillId="0" borderId="124" xfId="2" applyFont="1" applyFill="1" applyBorder="1" applyAlignment="1">
      <alignment vertical="center" readingOrder="1"/>
    </xf>
    <xf numFmtId="0" fontId="17" fillId="0" borderId="124" xfId="8" applyFont="1" applyFill="1" applyBorder="1" applyAlignment="1">
      <alignment vertical="center" readingOrder="1"/>
    </xf>
    <xf numFmtId="0" fontId="21" fillId="6" borderId="83" xfId="0" applyNumberFormat="1" applyFont="1" applyFill="1" applyBorder="1" applyAlignment="1">
      <alignment vertical="center" readingOrder="1"/>
    </xf>
    <xf numFmtId="0" fontId="8" fillId="0" borderId="124" xfId="0" applyNumberFormat="1" applyFont="1" applyFill="1" applyBorder="1" applyAlignment="1">
      <alignment vertical="center" readingOrder="1"/>
    </xf>
    <xf numFmtId="0" fontId="21" fillId="0" borderId="124" xfId="0" applyNumberFormat="1" applyFont="1" applyFill="1" applyBorder="1" applyAlignment="1">
      <alignment vertical="center" readingOrder="1"/>
    </xf>
    <xf numFmtId="0" fontId="8" fillId="0" borderId="17" xfId="8" applyNumberFormat="1" applyFont="1" applyFill="1" applyBorder="1" applyAlignment="1">
      <alignment vertical="center" textRotation="180" wrapText="1" readingOrder="1"/>
    </xf>
    <xf numFmtId="2" fontId="13" fillId="6" borderId="6" xfId="2" applyNumberFormat="1" applyFont="1" applyFill="1" applyBorder="1" applyAlignment="1">
      <alignment vertical="center" wrapText="1" readingOrder="1"/>
    </xf>
    <xf numFmtId="2" fontId="13" fillId="6" borderId="8" xfId="2" applyNumberFormat="1" applyFont="1" applyFill="1" applyBorder="1" applyAlignment="1">
      <alignment vertical="center" wrapText="1" readingOrder="1"/>
    </xf>
    <xf numFmtId="0" fontId="17" fillId="0" borderId="181" xfId="8" applyNumberFormat="1" applyFont="1" applyFill="1" applyBorder="1" applyAlignment="1">
      <alignment vertical="center" readingOrder="1"/>
    </xf>
    <xf numFmtId="0" fontId="17" fillId="0" borderId="133" xfId="8" applyFont="1" applyFill="1" applyBorder="1" applyAlignment="1">
      <alignment vertical="center" readingOrder="1"/>
    </xf>
    <xf numFmtId="0" fontId="8" fillId="0" borderId="133" xfId="2" applyFont="1" applyFill="1" applyBorder="1" applyAlignment="1">
      <alignment vertical="center" readingOrder="1"/>
    </xf>
    <xf numFmtId="0" fontId="21" fillId="0" borderId="133" xfId="0" applyNumberFormat="1" applyFont="1" applyFill="1" applyBorder="1" applyAlignment="1">
      <alignment vertical="center" readingOrder="1"/>
    </xf>
    <xf numFmtId="0" fontId="17" fillId="0" borderId="133" xfId="8" applyNumberFormat="1" applyFont="1" applyFill="1" applyBorder="1" applyAlignment="1">
      <alignment vertical="center" readingOrder="1"/>
    </xf>
    <xf numFmtId="0" fontId="17" fillId="0" borderId="122" xfId="8" applyNumberFormat="1" applyFont="1" applyFill="1" applyBorder="1" applyAlignment="1">
      <alignment vertical="center" readingOrder="1"/>
    </xf>
    <xf numFmtId="0" fontId="17" fillId="0" borderId="18" xfId="8" applyNumberFormat="1" applyFont="1" applyFill="1" applyBorder="1" applyAlignment="1">
      <alignment vertical="center" textRotation="180" wrapText="1" readingOrder="1"/>
    </xf>
    <xf numFmtId="0" fontId="17" fillId="0" borderId="9" xfId="8" applyNumberFormat="1" applyFont="1" applyFill="1" applyBorder="1" applyAlignment="1">
      <alignment vertical="center" textRotation="180" wrapText="1" readingOrder="1"/>
    </xf>
    <xf numFmtId="0" fontId="17" fillId="0" borderId="5" xfId="8" applyNumberFormat="1" applyFont="1" applyFill="1" applyBorder="1" applyAlignment="1">
      <alignment vertical="center" textRotation="180" wrapText="1" readingOrder="1"/>
    </xf>
    <xf numFmtId="0" fontId="17" fillId="0" borderId="1" xfId="8" applyNumberFormat="1" applyFont="1" applyFill="1" applyBorder="1" applyAlignment="1">
      <alignment vertical="center" textRotation="180" wrapText="1" readingOrder="1"/>
    </xf>
    <xf numFmtId="0" fontId="21" fillId="6" borderId="210" xfId="8" applyFont="1" applyFill="1" applyBorder="1" applyAlignment="1">
      <alignment vertical="center" readingOrder="1"/>
    </xf>
    <xf numFmtId="0" fontId="8" fillId="0" borderId="17" xfId="8" applyFont="1" applyFill="1" applyBorder="1" applyAlignment="1">
      <alignment vertical="center" textRotation="180" wrapText="1" readingOrder="1"/>
    </xf>
    <xf numFmtId="0" fontId="18" fillId="9" borderId="9" xfId="2" applyFont="1" applyFill="1" applyBorder="1" applyAlignment="1">
      <alignment vertical="center" readingOrder="1"/>
    </xf>
    <xf numFmtId="0" fontId="23" fillId="0" borderId="5" xfId="7" applyNumberFormat="1" applyFont="1" applyBorder="1" applyAlignment="1">
      <alignment vertical="center" readingOrder="1"/>
    </xf>
    <xf numFmtId="0" fontId="21" fillId="6" borderId="1" xfId="8" applyFont="1" applyFill="1" applyBorder="1" applyAlignment="1">
      <alignment vertical="center" readingOrder="1"/>
    </xf>
    <xf numFmtId="0" fontId="23" fillId="0" borderId="6" xfId="7" applyNumberFormat="1" applyFont="1" applyBorder="1" applyAlignment="1">
      <alignment vertical="center" readingOrder="1"/>
    </xf>
    <xf numFmtId="0" fontId="8" fillId="0" borderId="8" xfId="2" applyFont="1" applyBorder="1" applyAlignment="1">
      <alignment vertical="center" readingOrder="1"/>
    </xf>
    <xf numFmtId="0" fontId="21" fillId="6" borderId="103" xfId="0" applyNumberFormat="1" applyFont="1" applyFill="1" applyBorder="1" applyAlignment="1">
      <alignment vertical="center" readingOrder="1"/>
    </xf>
    <xf numFmtId="0" fontId="21" fillId="6" borderId="168" xfId="0" applyNumberFormat="1" applyFont="1" applyFill="1" applyBorder="1" applyAlignment="1">
      <alignment vertical="center" readingOrder="1"/>
    </xf>
    <xf numFmtId="0" fontId="17" fillId="0" borderId="181" xfId="8" applyFont="1" applyFill="1" applyBorder="1" applyAlignment="1">
      <alignment vertical="center" readingOrder="1"/>
    </xf>
    <xf numFmtId="0" fontId="21" fillId="6" borderId="195" xfId="0" applyNumberFormat="1" applyFont="1" applyFill="1" applyBorder="1" applyAlignment="1">
      <alignment vertical="center" readingOrder="1"/>
    </xf>
    <xf numFmtId="0" fontId="17" fillId="0" borderId="6" xfId="8" applyNumberFormat="1" applyFont="1" applyFill="1" applyBorder="1" applyAlignment="1">
      <alignment vertical="center" textRotation="180" wrapText="1" readingOrder="1"/>
    </xf>
    <xf numFmtId="0" fontId="17" fillId="0" borderId="8" xfId="8" applyNumberFormat="1" applyFont="1" applyFill="1" applyBorder="1" applyAlignment="1">
      <alignment vertical="center" textRotation="180" wrapText="1" readingOrder="1"/>
    </xf>
    <xf numFmtId="0" fontId="21" fillId="6" borderId="8" xfId="8" applyFont="1" applyFill="1" applyBorder="1" applyAlignment="1">
      <alignment vertical="center" readingOrder="1"/>
    </xf>
    <xf numFmtId="2" fontId="13" fillId="6" borderId="18" xfId="2" applyNumberFormat="1" applyFont="1" applyFill="1" applyBorder="1" applyAlignment="1">
      <alignment vertical="center" textRotation="180" readingOrder="1"/>
    </xf>
    <xf numFmtId="2" fontId="13" fillId="6" borderId="49" xfId="2" applyNumberFormat="1" applyFont="1" applyFill="1" applyBorder="1" applyAlignment="1">
      <alignment vertical="center" textRotation="180" readingOrder="1"/>
    </xf>
    <xf numFmtId="0" fontId="18" fillId="13" borderId="105" xfId="0" applyFont="1" applyFill="1" applyBorder="1" applyAlignment="1">
      <alignment vertical="center" wrapText="1" readingOrder="1"/>
    </xf>
    <xf numFmtId="2" fontId="13" fillId="6" borderId="12" xfId="2" applyNumberFormat="1" applyFont="1" applyFill="1" applyBorder="1" applyAlignment="1">
      <alignment vertical="center" textRotation="180" readingOrder="1"/>
    </xf>
    <xf numFmtId="0" fontId="18" fillId="13" borderId="190" xfId="0" applyFont="1" applyFill="1" applyBorder="1" applyAlignment="1">
      <alignment vertical="center" wrapText="1" readingOrder="1"/>
    </xf>
    <xf numFmtId="0" fontId="18" fillId="13" borderId="96" xfId="0" applyFont="1" applyFill="1" applyBorder="1" applyAlignment="1">
      <alignment vertical="center" wrapText="1" readingOrder="1"/>
    </xf>
    <xf numFmtId="0" fontId="18" fillId="0" borderId="1" xfId="0" applyFont="1" applyFill="1" applyBorder="1" applyAlignment="1">
      <alignment vertical="center" wrapText="1" readingOrder="1"/>
    </xf>
    <xf numFmtId="2" fontId="13" fillId="6" borderId="16" xfId="2" applyNumberFormat="1" applyFont="1" applyFill="1" applyBorder="1" applyAlignment="1">
      <alignment vertical="center" textRotation="180" wrapText="1" readingOrder="1"/>
    </xf>
    <xf numFmtId="2" fontId="13" fillId="6" borderId="18" xfId="2" applyNumberFormat="1" applyFont="1" applyFill="1" applyBorder="1" applyAlignment="1">
      <alignment vertical="center" textRotation="180" wrapText="1" readingOrder="1"/>
    </xf>
    <xf numFmtId="0" fontId="18" fillId="12" borderId="0" xfId="0" applyFont="1" applyFill="1" applyBorder="1" applyAlignment="1">
      <alignment vertical="center" readingOrder="1"/>
    </xf>
    <xf numFmtId="2" fontId="13" fillId="6" borderId="5" xfId="2" applyNumberFormat="1" applyFont="1" applyFill="1" applyBorder="1" applyAlignment="1">
      <alignment vertical="center" textRotation="180" readingOrder="1"/>
    </xf>
    <xf numFmtId="2" fontId="13" fillId="6" borderId="3" xfId="2" applyNumberFormat="1" applyFont="1" applyFill="1" applyBorder="1" applyAlignment="1">
      <alignment vertical="center" textRotation="180" readingOrder="1"/>
    </xf>
    <xf numFmtId="0" fontId="18" fillId="13" borderId="4" xfId="0" applyFont="1" applyFill="1" applyBorder="1" applyAlignment="1">
      <alignment vertical="center" wrapText="1" readingOrder="1"/>
    </xf>
    <xf numFmtId="2" fontId="13" fillId="6" borderId="0" xfId="2" applyNumberFormat="1" applyFont="1" applyFill="1" applyBorder="1" applyAlignment="1">
      <alignment vertical="center" textRotation="180" readingOrder="1"/>
    </xf>
    <xf numFmtId="0" fontId="18" fillId="13" borderId="81" xfId="0" applyFont="1" applyFill="1" applyBorder="1" applyAlignment="1">
      <alignment vertical="center" wrapText="1" readingOrder="1"/>
    </xf>
    <xf numFmtId="0" fontId="18" fillId="13" borderId="89" xfId="0" applyFont="1" applyFill="1" applyBorder="1" applyAlignment="1">
      <alignment vertical="center" wrapText="1" readingOrder="1"/>
    </xf>
    <xf numFmtId="2" fontId="13" fillId="6" borderId="14" xfId="2" applyNumberFormat="1" applyFont="1" applyFill="1" applyBorder="1" applyAlignment="1">
      <alignment vertical="center" textRotation="180" wrapText="1" readingOrder="1"/>
    </xf>
    <xf numFmtId="2" fontId="13" fillId="6" borderId="5" xfId="2" applyNumberFormat="1" applyFont="1" applyFill="1" applyBorder="1" applyAlignment="1">
      <alignment vertical="center" textRotation="180" wrapText="1" readingOrder="1"/>
    </xf>
    <xf numFmtId="0" fontId="21" fillId="6" borderId="81" xfId="0" applyFont="1" applyFill="1" applyBorder="1" applyAlignment="1">
      <alignment vertical="center" wrapText="1" readingOrder="1"/>
    </xf>
    <xf numFmtId="0" fontId="21" fillId="6" borderId="0" xfId="0" applyFont="1" applyFill="1" applyBorder="1" applyAlignment="1">
      <alignment vertical="center" wrapText="1" readingOrder="1"/>
    </xf>
    <xf numFmtId="0" fontId="21" fillId="6" borderId="89" xfId="0" applyFont="1" applyFill="1" applyBorder="1" applyAlignment="1">
      <alignment vertical="center" wrapText="1" readingOrder="1"/>
    </xf>
    <xf numFmtId="0" fontId="21" fillId="6" borderId="201" xfId="0" applyNumberFormat="1" applyFont="1" applyFill="1" applyBorder="1" applyAlignment="1">
      <alignment vertical="center" readingOrder="1"/>
    </xf>
    <xf numFmtId="2" fontId="17" fillId="9" borderId="191" xfId="1" applyNumberFormat="1" applyFont="1" applyFill="1" applyBorder="1" applyAlignment="1">
      <alignment vertical="center" readingOrder="1"/>
    </xf>
    <xf numFmtId="2" fontId="17" fillId="9" borderId="10" xfId="1" applyNumberFormat="1" applyFont="1" applyFill="1" applyBorder="1" applyAlignment="1">
      <alignment vertical="center" readingOrder="1"/>
    </xf>
    <xf numFmtId="0" fontId="8" fillId="9" borderId="12" xfId="0" applyFont="1" applyFill="1" applyBorder="1" applyAlignment="1">
      <alignment vertical="center" wrapText="1" readingOrder="1"/>
    </xf>
    <xf numFmtId="0" fontId="8" fillId="9" borderId="9" xfId="0" applyFont="1" applyFill="1" applyBorder="1" applyAlignment="1">
      <alignment vertical="center" wrapText="1" readingOrder="1"/>
    </xf>
    <xf numFmtId="2" fontId="13" fillId="6" borderId="12" xfId="1" applyNumberFormat="1" applyFont="1" applyFill="1" applyBorder="1" applyAlignment="1">
      <alignment vertical="center" readingOrder="1"/>
    </xf>
    <xf numFmtId="0" fontId="8" fillId="12" borderId="7" xfId="0" applyNumberFormat="1" applyFont="1" applyFill="1" applyBorder="1" applyAlignment="1">
      <alignment vertical="center" readingOrder="1"/>
    </xf>
    <xf numFmtId="2" fontId="8" fillId="0" borderId="12" xfId="1" applyNumberFormat="1" applyFont="1" applyFill="1" applyBorder="1" applyAlignment="1">
      <alignment vertical="center" readingOrder="1"/>
    </xf>
    <xf numFmtId="2" fontId="13" fillId="0" borderId="49" xfId="1" applyNumberFormat="1" applyFont="1" applyFill="1" applyBorder="1" applyAlignment="1">
      <alignment vertical="center" readingOrder="1"/>
    </xf>
    <xf numFmtId="2" fontId="17" fillId="9" borderId="105" xfId="1" applyNumberFormat="1" applyFont="1" applyFill="1" applyBorder="1" applyAlignment="1">
      <alignment vertical="center" readingOrder="1"/>
    </xf>
    <xf numFmtId="2" fontId="17" fillId="9" borderId="12" xfId="1" applyNumberFormat="1" applyFont="1" applyFill="1" applyBorder="1" applyAlignment="1">
      <alignment vertical="center" readingOrder="1"/>
    </xf>
    <xf numFmtId="2" fontId="13" fillId="6" borderId="241" xfId="1" applyNumberFormat="1" applyFont="1" applyFill="1" applyBorder="1" applyAlignment="1">
      <alignment vertical="center" readingOrder="1"/>
    </xf>
    <xf numFmtId="2" fontId="17" fillId="9" borderId="12" xfId="1" applyNumberFormat="1" applyFont="1" applyFill="1" applyBorder="1" applyAlignment="1">
      <alignment vertical="center" wrapText="1" readingOrder="1"/>
    </xf>
    <xf numFmtId="2" fontId="13" fillId="6" borderId="143" xfId="1" applyNumberFormat="1" applyFont="1" applyFill="1" applyBorder="1" applyAlignment="1">
      <alignment vertical="center" readingOrder="1"/>
    </xf>
    <xf numFmtId="2" fontId="13" fillId="6" borderId="15" xfId="2" applyNumberFormat="1" applyFont="1" applyFill="1" applyBorder="1" applyAlignment="1">
      <alignment vertical="center" textRotation="180" wrapText="1" readingOrder="1"/>
    </xf>
    <xf numFmtId="2" fontId="17" fillId="9" borderId="179" xfId="1" applyNumberFormat="1" applyFont="1" applyFill="1" applyBorder="1" applyAlignment="1">
      <alignment vertical="center" readingOrder="1"/>
    </xf>
    <xf numFmtId="2" fontId="17" fillId="9" borderId="2" xfId="1" applyNumberFormat="1" applyFont="1" applyFill="1" applyBorder="1" applyAlignment="1">
      <alignment vertical="center" readingOrder="1"/>
    </xf>
    <xf numFmtId="0" fontId="8" fillId="12" borderId="176" xfId="0" applyNumberFormat="1" applyFont="1" applyFill="1" applyBorder="1" applyAlignment="1">
      <alignment vertical="center" readingOrder="1"/>
    </xf>
    <xf numFmtId="2" fontId="8" fillId="0" borderId="0" xfId="1" applyNumberFormat="1" applyFont="1" applyFill="1" applyBorder="1" applyAlignment="1">
      <alignment vertical="center" readingOrder="1"/>
    </xf>
    <xf numFmtId="2" fontId="17" fillId="9" borderId="190" xfId="1" applyNumberFormat="1" applyFont="1" applyFill="1" applyBorder="1" applyAlignment="1">
      <alignment vertical="center" readingOrder="1"/>
    </xf>
    <xf numFmtId="0" fontId="8" fillId="9" borderId="0" xfId="0" applyFont="1" applyFill="1" applyBorder="1" applyAlignment="1">
      <alignment vertical="center" wrapText="1" readingOrder="1"/>
    </xf>
    <xf numFmtId="0" fontId="8" fillId="9" borderId="1" xfId="0" applyFont="1" applyFill="1" applyBorder="1" applyAlignment="1">
      <alignment vertical="center" wrapText="1" readingOrder="1"/>
    </xf>
    <xf numFmtId="2" fontId="8" fillId="0" borderId="113" xfId="1" applyNumberFormat="1" applyFont="1" applyFill="1" applyBorder="1" applyAlignment="1">
      <alignment vertical="center" readingOrder="1"/>
    </xf>
    <xf numFmtId="2" fontId="13" fillId="0" borderId="114" xfId="1" applyNumberFormat="1" applyFont="1" applyFill="1" applyBorder="1" applyAlignment="1">
      <alignment vertical="center" readingOrder="1"/>
    </xf>
    <xf numFmtId="2" fontId="13" fillId="0" borderId="129" xfId="1" applyNumberFormat="1" applyFont="1" applyFill="1" applyBorder="1" applyAlignment="1">
      <alignment vertical="center" readingOrder="1"/>
    </xf>
    <xf numFmtId="2" fontId="17" fillId="9" borderId="4" xfId="1" applyNumberFormat="1" applyFont="1" applyFill="1" applyBorder="1" applyAlignment="1">
      <alignment vertical="center" readingOrder="1"/>
    </xf>
    <xf numFmtId="2" fontId="17" fillId="9" borderId="0" xfId="1" applyNumberFormat="1" applyFont="1" applyFill="1" applyBorder="1" applyAlignment="1">
      <alignment vertical="center" readingOrder="1"/>
    </xf>
    <xf numFmtId="0" fontId="8" fillId="12" borderId="161" xfId="0" applyNumberFormat="1" applyFont="1" applyFill="1" applyBorder="1" applyAlignment="1">
      <alignment vertical="center" readingOrder="1"/>
    </xf>
    <xf numFmtId="2" fontId="17" fillId="9" borderId="0" xfId="1" applyNumberFormat="1" applyFont="1" applyFill="1" applyBorder="1" applyAlignment="1">
      <alignment vertical="center" wrapText="1" readingOrder="1"/>
    </xf>
    <xf numFmtId="2" fontId="13" fillId="0" borderId="115" xfId="1" applyNumberFormat="1" applyFont="1" applyFill="1" applyBorder="1" applyAlignment="1">
      <alignment vertical="center" readingOrder="1"/>
    </xf>
    <xf numFmtId="0" fontId="21" fillId="6" borderId="202" xfId="0" applyNumberFormat="1" applyFont="1" applyFill="1" applyBorder="1" applyAlignment="1">
      <alignment vertical="center" readingOrder="1"/>
    </xf>
    <xf numFmtId="2" fontId="13" fillId="9" borderId="196" xfId="1" applyNumberFormat="1" applyFont="1" applyFill="1" applyBorder="1" applyAlignment="1">
      <alignment vertical="center" readingOrder="1"/>
    </xf>
    <xf numFmtId="2" fontId="13" fillId="9" borderId="13" xfId="1" applyNumberFormat="1" applyFont="1" applyFill="1" applyBorder="1" applyAlignment="1">
      <alignment vertical="center" readingOrder="1"/>
    </xf>
    <xf numFmtId="0" fontId="8" fillId="12" borderId="143" xfId="0" applyNumberFormat="1" applyFont="1" applyFill="1" applyBorder="1" applyAlignment="1">
      <alignment vertical="center" readingOrder="1"/>
    </xf>
    <xf numFmtId="2" fontId="13" fillId="6" borderId="13" xfId="1" applyNumberFormat="1" applyFont="1" applyFill="1" applyBorder="1" applyAlignment="1">
      <alignment vertical="center" readingOrder="1"/>
    </xf>
    <xf numFmtId="2" fontId="13" fillId="6" borderId="209" xfId="1" applyNumberFormat="1" applyFont="1" applyFill="1" applyBorder="1" applyAlignment="1">
      <alignment vertical="center" readingOrder="1"/>
    </xf>
    <xf numFmtId="0" fontId="8" fillId="12" borderId="175" xfId="0" applyNumberFormat="1" applyFont="1" applyFill="1" applyBorder="1" applyAlignment="1">
      <alignment vertical="center" readingOrder="1"/>
    </xf>
    <xf numFmtId="2" fontId="17" fillId="9" borderId="163" xfId="1" applyNumberFormat="1" applyFont="1" applyFill="1" applyBorder="1" applyAlignment="1">
      <alignment vertical="center" readingOrder="1"/>
    </xf>
    <xf numFmtId="2" fontId="17" fillId="9" borderId="13" xfId="1" applyNumberFormat="1" applyFont="1" applyFill="1" applyBorder="1" applyAlignment="1">
      <alignment vertical="center" readingOrder="1"/>
    </xf>
    <xf numFmtId="2" fontId="17" fillId="9" borderId="13" xfId="1" applyNumberFormat="1" applyFont="1" applyFill="1" applyBorder="1" applyAlignment="1">
      <alignment vertical="center" wrapText="1" readingOrder="1"/>
    </xf>
    <xf numFmtId="0" fontId="8" fillId="0" borderId="0" xfId="0" applyFont="1" applyBorder="1" applyAlignment="1">
      <alignment readingOrder="1"/>
    </xf>
    <xf numFmtId="0" fontId="21" fillId="6" borderId="149" xfId="0" applyNumberFormat="1" applyFont="1" applyFill="1" applyBorder="1" applyAlignment="1">
      <alignment vertical="center" readingOrder="1"/>
    </xf>
    <xf numFmtId="2" fontId="13" fillId="0" borderId="209" xfId="1" applyNumberFormat="1" applyFont="1" applyFill="1" applyBorder="1" applyAlignment="1">
      <alignment vertical="center" readingOrder="1"/>
    </xf>
    <xf numFmtId="2" fontId="17" fillId="9" borderId="188" xfId="1" applyNumberFormat="1" applyFont="1" applyFill="1" applyBorder="1" applyAlignment="1">
      <alignment vertical="center" readingOrder="1"/>
    </xf>
    <xf numFmtId="2" fontId="17" fillId="9" borderId="178" xfId="1" applyNumberFormat="1" applyFont="1" applyFill="1" applyBorder="1" applyAlignment="1">
      <alignment vertical="center" readingOrder="1"/>
    </xf>
    <xf numFmtId="0" fontId="8" fillId="9" borderId="19" xfId="0" applyFont="1" applyFill="1" applyBorder="1" applyAlignment="1">
      <alignment vertical="center" wrapText="1" readingOrder="1"/>
    </xf>
    <xf numFmtId="0" fontId="8" fillId="9" borderId="50" xfId="0" applyFont="1" applyFill="1" applyBorder="1" applyAlignment="1">
      <alignment vertical="center" wrapText="1" readingOrder="1"/>
    </xf>
    <xf numFmtId="2" fontId="13" fillId="6" borderId="19" xfId="1" applyNumberFormat="1" applyFont="1" applyFill="1" applyBorder="1" applyAlignment="1">
      <alignment vertical="center" readingOrder="1"/>
    </xf>
    <xf numFmtId="0" fontId="8" fillId="12" borderId="67" xfId="0" applyNumberFormat="1" applyFont="1" applyFill="1" applyBorder="1" applyAlignment="1">
      <alignment vertical="center" readingOrder="1"/>
    </xf>
    <xf numFmtId="2" fontId="8" fillId="0" borderId="19" xfId="1" applyNumberFormat="1" applyFont="1" applyFill="1" applyBorder="1" applyAlignment="1">
      <alignment vertical="center" readingOrder="1"/>
    </xf>
    <xf numFmtId="2" fontId="13" fillId="0" borderId="19" xfId="1" applyNumberFormat="1" applyFont="1" applyFill="1" applyBorder="1" applyAlignment="1">
      <alignment vertical="center" readingOrder="1"/>
    </xf>
    <xf numFmtId="2" fontId="13" fillId="0" borderId="20" xfId="1" applyNumberFormat="1" applyFont="1" applyFill="1" applyBorder="1" applyAlignment="1">
      <alignment vertical="center" readingOrder="1"/>
    </xf>
    <xf numFmtId="2" fontId="17" fillId="9" borderId="19" xfId="1" applyNumberFormat="1" applyFont="1" applyFill="1" applyBorder="1" applyAlignment="1">
      <alignment vertical="center" readingOrder="1"/>
    </xf>
    <xf numFmtId="2" fontId="17" fillId="9" borderId="19" xfId="1" applyNumberFormat="1" applyFont="1" applyFill="1" applyBorder="1" applyAlignment="1">
      <alignment vertical="center" wrapText="1" readingOrder="1"/>
    </xf>
    <xf numFmtId="2" fontId="13" fillId="6" borderId="14" xfId="1" applyNumberFormat="1" applyFont="1" applyFill="1" applyBorder="1" applyAlignment="1">
      <alignment vertical="center" readingOrder="1"/>
    </xf>
    <xf numFmtId="2" fontId="13" fillId="6" borderId="183" xfId="1" applyNumberFormat="1" applyFont="1" applyFill="1" applyBorder="1" applyAlignment="1">
      <alignment vertical="center" readingOrder="1"/>
    </xf>
    <xf numFmtId="2" fontId="13" fillId="6" borderId="81" xfId="1" applyNumberFormat="1" applyFont="1" applyFill="1" applyBorder="1" applyAlignment="1">
      <alignment vertical="center" readingOrder="1"/>
    </xf>
    <xf numFmtId="2" fontId="13" fillId="6" borderId="137" xfId="1" applyNumberFormat="1" applyFont="1" applyFill="1" applyBorder="1" applyAlignment="1">
      <alignment vertical="center" readingOrder="1"/>
    </xf>
    <xf numFmtId="2" fontId="13" fillId="6" borderId="196" xfId="1" applyNumberFormat="1" applyFont="1" applyFill="1" applyBorder="1" applyAlignment="1">
      <alignment vertical="center" readingOrder="1"/>
    </xf>
    <xf numFmtId="0" fontId="8" fillId="0" borderId="0" xfId="0" applyFont="1" applyFill="1" applyBorder="1" applyAlignment="1">
      <alignment readingOrder="1"/>
    </xf>
    <xf numFmtId="2" fontId="17" fillId="9" borderId="215" xfId="1" applyNumberFormat="1" applyFont="1" applyFill="1" applyBorder="1" applyAlignment="1">
      <alignment vertical="center" readingOrder="1"/>
    </xf>
    <xf numFmtId="2" fontId="13" fillId="6" borderId="231" xfId="1" applyNumberFormat="1" applyFont="1" applyFill="1" applyBorder="1" applyAlignment="1">
      <alignment vertical="center" readingOrder="1"/>
    </xf>
    <xf numFmtId="2" fontId="13" fillId="6" borderId="242" xfId="1" applyNumberFormat="1" applyFont="1" applyFill="1" applyBorder="1" applyAlignment="1">
      <alignment vertical="center" readingOrder="1"/>
    </xf>
    <xf numFmtId="2" fontId="13" fillId="9" borderId="179" xfId="1" applyNumberFormat="1" applyFont="1" applyFill="1" applyBorder="1" applyAlignment="1">
      <alignment vertical="center" readingOrder="1"/>
    </xf>
    <xf numFmtId="0" fontId="8" fillId="12" borderId="23" xfId="0" applyNumberFormat="1" applyFont="1" applyFill="1" applyBorder="1" applyAlignment="1">
      <alignment vertical="center" readingOrder="1"/>
    </xf>
    <xf numFmtId="2" fontId="17" fillId="9" borderId="90" xfId="1" applyNumberFormat="1" applyFont="1" applyFill="1" applyBorder="1" applyAlignment="1">
      <alignment vertical="center" readingOrder="1"/>
    </xf>
    <xf numFmtId="2" fontId="17" fillId="9" borderId="2" xfId="1" applyNumberFormat="1" applyFont="1" applyFill="1" applyBorder="1" applyAlignment="1">
      <alignment vertical="center" wrapText="1" readingOrder="1"/>
    </xf>
    <xf numFmtId="0" fontId="21" fillId="6" borderId="203" xfId="0" applyNumberFormat="1" applyFont="1" applyFill="1" applyBorder="1" applyAlignment="1">
      <alignment vertical="center" readingOrder="1"/>
    </xf>
    <xf numFmtId="2" fontId="13" fillId="6" borderId="179" xfId="1" applyNumberFormat="1" applyFont="1" applyFill="1" applyBorder="1" applyAlignment="1">
      <alignment vertical="center" readingOrder="1"/>
    </xf>
    <xf numFmtId="2" fontId="13" fillId="0" borderId="137" xfId="1" applyNumberFormat="1" applyFont="1" applyFill="1" applyBorder="1" applyAlignment="1">
      <alignment vertical="center" readingOrder="1"/>
    </xf>
    <xf numFmtId="0" fontId="18" fillId="0" borderId="5" xfId="0" applyFont="1" applyFill="1" applyBorder="1" applyAlignment="1">
      <alignment vertical="center" wrapText="1" readingOrder="1"/>
    </xf>
    <xf numFmtId="0" fontId="8" fillId="6" borderId="18" xfId="2" applyFont="1" applyFill="1" applyBorder="1" applyAlignment="1">
      <alignment vertical="center" readingOrder="1"/>
    </xf>
    <xf numFmtId="0" fontId="8" fillId="6" borderId="12" xfId="2" applyFont="1" applyFill="1" applyBorder="1" applyAlignment="1">
      <alignment vertical="center" readingOrder="1"/>
    </xf>
    <xf numFmtId="2" fontId="13" fillId="6" borderId="190" xfId="2" applyNumberFormat="1" applyFont="1" applyFill="1" applyBorder="1" applyAlignment="1">
      <alignment vertical="center" readingOrder="1"/>
    </xf>
    <xf numFmtId="2" fontId="13" fillId="6" borderId="96" xfId="2" applyNumberFormat="1" applyFont="1" applyFill="1" applyBorder="1" applyAlignment="1">
      <alignment vertical="center" readingOrder="1"/>
    </xf>
    <xf numFmtId="2" fontId="13" fillId="6" borderId="81" xfId="2" applyNumberFormat="1" applyFont="1" applyFill="1" applyBorder="1" applyAlignment="1">
      <alignment vertical="center" readingOrder="1"/>
    </xf>
    <xf numFmtId="0" fontId="8" fillId="6" borderId="5" xfId="2" applyFont="1" applyFill="1" applyBorder="1" applyAlignment="1">
      <alignment vertical="center" readingOrder="1"/>
    </xf>
    <xf numFmtId="0" fontId="18" fillId="0" borderId="5" xfId="2" applyFont="1" applyFill="1" applyBorder="1" applyAlignment="1">
      <alignment vertical="center" readingOrder="1"/>
    </xf>
    <xf numFmtId="0" fontId="17" fillId="0" borderId="5" xfId="8" applyFont="1" applyFill="1" applyBorder="1" applyAlignment="1">
      <alignment vertical="center" readingOrder="1"/>
    </xf>
    <xf numFmtId="0" fontId="17" fillId="9" borderId="11" xfId="8" applyFont="1" applyFill="1" applyBorder="1" applyAlignment="1">
      <alignment vertical="center" readingOrder="1"/>
    </xf>
    <xf numFmtId="0" fontId="17" fillId="9" borderId="17" xfId="8" applyFont="1" applyFill="1" applyBorder="1" applyAlignment="1">
      <alignment vertical="center" readingOrder="1"/>
    </xf>
    <xf numFmtId="0" fontId="17" fillId="9" borderId="16" xfId="8" applyFont="1" applyFill="1" applyBorder="1" applyAlignment="1">
      <alignment vertical="center" readingOrder="1"/>
    </xf>
    <xf numFmtId="0" fontId="10" fillId="2" borderId="17" xfId="2" applyFont="1" applyFill="1" applyBorder="1" applyAlignment="1">
      <alignment vertical="center" readingOrder="1"/>
    </xf>
    <xf numFmtId="2" fontId="22" fillId="0" borderId="14" xfId="0" applyNumberFormat="1" applyFont="1" applyFill="1" applyBorder="1" applyAlignment="1">
      <alignment vertical="center" textRotation="180" readingOrder="1"/>
    </xf>
    <xf numFmtId="2" fontId="21" fillId="6" borderId="17" xfId="1" applyNumberFormat="1" applyFont="1" applyFill="1" applyBorder="1" applyAlignment="1">
      <alignment vertical="center" wrapText="1" readingOrder="1"/>
    </xf>
    <xf numFmtId="2" fontId="13" fillId="0" borderId="5" xfId="1" applyNumberFormat="1" applyFont="1" applyFill="1" applyBorder="1" applyAlignment="1">
      <alignment vertical="center" readingOrder="1"/>
    </xf>
    <xf numFmtId="0" fontId="23" fillId="0" borderId="113" xfId="7" applyFont="1" applyFill="1" applyBorder="1" applyAlignment="1">
      <alignment vertical="center" readingOrder="1"/>
    </xf>
    <xf numFmtId="0" fontId="17" fillId="0" borderId="0" xfId="2" applyFont="1" applyFill="1" applyBorder="1" applyAlignment="1">
      <alignment vertical="center" readingOrder="1"/>
    </xf>
    <xf numFmtId="2" fontId="13" fillId="6" borderId="1" xfId="1" applyNumberFormat="1" applyFont="1" applyFill="1" applyBorder="1" applyAlignment="1">
      <alignment vertical="center" readingOrder="1"/>
    </xf>
    <xf numFmtId="0" fontId="18" fillId="6" borderId="2" xfId="2" applyFont="1" applyFill="1" applyBorder="1" applyAlignment="1">
      <alignment vertical="center" readingOrder="1"/>
    </xf>
    <xf numFmtId="0" fontId="18" fillId="6" borderId="8" xfId="2" applyFont="1" applyFill="1" applyBorder="1" applyAlignment="1">
      <alignment vertical="center" readingOrder="1"/>
    </xf>
    <xf numFmtId="0" fontId="8" fillId="6" borderId="17" xfId="2" applyFont="1" applyFill="1" applyBorder="1" applyAlignment="1">
      <alignment vertical="center" readingOrder="1"/>
    </xf>
    <xf numFmtId="0" fontId="8" fillId="6" borderId="92" xfId="2" applyFont="1" applyFill="1" applyBorder="1" applyAlignment="1">
      <alignment vertical="center" readingOrder="1"/>
    </xf>
    <xf numFmtId="0" fontId="8" fillId="0" borderId="12" xfId="0" applyFont="1" applyBorder="1" applyAlignment="1">
      <alignment readingOrder="1"/>
    </xf>
    <xf numFmtId="0" fontId="8" fillId="0" borderId="9" xfId="0" applyFont="1" applyBorder="1" applyAlignment="1">
      <alignment readingOrder="1"/>
    </xf>
    <xf numFmtId="164" fontId="8" fillId="0" borderId="0" xfId="0" applyNumberFormat="1" applyFont="1" applyFill="1" applyAlignment="1">
      <alignment vertical="center" readingOrder="1"/>
    </xf>
    <xf numFmtId="0" fontId="8" fillId="0" borderId="6" xfId="0" applyFont="1" applyBorder="1" applyAlignment="1">
      <alignment readingOrder="1"/>
    </xf>
    <xf numFmtId="0" fontId="8" fillId="0" borderId="2" xfId="0" applyFont="1" applyBorder="1" applyAlignment="1">
      <alignment readingOrder="1"/>
    </xf>
    <xf numFmtId="0" fontId="8" fillId="0" borderId="8" xfId="0" applyFont="1" applyBorder="1" applyAlignment="1">
      <alignment readingOrder="1"/>
    </xf>
    <xf numFmtId="0" fontId="18" fillId="6" borderId="9" xfId="2" applyFont="1" applyFill="1" applyBorder="1" applyAlignment="1">
      <alignment vertical="center" readingOrder="1"/>
    </xf>
    <xf numFmtId="0" fontId="8" fillId="0" borderId="0" xfId="0" applyFont="1" applyBorder="1" applyAlignment="1">
      <alignment readingOrder="1"/>
    </xf>
    <xf numFmtId="0" fontId="8" fillId="0" borderId="1" xfId="0" applyFont="1" applyBorder="1" applyAlignment="1">
      <alignment readingOrder="1"/>
    </xf>
    <xf numFmtId="2" fontId="25" fillId="7" borderId="0" xfId="1" applyNumberFormat="1" applyFont="1" applyFill="1" applyBorder="1" applyAlignment="1">
      <alignment vertical="center" readingOrder="1"/>
    </xf>
    <xf numFmtId="0" fontId="17" fillId="0" borderId="9" xfId="9" applyFont="1" applyBorder="1" applyAlignment="1">
      <alignment vertical="center" wrapText="1" readingOrder="1"/>
    </xf>
    <xf numFmtId="0" fontId="17" fillId="0" borderId="18" xfId="9" applyFont="1" applyBorder="1" applyAlignment="1">
      <alignment vertical="center" wrapText="1" readingOrder="1"/>
    </xf>
    <xf numFmtId="0" fontId="17" fillId="6" borderId="70" xfId="9" applyFont="1" applyFill="1" applyBorder="1" applyAlignment="1">
      <alignment vertical="center" wrapText="1" readingOrder="1"/>
    </xf>
    <xf numFmtId="0" fontId="25" fillId="8" borderId="0" xfId="2" applyFont="1" applyFill="1" applyBorder="1" applyAlignment="1">
      <alignment vertical="center" readingOrder="1"/>
    </xf>
    <xf numFmtId="0" fontId="17" fillId="0" borderId="14" xfId="9" applyFont="1" applyBorder="1" applyAlignment="1">
      <alignment vertical="center" wrapText="1" readingOrder="1"/>
    </xf>
    <xf numFmtId="0" fontId="17" fillId="0" borderId="5" xfId="9" applyFont="1" applyBorder="1" applyAlignment="1">
      <alignment vertical="center" wrapText="1" readingOrder="1"/>
    </xf>
    <xf numFmtId="0" fontId="17" fillId="6" borderId="107" xfId="9" applyFont="1" applyFill="1" applyBorder="1" applyAlignment="1">
      <alignment vertical="center" wrapText="1" readingOrder="1"/>
    </xf>
    <xf numFmtId="0" fontId="17" fillId="6" borderId="65" xfId="9" applyFont="1" applyFill="1" applyBorder="1" applyAlignment="1">
      <alignment vertical="center" wrapText="1" readingOrder="1"/>
    </xf>
    <xf numFmtId="2" fontId="13" fillId="6" borderId="5" xfId="1" applyNumberFormat="1" applyFont="1" applyFill="1" applyBorder="1" applyAlignment="1">
      <alignment vertical="center" readingOrder="1"/>
    </xf>
    <xf numFmtId="0" fontId="8" fillId="6" borderId="70" xfId="1" applyNumberFormat="1" applyFont="1" applyFill="1" applyBorder="1" applyAlignment="1">
      <alignment vertical="center" readingOrder="1"/>
    </xf>
    <xf numFmtId="0" fontId="8" fillId="6" borderId="65" xfId="2" applyFont="1" applyFill="1" applyBorder="1" applyAlignment="1">
      <alignment vertical="center" readingOrder="1"/>
    </xf>
    <xf numFmtId="2" fontId="13" fillId="6" borderId="149" xfId="2" applyNumberFormat="1" applyFont="1" applyFill="1" applyBorder="1" applyAlignment="1">
      <alignment vertical="center" readingOrder="1"/>
    </xf>
    <xf numFmtId="2" fontId="13" fillId="6" borderId="68" xfId="2" applyNumberFormat="1" applyFont="1" applyFill="1" applyBorder="1" applyAlignment="1">
      <alignment vertical="center" readingOrder="1"/>
    </xf>
    <xf numFmtId="0" fontId="8" fillId="12" borderId="21" xfId="1" applyNumberFormat="1" applyFont="1" applyFill="1" applyBorder="1" applyAlignment="1">
      <alignment vertical="center" readingOrder="1"/>
    </xf>
    <xf numFmtId="0" fontId="8" fillId="12" borderId="134" xfId="1" applyNumberFormat="1" applyFont="1" applyFill="1" applyBorder="1" applyAlignment="1">
      <alignment vertical="center" readingOrder="1"/>
    </xf>
    <xf numFmtId="0" fontId="8" fillId="9" borderId="135" xfId="1" applyNumberFormat="1" applyFont="1" applyFill="1" applyBorder="1" applyAlignment="1">
      <alignment vertical="center" readingOrder="1"/>
    </xf>
    <xf numFmtId="0" fontId="8" fillId="9" borderId="136" xfId="1" applyNumberFormat="1" applyFont="1" applyFill="1" applyBorder="1" applyAlignment="1">
      <alignment vertical="center" readingOrder="1"/>
    </xf>
    <xf numFmtId="0" fontId="8" fillId="12" borderId="63" xfId="1" applyNumberFormat="1" applyFont="1" applyFill="1" applyBorder="1" applyAlignment="1">
      <alignment vertical="center" readingOrder="1"/>
    </xf>
    <xf numFmtId="0" fontId="8" fillId="12" borderId="65" xfId="1" applyNumberFormat="1" applyFont="1" applyFill="1" applyBorder="1" applyAlignment="1">
      <alignment vertical="center" readingOrder="1"/>
    </xf>
    <xf numFmtId="2" fontId="13" fillId="6" borderId="150" xfId="2" applyNumberFormat="1" applyFont="1" applyFill="1" applyBorder="1" applyAlignment="1">
      <alignment vertical="center" readingOrder="1"/>
    </xf>
    <xf numFmtId="2" fontId="13" fillId="6" borderId="13" xfId="2" applyNumberFormat="1" applyFont="1" applyFill="1" applyBorder="1" applyAlignment="1">
      <alignment vertical="center" readingOrder="1"/>
    </xf>
    <xf numFmtId="0" fontId="13" fillId="0" borderId="0" xfId="1" applyFont="1" applyFill="1" applyBorder="1" applyAlignment="1">
      <alignment vertical="center" readingOrder="1"/>
    </xf>
    <xf numFmtId="2" fontId="18" fillId="0" borderId="0" xfId="2" applyNumberFormat="1" applyFont="1" applyFill="1" applyBorder="1" applyAlignment="1">
      <alignment vertical="center" readingOrder="1"/>
    </xf>
    <xf numFmtId="0" fontId="8" fillId="0" borderId="0" xfId="9" applyFont="1" applyFill="1" applyBorder="1" applyAlignment="1">
      <alignment vertical="center" readingOrder="1"/>
    </xf>
    <xf numFmtId="0" fontId="20" fillId="0" borderId="0" xfId="9" applyFont="1" applyFill="1" applyBorder="1" applyAlignment="1">
      <alignment vertical="center" wrapText="1" readingOrder="1"/>
    </xf>
    <xf numFmtId="2" fontId="18" fillId="0" borderId="0" xfId="2" applyNumberFormat="1" applyFont="1" applyFill="1" applyBorder="1" applyAlignment="1">
      <alignment vertical="center" wrapText="1" readingOrder="1"/>
    </xf>
    <xf numFmtId="0" fontId="18" fillId="0" borderId="0" xfId="9" applyFont="1" applyFill="1" applyBorder="1" applyAlignment="1">
      <alignment vertical="center" wrapText="1" readingOrder="1"/>
    </xf>
    <xf numFmtId="2" fontId="17" fillId="0" borderId="0" xfId="9" applyNumberFormat="1" applyFont="1" applyFill="1" applyBorder="1" applyAlignment="1">
      <alignment vertical="center" readingOrder="1"/>
    </xf>
    <xf numFmtId="49" fontId="18" fillId="0" borderId="0" xfId="1" applyNumberFormat="1" applyFont="1" applyFill="1" applyBorder="1" applyAlignment="1">
      <alignment vertical="center" wrapText="1" readingOrder="1"/>
    </xf>
    <xf numFmtId="2" fontId="14" fillId="0" borderId="0" xfId="2" applyNumberFormat="1" applyFont="1" applyFill="1" applyBorder="1" applyAlignment="1">
      <alignment vertical="center" readingOrder="1"/>
    </xf>
    <xf numFmtId="2" fontId="13" fillId="0" borderId="12" xfId="2" applyNumberFormat="1" applyFont="1" applyFill="1" applyBorder="1" applyAlignment="1">
      <alignment vertical="center" readingOrder="1"/>
    </xf>
    <xf numFmtId="0" fontId="21" fillId="6" borderId="21" xfId="0" applyFont="1" applyFill="1" applyBorder="1" applyAlignment="1">
      <alignment vertical="center" wrapText="1" readingOrder="1"/>
    </xf>
    <xf numFmtId="0" fontId="21" fillId="6" borderId="10" xfId="0" applyFont="1" applyFill="1" applyBorder="1" applyAlignment="1">
      <alignment vertical="center" wrapText="1" readingOrder="1"/>
    </xf>
    <xf numFmtId="0" fontId="21" fillId="6" borderId="11" xfId="0" applyFont="1" applyFill="1" applyBorder="1" applyAlignment="1">
      <alignment vertical="center" wrapText="1" readingOrder="1"/>
    </xf>
    <xf numFmtId="0" fontId="8" fillId="0" borderId="9" xfId="2" applyFont="1" applyBorder="1" applyAlignment="1">
      <alignment vertical="center" readingOrder="1"/>
    </xf>
    <xf numFmtId="0" fontId="17" fillId="0" borderId="2" xfId="7" applyFont="1" applyFill="1" applyBorder="1" applyAlignment="1">
      <alignment vertical="center" wrapText="1" readingOrder="1"/>
    </xf>
    <xf numFmtId="0" fontId="17" fillId="0" borderId="2" xfId="7" applyFont="1" applyBorder="1" applyAlignment="1">
      <alignment vertical="center" wrapText="1" readingOrder="1"/>
    </xf>
    <xf numFmtId="0" fontId="17" fillId="0" borderId="5" xfId="7" applyNumberFormat="1" applyFont="1" applyFill="1" applyBorder="1" applyAlignment="1">
      <alignment vertical="center" readingOrder="1"/>
    </xf>
    <xf numFmtId="0" fontId="17" fillId="0" borderId="14" xfId="7" applyFont="1" applyFill="1" applyBorder="1" applyAlignment="1">
      <alignment vertical="center" textRotation="180" readingOrder="1"/>
    </xf>
    <xf numFmtId="2" fontId="8" fillId="0" borderId="0" xfId="0" applyNumberFormat="1" applyFont="1" applyFill="1" applyBorder="1" applyAlignment="1">
      <alignment vertical="center" wrapText="1" readingOrder="1"/>
    </xf>
    <xf numFmtId="2" fontId="18" fillId="0" borderId="0" xfId="0" applyNumberFormat="1" applyFont="1" applyFill="1" applyBorder="1" applyAlignment="1">
      <alignment vertical="center" wrapText="1" readingOrder="1"/>
    </xf>
    <xf numFmtId="0" fontId="8" fillId="0" borderId="18" xfId="2" applyFont="1" applyFill="1" applyBorder="1" applyAlignment="1">
      <alignment vertical="center" textRotation="180" readingOrder="1"/>
    </xf>
    <xf numFmtId="0" fontId="17" fillId="0" borderId="2" xfId="8" applyFont="1" applyFill="1" applyBorder="1" applyAlignment="1">
      <alignment vertical="center" readingOrder="1"/>
    </xf>
    <xf numFmtId="0" fontId="8" fillId="0" borderId="6" xfId="2" applyFont="1" applyFill="1" applyBorder="1" applyAlignment="1">
      <alignment vertical="center" textRotation="180" readingOrder="1"/>
    </xf>
    <xf numFmtId="0" fontId="8" fillId="0" borderId="15" xfId="0" applyFont="1" applyBorder="1" applyAlignment="1">
      <alignment readingOrder="1"/>
    </xf>
    <xf numFmtId="0" fontId="17" fillId="9" borderId="2" xfId="8" applyFont="1" applyFill="1" applyBorder="1" applyAlignment="1">
      <alignment vertical="center" wrapText="1" readingOrder="1"/>
    </xf>
    <xf numFmtId="0" fontId="8" fillId="0" borderId="17" xfId="0" applyFont="1" applyBorder="1" applyAlignment="1">
      <alignment readingOrder="1"/>
    </xf>
    <xf numFmtId="0" fontId="17" fillId="0" borderId="0" xfId="8" applyFont="1" applyBorder="1" applyAlignment="1">
      <alignment vertical="center" wrapText="1" readingOrder="1"/>
    </xf>
    <xf numFmtId="0" fontId="17" fillId="0" borderId="2" xfId="7" applyFont="1" applyBorder="1" applyAlignment="1">
      <alignment vertical="center" readingOrder="1"/>
    </xf>
    <xf numFmtId="0" fontId="17" fillId="0" borderId="18" xfId="7" applyFont="1" applyBorder="1" applyAlignment="1">
      <alignment vertical="center" wrapText="1" readingOrder="1"/>
    </xf>
    <xf numFmtId="0" fontId="17" fillId="0" borderId="12" xfId="7" applyFont="1" applyBorder="1" applyAlignment="1">
      <alignment vertical="center" wrapText="1" readingOrder="1"/>
    </xf>
    <xf numFmtId="2" fontId="18" fillId="0" borderId="12" xfId="0" applyNumberFormat="1" applyFont="1" applyFill="1" applyBorder="1" applyAlignment="1">
      <alignment vertical="center" readingOrder="1"/>
    </xf>
    <xf numFmtId="2" fontId="18" fillId="0" borderId="9" xfId="0" applyNumberFormat="1" applyFont="1" applyFill="1" applyBorder="1" applyAlignment="1">
      <alignment vertical="center" readingOrder="1"/>
    </xf>
    <xf numFmtId="0" fontId="8" fillId="9" borderId="12" xfId="0" applyFont="1" applyFill="1" applyBorder="1" applyAlignment="1">
      <alignment readingOrder="1"/>
    </xf>
    <xf numFmtId="0" fontId="8" fillId="9" borderId="1" xfId="0" applyFont="1" applyFill="1" applyBorder="1" applyAlignment="1">
      <alignment readingOrder="1"/>
    </xf>
    <xf numFmtId="2" fontId="18" fillId="0" borderId="117" xfId="0" applyNumberFormat="1" applyFont="1" applyFill="1" applyBorder="1" applyAlignment="1">
      <alignment vertical="center" readingOrder="1"/>
    </xf>
    <xf numFmtId="2" fontId="18" fillId="0" borderId="118" xfId="0" applyNumberFormat="1" applyFont="1" applyFill="1" applyBorder="1" applyAlignment="1">
      <alignment vertical="center" readingOrder="1"/>
    </xf>
    <xf numFmtId="0" fontId="8" fillId="9" borderId="6" xfId="0" applyFont="1" applyFill="1" applyBorder="1" applyAlignment="1">
      <alignment readingOrder="1"/>
    </xf>
    <xf numFmtId="0" fontId="8" fillId="9" borderId="2" xfId="0" applyFont="1" applyFill="1" applyBorder="1" applyAlignment="1">
      <alignment readingOrder="1"/>
    </xf>
    <xf numFmtId="0" fontId="8" fillId="9" borderId="8" xfId="0" applyFont="1" applyFill="1" applyBorder="1" applyAlignment="1">
      <alignment readingOrder="1"/>
    </xf>
    <xf numFmtId="0" fontId="8" fillId="0" borderId="124" xfId="0" applyFont="1" applyBorder="1" applyAlignment="1">
      <alignment vertical="center" readingOrder="1"/>
    </xf>
    <xf numFmtId="2" fontId="18" fillId="0" borderId="124" xfId="0" applyNumberFormat="1" applyFont="1" applyFill="1" applyBorder="1" applyAlignment="1">
      <alignment vertical="center" readingOrder="1"/>
    </xf>
    <xf numFmtId="0" fontId="17" fillId="0" borderId="124" xfId="7" applyFont="1" applyFill="1" applyBorder="1" applyAlignment="1">
      <alignment vertical="center" readingOrder="1"/>
    </xf>
    <xf numFmtId="0" fontId="8" fillId="0" borderId="10" xfId="0" applyFont="1" applyBorder="1" applyAlignment="1">
      <alignment readingOrder="1"/>
    </xf>
    <xf numFmtId="0" fontId="8" fillId="13" borderId="17" xfId="0" applyFont="1" applyFill="1" applyBorder="1" applyAlignment="1">
      <alignment readingOrder="1"/>
    </xf>
    <xf numFmtId="0" fontId="17" fillId="0" borderId="124" xfId="7" applyFont="1" applyBorder="1" applyAlignment="1">
      <alignment vertical="center" readingOrder="1"/>
    </xf>
    <xf numFmtId="2" fontId="17" fillId="0" borderId="0" xfId="1" applyNumberFormat="1" applyFont="1" applyFill="1" applyBorder="1" applyAlignment="1">
      <alignment vertical="center" textRotation="180" readingOrder="1"/>
    </xf>
    <xf numFmtId="0" fontId="23" fillId="0" borderId="6" xfId="7" applyFont="1" applyBorder="1" applyAlignment="1">
      <alignment vertical="center" readingOrder="1"/>
    </xf>
    <xf numFmtId="0" fontId="8" fillId="13" borderId="12" xfId="0" applyFont="1" applyFill="1" applyBorder="1" applyAlignment="1">
      <alignment readingOrder="1"/>
    </xf>
    <xf numFmtId="0" fontId="8" fillId="13" borderId="9" xfId="0" applyFont="1" applyFill="1" applyBorder="1" applyAlignment="1">
      <alignment readingOrder="1"/>
    </xf>
    <xf numFmtId="0" fontId="17" fillId="0" borderId="17" xfId="7" applyFont="1" applyBorder="1" applyAlignment="1">
      <alignment vertical="center" textRotation="180" readingOrder="1"/>
    </xf>
    <xf numFmtId="0" fontId="8" fillId="0" borderId="5" xfId="0" applyFont="1" applyBorder="1" applyAlignment="1">
      <alignment readingOrder="1"/>
    </xf>
    <xf numFmtId="0" fontId="8" fillId="0" borderId="0" xfId="0" applyFont="1" applyAlignment="1">
      <alignment readingOrder="1"/>
    </xf>
    <xf numFmtId="0" fontId="8" fillId="13" borderId="2" xfId="0" applyFont="1" applyFill="1" applyBorder="1" applyAlignment="1">
      <alignment readingOrder="1"/>
    </xf>
    <xf numFmtId="0" fontId="8" fillId="13" borderId="1" xfId="0" applyFont="1" applyFill="1" applyBorder="1" applyAlignment="1">
      <alignment readingOrder="1"/>
    </xf>
    <xf numFmtId="0" fontId="23" fillId="0" borderId="10" xfId="7" applyNumberFormat="1" applyFont="1" applyBorder="1" applyAlignment="1">
      <alignment vertical="center" readingOrder="1"/>
    </xf>
    <xf numFmtId="0" fontId="8" fillId="0" borderId="10" xfId="2" applyFont="1" applyBorder="1" applyAlignment="1">
      <alignment vertical="center" readingOrder="1"/>
    </xf>
    <xf numFmtId="2" fontId="13" fillId="0" borderId="10" xfId="1" applyNumberFormat="1" applyFont="1" applyFill="1" applyBorder="1" applyAlignment="1">
      <alignment vertical="center" readingOrder="1"/>
    </xf>
    <xf numFmtId="0" fontId="17" fillId="0" borderId="16" xfId="8" applyNumberFormat="1" applyFont="1" applyBorder="1" applyAlignment="1">
      <alignment vertical="center" textRotation="180" readingOrder="1"/>
    </xf>
    <xf numFmtId="0" fontId="17" fillId="9" borderId="17" xfId="8" applyNumberFormat="1" applyFont="1" applyFill="1" applyBorder="1" applyAlignment="1">
      <alignment vertical="center" readingOrder="1"/>
    </xf>
    <xf numFmtId="0" fontId="8" fillId="9" borderId="17" xfId="0" applyFont="1" applyFill="1" applyBorder="1" applyAlignment="1">
      <alignment readingOrder="1"/>
    </xf>
    <xf numFmtId="0" fontId="8" fillId="9" borderId="15" xfId="0" applyFont="1" applyFill="1" applyBorder="1" applyAlignment="1">
      <alignment readingOrder="1"/>
    </xf>
    <xf numFmtId="0" fontId="8" fillId="12" borderId="14" xfId="0" applyFont="1" applyFill="1" applyBorder="1" applyAlignment="1">
      <alignment readingOrder="1"/>
    </xf>
    <xf numFmtId="0" fontId="8" fillId="0" borderId="14" xfId="0" applyFont="1" applyBorder="1" applyAlignment="1">
      <alignment readingOrder="1"/>
    </xf>
    <xf numFmtId="0" fontId="8" fillId="12" borderId="15" xfId="0" applyFont="1" applyFill="1" applyBorder="1" applyAlignment="1">
      <alignment readingOrder="1"/>
    </xf>
    <xf numFmtId="0" fontId="21" fillId="0" borderId="0" xfId="0" applyFont="1" applyFill="1" applyBorder="1" applyAlignment="1">
      <alignment vertical="center" wrapText="1" readingOrder="1"/>
    </xf>
    <xf numFmtId="0" fontId="8" fillId="6" borderId="64" xfId="2" applyFont="1" applyFill="1" applyBorder="1" applyAlignment="1">
      <alignment vertical="center" readingOrder="1"/>
    </xf>
    <xf numFmtId="0" fontId="17" fillId="0" borderId="0" xfId="7" applyFont="1" applyFill="1" applyBorder="1" applyAlignment="1">
      <alignment vertical="center" textRotation="180" readingOrder="1"/>
    </xf>
    <xf numFmtId="0" fontId="17" fillId="0" borderId="14" xfId="8" applyNumberFormat="1" applyFont="1" applyBorder="1" applyAlignment="1">
      <alignment vertical="center" textRotation="180" readingOrder="1"/>
    </xf>
    <xf numFmtId="0" fontId="17" fillId="0" borderId="15" xfId="8" applyNumberFormat="1" applyFont="1" applyBorder="1" applyAlignment="1">
      <alignment vertical="center" textRotation="180" readingOrder="1"/>
    </xf>
    <xf numFmtId="0" fontId="8" fillId="0" borderId="11" xfId="0" applyFont="1" applyBorder="1" applyAlignment="1">
      <alignment readingOrder="1"/>
    </xf>
    <xf numFmtId="0" fontId="8" fillId="13" borderId="10" xfId="0" applyFont="1" applyFill="1" applyBorder="1" applyAlignment="1">
      <alignment readingOrder="1"/>
    </xf>
    <xf numFmtId="0" fontId="8" fillId="13" borderId="11" xfId="0" applyFont="1" applyFill="1" applyBorder="1" applyAlignment="1">
      <alignment readingOrder="1"/>
    </xf>
    <xf numFmtId="0" fontId="23" fillId="0" borderId="12" xfId="7" applyFont="1" applyBorder="1" applyAlignment="1">
      <alignment vertical="center" readingOrder="1"/>
    </xf>
    <xf numFmtId="0" fontId="8" fillId="0" borderId="0" xfId="2" applyFont="1" applyFill="1" applyBorder="1" applyAlignment="1">
      <alignment vertical="center" textRotation="180" readingOrder="1"/>
    </xf>
    <xf numFmtId="0" fontId="8" fillId="13" borderId="6" xfId="0" applyFont="1" applyFill="1" applyBorder="1" applyAlignment="1">
      <alignment readingOrder="1"/>
    </xf>
    <xf numFmtId="0" fontId="8" fillId="13" borderId="8" xfId="0" applyFont="1" applyFill="1" applyBorder="1" applyAlignment="1">
      <alignment readingOrder="1"/>
    </xf>
    <xf numFmtId="0" fontId="10" fillId="2" borderId="18" xfId="2" applyFont="1" applyFill="1" applyBorder="1" applyAlignment="1">
      <alignment vertical="center" readingOrder="1"/>
    </xf>
    <xf numFmtId="0" fontId="10" fillId="2" borderId="12" xfId="2" applyFont="1" applyFill="1" applyBorder="1" applyAlignment="1">
      <alignment vertical="center" readingOrder="1"/>
    </xf>
    <xf numFmtId="0" fontId="18" fillId="0" borderId="12" xfId="2" applyFont="1" applyFill="1" applyBorder="1" applyAlignment="1">
      <alignment vertical="center" wrapText="1" readingOrder="1"/>
    </xf>
    <xf numFmtId="0" fontId="8" fillId="0" borderId="12" xfId="1" applyFont="1" applyFill="1" applyBorder="1" applyAlignment="1">
      <alignment vertical="center" wrapText="1" readingOrder="1"/>
    </xf>
    <xf numFmtId="0" fontId="8" fillId="0" borderId="12" xfId="0" applyFont="1" applyFill="1" applyBorder="1" applyAlignment="1">
      <alignment vertical="center" wrapText="1" readingOrder="1"/>
    </xf>
    <xf numFmtId="0" fontId="23" fillId="0" borderId="18" xfId="7" applyNumberFormat="1" applyFont="1" applyFill="1" applyBorder="1" applyAlignment="1">
      <alignment vertical="center" readingOrder="1"/>
    </xf>
    <xf numFmtId="0" fontId="23" fillId="0" borderId="17" xfId="7" applyFont="1" applyFill="1" applyBorder="1" applyAlignment="1">
      <alignment vertical="center" textRotation="180" wrapText="1" readingOrder="1"/>
    </xf>
    <xf numFmtId="0" fontId="23" fillId="9" borderId="17" xfId="7" applyFont="1" applyFill="1" applyBorder="1" applyAlignment="1">
      <alignment vertical="center" wrapText="1" readingOrder="1"/>
    </xf>
    <xf numFmtId="0" fontId="23" fillId="0" borderId="5" xfId="7" applyNumberFormat="1" applyFont="1" applyFill="1" applyBorder="1" applyAlignment="1">
      <alignment vertical="center" readingOrder="1"/>
    </xf>
    <xf numFmtId="0" fontId="23" fillId="9" borderId="16" xfId="7" applyFont="1" applyFill="1" applyBorder="1" applyAlignment="1">
      <alignment vertical="center" wrapText="1" readingOrder="1"/>
    </xf>
    <xf numFmtId="0" fontId="23" fillId="0" borderId="2" xfId="7" applyFont="1" applyBorder="1" applyAlignment="1">
      <alignment vertical="center" readingOrder="1"/>
    </xf>
    <xf numFmtId="2" fontId="13" fillId="6" borderId="17" xfId="0" applyNumberFormat="1" applyFont="1" applyFill="1" applyBorder="1" applyAlignment="1">
      <alignment vertical="center" readingOrder="1"/>
    </xf>
    <xf numFmtId="0" fontId="8" fillId="6" borderId="17" xfId="2" applyFont="1" applyFill="1" applyBorder="1" applyAlignment="1">
      <alignment vertical="center" wrapText="1" readingOrder="1"/>
    </xf>
    <xf numFmtId="0" fontId="8" fillId="6" borderId="17" xfId="0" applyFont="1" applyFill="1" applyBorder="1" applyAlignment="1">
      <alignment vertical="center" wrapText="1" readingOrder="1"/>
    </xf>
    <xf numFmtId="0" fontId="25" fillId="0" borderId="0" xfId="7" applyFont="1" applyBorder="1" applyAlignment="1">
      <alignment vertical="center" wrapText="1" readingOrder="1"/>
    </xf>
    <xf numFmtId="2" fontId="22" fillId="0" borderId="3" xfId="0" applyNumberFormat="1" applyFont="1" applyFill="1" applyBorder="1" applyAlignment="1">
      <alignment vertical="center" readingOrder="1"/>
    </xf>
    <xf numFmtId="2" fontId="22" fillId="0" borderId="4" xfId="0" applyNumberFormat="1" applyFont="1" applyFill="1" applyBorder="1" applyAlignment="1">
      <alignment vertical="center" readingOrder="1"/>
    </xf>
    <xf numFmtId="2" fontId="22" fillId="0" borderId="5" xfId="0" applyNumberFormat="1" applyFont="1" applyFill="1" applyBorder="1" applyAlignment="1">
      <alignment vertical="center" readingOrder="1"/>
    </xf>
    <xf numFmtId="0" fontId="22" fillId="0" borderId="3" xfId="2" applyFont="1" applyFill="1" applyBorder="1" applyAlignment="1">
      <alignment vertical="center" readingOrder="1"/>
    </xf>
    <xf numFmtId="0" fontId="22" fillId="0" borderId="4" xfId="2" applyFont="1" applyFill="1" applyBorder="1" applyAlignment="1">
      <alignment vertical="center" readingOrder="1"/>
    </xf>
    <xf numFmtId="0" fontId="10" fillId="2" borderId="6" xfId="2" applyFont="1" applyFill="1" applyBorder="1" applyAlignment="1">
      <alignment vertical="center" readingOrder="1"/>
    </xf>
    <xf numFmtId="0" fontId="10" fillId="2" borderId="2" xfId="2" applyFont="1" applyFill="1" applyBorder="1" applyAlignment="1">
      <alignment vertical="center" readingOrder="1"/>
    </xf>
    <xf numFmtId="0" fontId="22" fillId="0" borderId="5" xfId="2" applyFont="1" applyFill="1" applyBorder="1" applyAlignment="1">
      <alignment vertical="center" readingOrder="1"/>
    </xf>
    <xf numFmtId="2" fontId="22" fillId="0" borderId="3" xfId="2" applyNumberFormat="1" applyFont="1" applyFill="1" applyBorder="1" applyAlignment="1">
      <alignment vertical="center" readingOrder="1"/>
    </xf>
    <xf numFmtId="2" fontId="22" fillId="0" borderId="4" xfId="2" applyNumberFormat="1" applyFont="1" applyFill="1" applyBorder="1" applyAlignment="1">
      <alignment vertical="center" readingOrder="1"/>
    </xf>
    <xf numFmtId="2" fontId="10" fillId="0" borderId="106" xfId="0" applyNumberFormat="1" applyFont="1" applyFill="1" applyBorder="1" applyAlignment="1">
      <alignment vertical="center" readingOrder="1"/>
    </xf>
    <xf numFmtId="2" fontId="10" fillId="0" borderId="2" xfId="0" applyNumberFormat="1" applyFont="1" applyFill="1" applyBorder="1" applyAlignment="1">
      <alignment vertical="center" readingOrder="1"/>
    </xf>
    <xf numFmtId="2" fontId="24" fillId="0" borderId="0" xfId="0" applyNumberFormat="1" applyFont="1" applyFill="1" applyBorder="1" applyAlignment="1">
      <alignment vertical="center" readingOrder="1"/>
    </xf>
    <xf numFmtId="0" fontId="10" fillId="0" borderId="0" xfId="2" applyFont="1" applyFill="1" applyBorder="1" applyAlignment="1">
      <alignment vertical="center" readingOrder="1"/>
    </xf>
    <xf numFmtId="2" fontId="10" fillId="2" borderId="17" xfId="2" applyNumberFormat="1" applyFont="1" applyFill="1" applyBorder="1" applyAlignment="1">
      <alignment vertical="center" readingOrder="1"/>
    </xf>
    <xf numFmtId="0" fontId="23" fillId="0" borderId="0" xfId="7" applyFont="1" applyFill="1" applyBorder="1" applyAlignment="1">
      <alignment vertical="center" wrapText="1" readingOrder="1"/>
    </xf>
    <xf numFmtId="0" fontId="23" fillId="0" borderId="12" xfId="7" applyFont="1" applyFill="1" applyBorder="1" applyAlignment="1">
      <alignment vertical="center" wrapText="1" readingOrder="1"/>
    </xf>
    <xf numFmtId="0" fontId="8" fillId="0" borderId="12" xfId="0" applyFont="1" applyFill="1" applyBorder="1" applyAlignment="1">
      <alignment vertical="center" readingOrder="1"/>
    </xf>
    <xf numFmtId="0" fontId="23" fillId="0" borderId="12" xfId="7" applyNumberFormat="1" applyFont="1" applyFill="1" applyBorder="1" applyAlignment="1">
      <alignment vertical="center" readingOrder="1"/>
    </xf>
    <xf numFmtId="0" fontId="23" fillId="0" borderId="12" xfId="7" applyFont="1" applyFill="1" applyBorder="1" applyAlignment="1">
      <alignment vertical="center" readingOrder="1"/>
    </xf>
    <xf numFmtId="2" fontId="10" fillId="0" borderId="12" xfId="0" applyNumberFormat="1" applyFont="1" applyFill="1" applyBorder="1" applyAlignment="1">
      <alignment vertical="center" readingOrder="1"/>
    </xf>
    <xf numFmtId="0" fontId="23" fillId="0" borderId="113" xfId="7" applyFont="1" applyBorder="1" applyAlignment="1">
      <alignment vertical="center" wrapText="1" readingOrder="1"/>
    </xf>
    <xf numFmtId="0" fontId="23" fillId="0" borderId="114" xfId="7" applyFont="1" applyBorder="1" applyAlignment="1">
      <alignment vertical="center" wrapText="1" readingOrder="1"/>
    </xf>
    <xf numFmtId="0" fontId="23" fillId="0" borderId="115" xfId="7" applyFont="1" applyBorder="1" applyAlignment="1">
      <alignment vertical="center" wrapText="1" readingOrder="1"/>
    </xf>
    <xf numFmtId="0" fontId="23" fillId="0" borderId="116" xfId="7" applyFont="1" applyBorder="1" applyAlignment="1">
      <alignment vertical="center" wrapText="1" readingOrder="1"/>
    </xf>
    <xf numFmtId="0" fontId="23" fillId="0" borderId="117" xfId="7" applyFont="1" applyBorder="1" applyAlignment="1">
      <alignment vertical="center" wrapText="1" readingOrder="1"/>
    </xf>
    <xf numFmtId="0" fontId="23" fillId="0" borderId="118" xfId="7" applyFont="1" applyBorder="1" applyAlignment="1">
      <alignment vertical="center" wrapText="1" readingOrder="1"/>
    </xf>
    <xf numFmtId="0" fontId="23" fillId="0" borderId="5" xfId="7" applyFont="1" applyBorder="1" applyAlignment="1">
      <alignment vertical="center" readingOrder="1"/>
    </xf>
    <xf numFmtId="2" fontId="10" fillId="0" borderId="1" xfId="0" applyNumberFormat="1" applyFont="1" applyFill="1" applyBorder="1" applyAlignment="1">
      <alignment vertical="center" readingOrder="1"/>
    </xf>
    <xf numFmtId="0" fontId="18" fillId="0" borderId="3" xfId="0" applyFont="1" applyFill="1" applyBorder="1" applyAlignment="1">
      <alignment vertical="center" wrapText="1" readingOrder="1"/>
    </xf>
    <xf numFmtId="0" fontId="23" fillId="0" borderId="114" xfId="7" applyFont="1" applyFill="1" applyBorder="1" applyAlignment="1">
      <alignment vertical="center" readingOrder="1"/>
    </xf>
    <xf numFmtId="2" fontId="10" fillId="0" borderId="115" xfId="0" applyNumberFormat="1" applyFont="1" applyFill="1" applyBorder="1" applyAlignment="1">
      <alignment vertical="center" readingOrder="1"/>
    </xf>
    <xf numFmtId="2" fontId="17" fillId="0" borderId="122" xfId="0" applyNumberFormat="1" applyFont="1" applyFill="1" applyBorder="1" applyAlignment="1">
      <alignment vertical="center" readingOrder="1"/>
    </xf>
    <xf numFmtId="2" fontId="10" fillId="0" borderId="124" xfId="0" applyNumberFormat="1" applyFont="1" applyFill="1" applyBorder="1" applyAlignment="1">
      <alignment vertical="center" readingOrder="1"/>
    </xf>
    <xf numFmtId="0" fontId="23" fillId="0" borderId="0" xfId="7" applyFont="1" applyFill="1" applyBorder="1" applyAlignment="1">
      <alignment vertical="center" textRotation="180" readingOrder="1"/>
    </xf>
    <xf numFmtId="2" fontId="17" fillId="0" borderId="0" xfId="0" applyNumberFormat="1" applyFont="1" applyFill="1" applyBorder="1" applyAlignment="1">
      <alignment vertical="center" readingOrder="1"/>
    </xf>
    <xf numFmtId="0" fontId="23" fillId="0" borderId="16" xfId="7" applyFont="1" applyBorder="1" applyAlignment="1">
      <alignment vertical="center" textRotation="180" readingOrder="1"/>
    </xf>
    <xf numFmtId="0" fontId="23" fillId="9" borderId="17" xfId="7" applyFont="1" applyFill="1" applyBorder="1" applyAlignment="1">
      <alignment vertical="center" readingOrder="1"/>
    </xf>
    <xf numFmtId="0" fontId="23" fillId="0" borderId="14" xfId="7" applyFont="1" applyBorder="1" applyAlignment="1">
      <alignment vertical="center" textRotation="180" readingOrder="1"/>
    </xf>
    <xf numFmtId="0" fontId="23" fillId="0" borderId="15" xfId="7" applyFont="1" applyBorder="1" applyAlignment="1">
      <alignment vertical="center" textRotation="180" readingOrder="1"/>
    </xf>
    <xf numFmtId="0" fontId="21" fillId="6" borderId="0" xfId="2" applyFont="1" applyFill="1" applyBorder="1" applyAlignment="1">
      <alignment vertical="center" readingOrder="1"/>
    </xf>
    <xf numFmtId="2" fontId="10" fillId="0" borderId="0" xfId="2" applyNumberFormat="1" applyFont="1" applyFill="1" applyBorder="1" applyAlignment="1">
      <alignment vertical="center" readingOrder="1"/>
    </xf>
    <xf numFmtId="0" fontId="23" fillId="0" borderId="2" xfId="7" applyNumberFormat="1" applyFont="1" applyFill="1" applyBorder="1" applyAlignment="1">
      <alignment vertical="center" readingOrder="1"/>
    </xf>
    <xf numFmtId="0" fontId="23" fillId="0" borderId="0" xfId="7" applyFont="1" applyFill="1" applyBorder="1" applyAlignment="1">
      <alignment vertical="center" textRotation="180" wrapText="1" readingOrder="1"/>
    </xf>
    <xf numFmtId="0" fontId="21" fillId="6" borderId="10" xfId="1" applyFont="1" applyFill="1" applyBorder="1" applyAlignment="1">
      <alignment vertical="center" wrapText="1" readingOrder="1"/>
    </xf>
    <xf numFmtId="0" fontId="21" fillId="6" borderId="11" xfId="1" applyFont="1" applyFill="1" applyBorder="1" applyAlignment="1">
      <alignment vertical="center" wrapText="1" readingOrder="1"/>
    </xf>
    <xf numFmtId="0" fontId="17" fillId="0" borderId="12" xfId="11" applyFont="1" applyBorder="1" applyAlignment="1">
      <alignment vertical="center" readingOrder="1"/>
    </xf>
    <xf numFmtId="0" fontId="17" fillId="0" borderId="12" xfId="11" applyNumberFormat="1" applyFont="1" applyFill="1" applyBorder="1" applyAlignment="1">
      <alignment vertical="center" readingOrder="1"/>
    </xf>
    <xf numFmtId="0" fontId="17" fillId="0" borderId="12" xfId="11" applyFont="1" applyFill="1" applyBorder="1" applyAlignment="1">
      <alignment vertical="center" wrapText="1" readingOrder="1"/>
    </xf>
    <xf numFmtId="0" fontId="22" fillId="4" borderId="0" xfId="2" applyFont="1" applyFill="1" applyBorder="1" applyAlignment="1">
      <alignment vertical="center" readingOrder="1"/>
    </xf>
    <xf numFmtId="0" fontId="17" fillId="0" borderId="2" xfId="11" applyFont="1" applyBorder="1" applyAlignment="1">
      <alignment vertical="center" readingOrder="1"/>
    </xf>
    <xf numFmtId="0" fontId="17" fillId="0" borderId="2" xfId="11" applyNumberFormat="1" applyFont="1" applyFill="1" applyBorder="1" applyAlignment="1">
      <alignment vertical="center" readingOrder="1"/>
    </xf>
    <xf numFmtId="0" fontId="8" fillId="0" borderId="2" xfId="1" applyFont="1" applyFill="1" applyBorder="1" applyAlignment="1">
      <alignment vertical="center" wrapText="1" readingOrder="1"/>
    </xf>
    <xf numFmtId="0" fontId="17" fillId="0" borderId="2" xfId="11" applyFont="1" applyFill="1" applyBorder="1" applyAlignment="1">
      <alignment vertical="center" wrapText="1" readingOrder="1"/>
    </xf>
    <xf numFmtId="0" fontId="17" fillId="0" borderId="2" xfId="11" applyFont="1" applyFill="1" applyBorder="1" applyAlignment="1">
      <alignment vertical="center" readingOrder="1"/>
    </xf>
    <xf numFmtId="49" fontId="10" fillId="0" borderId="2" xfId="1" applyNumberFormat="1" applyFont="1" applyFill="1" applyBorder="1" applyAlignment="1">
      <alignment vertical="center" wrapText="1" readingOrder="1"/>
    </xf>
    <xf numFmtId="2" fontId="22" fillId="3" borderId="5" xfId="2" applyNumberFormat="1" applyFont="1" applyFill="1" applyBorder="1" applyAlignment="1">
      <alignment vertical="center" readingOrder="1"/>
    </xf>
    <xf numFmtId="2" fontId="22" fillId="3" borderId="0" xfId="2" applyNumberFormat="1" applyFont="1" applyFill="1" applyBorder="1" applyAlignment="1">
      <alignment vertical="center" readingOrder="1"/>
    </xf>
    <xf numFmtId="0" fontId="17" fillId="0" borderId="0" xfId="11" applyNumberFormat="1" applyFont="1" applyFill="1" applyBorder="1" applyAlignment="1">
      <alignment vertical="center" readingOrder="1"/>
    </xf>
    <xf numFmtId="0" fontId="17" fillId="0" borderId="0" xfId="11" applyFont="1" applyFill="1" applyBorder="1" applyAlignment="1">
      <alignment vertical="center" readingOrder="1"/>
    </xf>
    <xf numFmtId="0" fontId="8" fillId="6" borderId="95" xfId="2" applyFont="1" applyFill="1" applyBorder="1" applyAlignment="1">
      <alignment vertical="center" readingOrder="1"/>
    </xf>
    <xf numFmtId="0" fontId="21" fillId="6" borderId="182" xfId="2" applyFont="1" applyFill="1" applyBorder="1" applyAlignment="1">
      <alignment vertical="center" readingOrder="1"/>
    </xf>
    <xf numFmtId="0" fontId="13" fillId="6" borderId="190" xfId="2" applyFont="1" applyFill="1" applyBorder="1" applyAlignment="1">
      <alignment vertical="center" readingOrder="1"/>
    </xf>
    <xf numFmtId="0" fontId="13" fillId="6" borderId="96" xfId="2" applyFont="1" applyFill="1" applyBorder="1" applyAlignment="1">
      <alignment vertical="center" readingOrder="1"/>
    </xf>
    <xf numFmtId="0" fontId="18" fillId="13" borderId="68" xfId="1" applyFont="1" applyFill="1" applyBorder="1" applyAlignment="1">
      <alignment vertical="center" wrapText="1" readingOrder="1"/>
    </xf>
    <xf numFmtId="0" fontId="13" fillId="6" borderId="81" xfId="2" applyFont="1" applyFill="1" applyBorder="1" applyAlignment="1">
      <alignment vertical="center" readingOrder="1"/>
    </xf>
    <xf numFmtId="0" fontId="8" fillId="12" borderId="27" xfId="1" applyNumberFormat="1" applyFont="1" applyFill="1" applyBorder="1" applyAlignment="1">
      <alignment vertical="center" readingOrder="1"/>
    </xf>
    <xf numFmtId="0" fontId="17" fillId="0" borderId="117" xfId="11" applyFont="1" applyFill="1" applyBorder="1" applyAlignment="1">
      <alignment vertical="center" readingOrder="1"/>
    </xf>
    <xf numFmtId="0" fontId="17" fillId="0" borderId="117" xfId="11" applyNumberFormat="1" applyFont="1" applyFill="1" applyBorder="1" applyAlignment="1">
      <alignment vertical="center" wrapText="1" readingOrder="1"/>
    </xf>
    <xf numFmtId="0" fontId="8" fillId="0" borderId="128" xfId="2" applyFont="1" applyFill="1" applyBorder="1" applyAlignment="1">
      <alignment vertical="center" readingOrder="1"/>
    </xf>
    <xf numFmtId="0" fontId="8" fillId="0" borderId="118" xfId="2" applyFont="1" applyFill="1" applyBorder="1" applyAlignment="1">
      <alignment vertical="center" readingOrder="1"/>
    </xf>
    <xf numFmtId="0" fontId="17" fillId="0" borderId="0" xfId="11" applyFont="1" applyBorder="1" applyAlignment="1">
      <alignment vertical="center" readingOrder="1"/>
    </xf>
    <xf numFmtId="0" fontId="17" fillId="0" borderId="0" xfId="11" applyNumberFormat="1" applyFont="1" applyFill="1" applyBorder="1" applyAlignment="1">
      <alignment vertical="center" wrapText="1" readingOrder="1"/>
    </xf>
    <xf numFmtId="0" fontId="17" fillId="0" borderId="5" xfId="11" applyNumberFormat="1" applyFont="1" applyBorder="1" applyAlignment="1">
      <alignment vertical="center" readingOrder="1"/>
    </xf>
    <xf numFmtId="0" fontId="21" fillId="6" borderId="5" xfId="1" applyFont="1" applyFill="1" applyBorder="1" applyAlignment="1">
      <alignment vertical="center" wrapText="1" readingOrder="1"/>
    </xf>
    <xf numFmtId="0" fontId="21" fillId="6" borderId="0" xfId="1" applyFont="1" applyFill="1" applyBorder="1" applyAlignment="1">
      <alignment vertical="center" wrapText="1" readingOrder="1"/>
    </xf>
    <xf numFmtId="0" fontId="17" fillId="0" borderId="6" xfId="11" applyFont="1" applyBorder="1" applyAlignment="1">
      <alignment vertical="center" readingOrder="1"/>
    </xf>
    <xf numFmtId="0" fontId="17" fillId="0" borderId="0" xfId="11" applyNumberFormat="1" applyFont="1" applyBorder="1" applyAlignment="1">
      <alignment vertical="center" readingOrder="1"/>
    </xf>
    <xf numFmtId="0" fontId="8" fillId="12" borderId="27" xfId="1" applyNumberFormat="1" applyFont="1" applyFill="1" applyBorder="1" applyAlignment="1">
      <alignment vertical="center" readingOrder="1"/>
    </xf>
    <xf numFmtId="0" fontId="17" fillId="0" borderId="5" xfId="11" applyNumberFormat="1" applyFont="1" applyBorder="1" applyAlignment="1">
      <alignment vertical="center" textRotation="180" readingOrder="1"/>
    </xf>
    <xf numFmtId="0" fontId="17" fillId="9" borderId="18" xfId="11" applyNumberFormat="1" applyFont="1" applyFill="1" applyBorder="1" applyAlignment="1">
      <alignment vertical="center" readingOrder="1"/>
    </xf>
    <xf numFmtId="0" fontId="17" fillId="9" borderId="12" xfId="11" applyNumberFormat="1" applyFont="1" applyFill="1" applyBorder="1" applyAlignment="1">
      <alignment vertical="center" readingOrder="1"/>
    </xf>
    <xf numFmtId="0" fontId="17" fillId="9" borderId="46" xfId="11" applyNumberFormat="1" applyFont="1" applyFill="1" applyBorder="1" applyAlignment="1">
      <alignment vertical="center" readingOrder="1"/>
    </xf>
    <xf numFmtId="0" fontId="17" fillId="0" borderId="16" xfId="11" applyNumberFormat="1" applyFont="1" applyBorder="1" applyAlignment="1">
      <alignment vertical="center" textRotation="180" readingOrder="1"/>
    </xf>
    <xf numFmtId="0" fontId="17" fillId="9" borderId="9" xfId="11" applyNumberFormat="1" applyFont="1" applyFill="1" applyBorder="1" applyAlignment="1">
      <alignment vertical="center" readingOrder="1"/>
    </xf>
    <xf numFmtId="0" fontId="8" fillId="12" borderId="30" xfId="1" applyNumberFormat="1" applyFont="1" applyFill="1" applyBorder="1" applyAlignment="1">
      <alignment vertical="center" readingOrder="1"/>
    </xf>
    <xf numFmtId="0" fontId="17" fillId="0" borderId="47" xfId="11" applyNumberFormat="1" applyFont="1" applyBorder="1" applyAlignment="1">
      <alignment vertical="center" textRotation="180" readingOrder="1"/>
    </xf>
    <xf numFmtId="0" fontId="17" fillId="9" borderId="47" xfId="11" applyNumberFormat="1" applyFont="1" applyFill="1" applyBorder="1" applyAlignment="1">
      <alignment vertical="center" readingOrder="1"/>
    </xf>
    <xf numFmtId="0" fontId="17" fillId="9" borderId="28" xfId="11" applyNumberFormat="1" applyFont="1" applyFill="1" applyBorder="1" applyAlignment="1">
      <alignment vertical="center" readingOrder="1"/>
    </xf>
    <xf numFmtId="0" fontId="17" fillId="9" borderId="41" xfId="11" applyNumberFormat="1" applyFont="1" applyFill="1" applyBorder="1" applyAlignment="1">
      <alignment vertical="center" readingOrder="1"/>
    </xf>
    <xf numFmtId="0" fontId="17" fillId="0" borderId="59" xfId="11" applyNumberFormat="1" applyFont="1" applyBorder="1" applyAlignment="1">
      <alignment vertical="center" textRotation="180" readingOrder="1"/>
    </xf>
    <xf numFmtId="0" fontId="17" fillId="9" borderId="39" xfId="11" applyNumberFormat="1" applyFont="1" applyFill="1" applyBorder="1" applyAlignment="1">
      <alignment vertical="center" readingOrder="1"/>
    </xf>
    <xf numFmtId="2" fontId="13" fillId="6" borderId="157" xfId="2" applyNumberFormat="1" applyFont="1" applyFill="1" applyBorder="1" applyAlignment="1">
      <alignment vertical="center" readingOrder="1"/>
    </xf>
    <xf numFmtId="2" fontId="13" fillId="6" borderId="83" xfId="2" applyNumberFormat="1" applyFont="1" applyFill="1" applyBorder="1" applyAlignment="1">
      <alignment vertical="center" readingOrder="1"/>
    </xf>
    <xf numFmtId="0" fontId="8" fillId="12" borderId="25" xfId="0" applyNumberFormat="1" applyFont="1" applyFill="1" applyBorder="1" applyAlignment="1">
      <alignment vertical="center" readingOrder="1"/>
    </xf>
    <xf numFmtId="0" fontId="17" fillId="0" borderId="34" xfId="11" applyFont="1" applyFill="1" applyBorder="1" applyAlignment="1">
      <alignment vertical="center" readingOrder="1"/>
    </xf>
    <xf numFmtId="0" fontId="17" fillId="0" borderId="34" xfId="11" applyFont="1" applyFill="1" applyBorder="1" applyAlignment="1">
      <alignment vertical="center" wrapText="1" readingOrder="1"/>
    </xf>
    <xf numFmtId="0" fontId="20" fillId="0" borderId="34" xfId="11" applyFont="1" applyFill="1" applyBorder="1" applyAlignment="1">
      <alignment vertical="center" readingOrder="1"/>
    </xf>
    <xf numFmtId="0" fontId="8" fillId="12" borderId="36" xfId="0" applyNumberFormat="1" applyFont="1" applyFill="1" applyBorder="1" applyAlignment="1">
      <alignment vertical="center" readingOrder="1"/>
    </xf>
    <xf numFmtId="0" fontId="17" fillId="0" borderId="57" xfId="11" applyFont="1" applyFill="1" applyBorder="1" applyAlignment="1">
      <alignment vertical="center" wrapText="1" readingOrder="1"/>
    </xf>
    <xf numFmtId="0" fontId="8" fillId="12" borderId="27" xfId="0" applyNumberFormat="1" applyFont="1" applyFill="1" applyBorder="1" applyAlignment="1">
      <alignment vertical="center" readingOrder="1"/>
    </xf>
    <xf numFmtId="0" fontId="17" fillId="0" borderId="0" xfId="11" applyFont="1" applyFill="1" applyBorder="1" applyAlignment="1">
      <alignment vertical="center" wrapText="1" readingOrder="1"/>
    </xf>
    <xf numFmtId="0" fontId="17" fillId="0" borderId="1" xfId="11" applyFont="1" applyFill="1" applyBorder="1" applyAlignment="1">
      <alignment vertical="center" wrapText="1" readingOrder="1"/>
    </xf>
    <xf numFmtId="0" fontId="8" fillId="12" borderId="29" xfId="0" applyNumberFormat="1" applyFont="1" applyFill="1" applyBorder="1" applyAlignment="1">
      <alignment vertical="center" readingOrder="1"/>
    </xf>
    <xf numFmtId="0" fontId="17" fillId="0" borderId="0" xfId="11" applyFont="1" applyFill="1" applyBorder="1" applyAlignment="1">
      <alignment vertical="center" textRotation="90" readingOrder="1"/>
    </xf>
    <xf numFmtId="0" fontId="17" fillId="0" borderId="12" xfId="11" applyFont="1" applyFill="1" applyBorder="1" applyAlignment="1">
      <alignment vertical="center" readingOrder="1"/>
    </xf>
    <xf numFmtId="0" fontId="18" fillId="0" borderId="71" xfId="2" applyFont="1" applyFill="1" applyBorder="1" applyAlignment="1">
      <alignment vertical="center" readingOrder="1"/>
    </xf>
    <xf numFmtId="0" fontId="18" fillId="0" borderId="40" xfId="2" applyFont="1" applyFill="1" applyBorder="1" applyAlignment="1">
      <alignment vertical="center" readingOrder="1"/>
    </xf>
    <xf numFmtId="0" fontId="17" fillId="0" borderId="12" xfId="11" applyFont="1" applyFill="1" applyBorder="1" applyAlignment="1">
      <alignment vertical="center" textRotation="90" readingOrder="1"/>
    </xf>
    <xf numFmtId="49" fontId="18" fillId="0" borderId="12" xfId="0" applyNumberFormat="1" applyFont="1" applyFill="1" applyBorder="1" applyAlignment="1">
      <alignment vertical="center" wrapText="1" readingOrder="1"/>
    </xf>
    <xf numFmtId="0" fontId="18" fillId="13" borderId="73" xfId="0" applyFont="1" applyFill="1" applyBorder="1" applyAlignment="1">
      <alignment vertical="center" wrapText="1" readingOrder="1"/>
    </xf>
    <xf numFmtId="0" fontId="18" fillId="13" borderId="74" xfId="0" applyFont="1" applyFill="1" applyBorder="1" applyAlignment="1">
      <alignment vertical="center" wrapText="1" readingOrder="1"/>
    </xf>
    <xf numFmtId="0" fontId="8" fillId="12" borderId="42" xfId="0" applyNumberFormat="1" applyFont="1" applyFill="1" applyBorder="1" applyAlignment="1">
      <alignment vertical="center" readingOrder="1"/>
    </xf>
    <xf numFmtId="0" fontId="17" fillId="0" borderId="56" xfId="11" applyFont="1" applyFill="1" applyBorder="1" applyAlignment="1">
      <alignment vertical="center" readingOrder="1"/>
    </xf>
    <xf numFmtId="0" fontId="17" fillId="0" borderId="34" xfId="11" applyFont="1" applyFill="1" applyBorder="1" applyAlignment="1">
      <alignment vertical="center" readingOrder="1"/>
    </xf>
    <xf numFmtId="0" fontId="17" fillId="0" borderId="44" xfId="11" applyFont="1" applyFill="1" applyBorder="1" applyAlignment="1">
      <alignment vertical="center" readingOrder="1"/>
    </xf>
    <xf numFmtId="49" fontId="18" fillId="9" borderId="45" xfId="0" applyNumberFormat="1" applyFont="1" applyFill="1" applyBorder="1" applyAlignment="1">
      <alignment vertical="center" wrapText="1" readingOrder="1"/>
    </xf>
    <xf numFmtId="49" fontId="18" fillId="9" borderId="34" xfId="0" applyNumberFormat="1" applyFont="1" applyFill="1" applyBorder="1" applyAlignment="1">
      <alignment vertical="center" wrapText="1" readingOrder="1"/>
    </xf>
    <xf numFmtId="0" fontId="17" fillId="9" borderId="34" xfId="11" applyFont="1" applyFill="1" applyBorder="1" applyAlignment="1">
      <alignment vertical="center" readingOrder="1"/>
    </xf>
    <xf numFmtId="0" fontId="8" fillId="6" borderId="243" xfId="2" applyFont="1" applyFill="1" applyBorder="1" applyAlignment="1">
      <alignment vertical="center" readingOrder="1"/>
    </xf>
    <xf numFmtId="0" fontId="8" fillId="6" borderId="37" xfId="2" applyFont="1" applyFill="1" applyBorder="1" applyAlignment="1">
      <alignment vertical="center" readingOrder="1"/>
    </xf>
    <xf numFmtId="0" fontId="8" fillId="12" borderId="43" xfId="0" applyNumberFormat="1" applyFont="1" applyFill="1" applyBorder="1" applyAlignment="1">
      <alignment vertical="center" readingOrder="1"/>
    </xf>
    <xf numFmtId="0" fontId="17" fillId="0" borderId="5" xfId="11" applyFont="1" applyFill="1" applyBorder="1" applyAlignment="1">
      <alignment vertical="center" readingOrder="1"/>
    </xf>
    <xf numFmtId="0" fontId="17" fillId="0" borderId="0" xfId="11" applyFont="1" applyFill="1" applyBorder="1" applyAlignment="1">
      <alignment vertical="center" readingOrder="1"/>
    </xf>
    <xf numFmtId="0" fontId="17" fillId="0" borderId="3" xfId="11" applyFont="1" applyFill="1" applyBorder="1" applyAlignment="1">
      <alignment vertical="center" readingOrder="1"/>
    </xf>
    <xf numFmtId="49" fontId="18" fillId="9" borderId="4" xfId="0" applyNumberFormat="1" applyFont="1" applyFill="1" applyBorder="1" applyAlignment="1">
      <alignment vertical="center" wrapText="1" readingOrder="1"/>
    </xf>
    <xf numFmtId="49" fontId="18" fillId="9" borderId="0" xfId="0" applyNumberFormat="1" applyFont="1" applyFill="1" applyBorder="1" applyAlignment="1">
      <alignment vertical="center" wrapText="1" readingOrder="1"/>
    </xf>
    <xf numFmtId="0" fontId="17" fillId="9" borderId="0" xfId="11" applyFont="1" applyFill="1" applyBorder="1" applyAlignment="1">
      <alignment vertical="center" readingOrder="1"/>
    </xf>
    <xf numFmtId="0" fontId="8" fillId="12" borderId="53" xfId="0" applyNumberFormat="1" applyFont="1" applyFill="1" applyBorder="1" applyAlignment="1">
      <alignment vertical="center" readingOrder="1"/>
    </xf>
    <xf numFmtId="0" fontId="17" fillId="0" borderId="47" xfId="11" applyFont="1" applyFill="1" applyBorder="1" applyAlignment="1">
      <alignment vertical="center" readingOrder="1"/>
    </xf>
    <xf numFmtId="0" fontId="17" fillId="0" borderId="28" xfId="11" applyFont="1" applyFill="1" applyBorder="1" applyAlignment="1">
      <alignment vertical="center" readingOrder="1"/>
    </xf>
    <xf numFmtId="0" fontId="17" fillId="0" borderId="55" xfId="11" applyFont="1" applyFill="1" applyBorder="1" applyAlignment="1">
      <alignment vertical="center" readingOrder="1"/>
    </xf>
    <xf numFmtId="49" fontId="18" fillId="9" borderId="155" xfId="0" applyNumberFormat="1" applyFont="1" applyFill="1" applyBorder="1" applyAlignment="1">
      <alignment vertical="center" wrapText="1" readingOrder="1"/>
    </xf>
    <xf numFmtId="49" fontId="18" fillId="9" borderId="28" xfId="0" applyNumberFormat="1" applyFont="1" applyFill="1" applyBorder="1" applyAlignment="1">
      <alignment vertical="center" wrapText="1" readingOrder="1"/>
    </xf>
    <xf numFmtId="0" fontId="17" fillId="9" borderId="28" xfId="11" applyFont="1" applyFill="1" applyBorder="1" applyAlignment="1">
      <alignment vertical="center" readingOrder="1"/>
    </xf>
    <xf numFmtId="0" fontId="8" fillId="12" borderId="48" xfId="0" applyNumberFormat="1" applyFont="1" applyFill="1" applyBorder="1" applyAlignment="1">
      <alignment vertical="center" readingOrder="1"/>
    </xf>
    <xf numFmtId="0" fontId="8" fillId="12" borderId="31" xfId="0" applyNumberFormat="1" applyFont="1" applyFill="1" applyBorder="1" applyAlignment="1">
      <alignment vertical="center" readingOrder="1"/>
    </xf>
    <xf numFmtId="0" fontId="18" fillId="13" borderId="35" xfId="1" applyFont="1" applyFill="1" applyBorder="1" applyAlignment="1">
      <alignment vertical="center" wrapText="1" readingOrder="1"/>
    </xf>
    <xf numFmtId="0" fontId="8" fillId="12" borderId="99" xfId="1" applyNumberFormat="1" applyFont="1" applyFill="1" applyBorder="1" applyAlignment="1">
      <alignment vertical="center" readingOrder="1"/>
    </xf>
    <xf numFmtId="0" fontId="17" fillId="0" borderId="68" xfId="11" applyFont="1" applyBorder="1" applyAlignment="1">
      <alignment vertical="center" readingOrder="1"/>
    </xf>
    <xf numFmtId="0" fontId="8" fillId="0" borderId="68" xfId="2" applyFont="1" applyFill="1" applyBorder="1" applyAlignment="1">
      <alignment vertical="center" readingOrder="1"/>
    </xf>
    <xf numFmtId="0" fontId="8" fillId="0" borderId="210" xfId="2" applyFont="1" applyFill="1" applyBorder="1" applyAlignment="1">
      <alignment vertical="center" readingOrder="1"/>
    </xf>
    <xf numFmtId="0" fontId="8" fillId="12" borderId="93" xfId="1" applyNumberFormat="1" applyFont="1" applyFill="1" applyBorder="1" applyAlignment="1">
      <alignment vertical="center" readingOrder="1"/>
    </xf>
    <xf numFmtId="0" fontId="17" fillId="0" borderId="93" xfId="11" applyFont="1" applyBorder="1" applyAlignment="1">
      <alignment vertical="center" wrapText="1" readingOrder="1"/>
    </xf>
    <xf numFmtId="0" fontId="17" fillId="0" borderId="100" xfId="11" applyFont="1" applyBorder="1" applyAlignment="1">
      <alignment vertical="center" wrapText="1" readingOrder="1"/>
    </xf>
    <xf numFmtId="0" fontId="18" fillId="13" borderId="26" xfId="1" applyFont="1" applyFill="1" applyBorder="1" applyAlignment="1">
      <alignment vertical="center" wrapText="1" readingOrder="1"/>
    </xf>
    <xf numFmtId="0" fontId="8" fillId="12" borderId="25" xfId="1" applyNumberFormat="1" applyFont="1" applyFill="1" applyBorder="1" applyAlignment="1">
      <alignment vertical="center" readingOrder="1"/>
    </xf>
    <xf numFmtId="0" fontId="17" fillId="0" borderId="122" xfId="11" applyFont="1" applyBorder="1" applyAlignment="1">
      <alignment vertical="center" readingOrder="1"/>
    </xf>
    <xf numFmtId="0" fontId="17" fillId="0" borderId="124" xfId="11" applyNumberFormat="1" applyFont="1" applyFill="1" applyBorder="1" applyAlignment="1">
      <alignment vertical="center" wrapText="1" readingOrder="1"/>
    </xf>
    <xf numFmtId="0" fontId="8" fillId="0" borderId="125" xfId="2" applyFont="1" applyFill="1" applyBorder="1" applyAlignment="1">
      <alignment vertical="center" readingOrder="1"/>
    </xf>
    <xf numFmtId="0" fontId="17" fillId="0" borderId="16" xfId="11" applyFont="1" applyBorder="1" applyAlignment="1">
      <alignment vertical="center" wrapText="1" readingOrder="1"/>
    </xf>
    <xf numFmtId="0" fontId="17" fillId="0" borderId="38" xfId="11" applyFont="1" applyBorder="1" applyAlignment="1">
      <alignment vertical="center" wrapText="1" readingOrder="1"/>
    </xf>
    <xf numFmtId="0" fontId="17" fillId="0" borderId="122" xfId="11" applyNumberFormat="1" applyFont="1" applyBorder="1" applyAlignment="1">
      <alignment vertical="center" wrapText="1" readingOrder="1"/>
    </xf>
    <xf numFmtId="0" fontId="17" fillId="0" borderId="124" xfId="11" applyNumberFormat="1" applyFont="1" applyBorder="1" applyAlignment="1">
      <alignment vertical="center" wrapText="1" readingOrder="1"/>
    </xf>
    <xf numFmtId="0" fontId="17" fillId="0" borderId="131" xfId="11" applyNumberFormat="1" applyFont="1" applyBorder="1" applyAlignment="1">
      <alignment vertical="center" wrapText="1" readingOrder="1"/>
    </xf>
    <xf numFmtId="0" fontId="17" fillId="0" borderId="125" xfId="11" applyNumberFormat="1" applyFont="1" applyBorder="1" applyAlignment="1">
      <alignment vertical="center" wrapText="1" readingOrder="1"/>
    </xf>
    <xf numFmtId="0" fontId="8" fillId="12" borderId="29" xfId="1" applyNumberFormat="1" applyFont="1" applyFill="1" applyBorder="1" applyAlignment="1">
      <alignment vertical="center" readingOrder="1"/>
    </xf>
    <xf numFmtId="0" fontId="17" fillId="0" borderId="122" xfId="11" applyFont="1" applyBorder="1" applyAlignment="1">
      <alignment vertical="center" wrapText="1" readingOrder="1"/>
    </xf>
    <xf numFmtId="0" fontId="17" fillId="0" borderId="124" xfId="11" applyFont="1" applyBorder="1" applyAlignment="1">
      <alignment vertical="center" wrapText="1" readingOrder="1"/>
    </xf>
    <xf numFmtId="0" fontId="17" fillId="0" borderId="125" xfId="11" applyFont="1" applyBorder="1" applyAlignment="1">
      <alignment vertical="center" wrapText="1" readingOrder="1"/>
    </xf>
    <xf numFmtId="0" fontId="8" fillId="12" borderId="25" xfId="1" applyNumberFormat="1" applyFont="1" applyFill="1" applyBorder="1" applyAlignment="1">
      <alignment vertical="center" readingOrder="1"/>
    </xf>
    <xf numFmtId="0" fontId="17" fillId="0" borderId="113" xfId="11" applyNumberFormat="1" applyFont="1" applyBorder="1" applyAlignment="1">
      <alignment vertical="center" wrapText="1" readingOrder="1"/>
    </xf>
    <xf numFmtId="0" fontId="8" fillId="0" borderId="114" xfId="0" applyFont="1" applyBorder="1" applyAlignment="1">
      <alignment readingOrder="1"/>
    </xf>
    <xf numFmtId="0" fontId="8" fillId="0" borderId="115" xfId="0" applyFont="1" applyBorder="1" applyAlignment="1">
      <alignment readingOrder="1"/>
    </xf>
    <xf numFmtId="0" fontId="18" fillId="0" borderId="124" xfId="1" applyFont="1" applyFill="1" applyBorder="1" applyAlignment="1">
      <alignment vertical="center" wrapText="1" readingOrder="1"/>
    </xf>
    <xf numFmtId="2" fontId="13" fillId="0" borderId="125" xfId="1" applyNumberFormat="1" applyFont="1" applyFill="1" applyBorder="1" applyAlignment="1">
      <alignment vertical="center" readingOrder="1"/>
    </xf>
    <xf numFmtId="0" fontId="8" fillId="12" borderId="14" xfId="1" applyNumberFormat="1" applyFont="1" applyFill="1" applyBorder="1" applyAlignment="1">
      <alignment vertical="center" readingOrder="1"/>
    </xf>
    <xf numFmtId="2" fontId="13" fillId="0" borderId="124" xfId="1" applyNumberFormat="1" applyFont="1" applyFill="1" applyBorder="1" applyAlignment="1">
      <alignment vertical="center" readingOrder="1"/>
    </xf>
    <xf numFmtId="0" fontId="8" fillId="0" borderId="116" xfId="0" applyFont="1" applyBorder="1" applyAlignment="1">
      <alignment readingOrder="1"/>
    </xf>
    <xf numFmtId="0" fontId="8" fillId="0" borderId="117" xfId="0" applyFont="1" applyBorder="1" applyAlignment="1">
      <alignment readingOrder="1"/>
    </xf>
    <xf numFmtId="0" fontId="8" fillId="0" borderId="118" xfId="0" applyFont="1" applyBorder="1" applyAlignment="1">
      <alignment readingOrder="1"/>
    </xf>
    <xf numFmtId="0" fontId="17" fillId="0" borderId="112" xfId="11" applyFont="1" applyBorder="1" applyAlignment="1">
      <alignment vertical="center" wrapText="1" readingOrder="1"/>
    </xf>
    <xf numFmtId="0" fontId="18" fillId="13" borderId="33" xfId="1" applyFont="1" applyFill="1" applyBorder="1" applyAlignment="1">
      <alignment vertical="center" wrapText="1" readingOrder="1"/>
    </xf>
    <xf numFmtId="0" fontId="21" fillId="6" borderId="17" xfId="1" applyFont="1" applyFill="1" applyBorder="1" applyAlignment="1">
      <alignment vertical="center" wrapText="1" readingOrder="1"/>
    </xf>
    <xf numFmtId="0" fontId="17" fillId="0" borderId="114" xfId="11" applyFont="1" applyBorder="1" applyAlignment="1">
      <alignment vertical="center" wrapText="1" readingOrder="1"/>
    </xf>
    <xf numFmtId="0" fontId="17" fillId="0" borderId="115" xfId="11" applyFont="1" applyBorder="1" applyAlignment="1">
      <alignment vertical="center" wrapText="1" readingOrder="1"/>
    </xf>
    <xf numFmtId="0" fontId="17" fillId="0" borderId="117" xfId="11" applyFont="1" applyBorder="1" applyAlignment="1">
      <alignment vertical="center" wrapText="1" readingOrder="1"/>
    </xf>
    <xf numFmtId="0" fontId="17" fillId="0" borderId="118" xfId="11" applyFont="1" applyBorder="1" applyAlignment="1">
      <alignment vertical="center" wrapText="1" readingOrder="1"/>
    </xf>
    <xf numFmtId="0" fontId="8" fillId="0" borderId="114" xfId="0" applyFont="1" applyBorder="1" applyAlignment="1">
      <alignment vertical="center" readingOrder="1"/>
    </xf>
    <xf numFmtId="0" fontId="8" fillId="0" borderId="132" xfId="0" applyFont="1" applyBorder="1" applyAlignment="1">
      <alignment vertical="center" readingOrder="1"/>
    </xf>
    <xf numFmtId="0" fontId="17" fillId="0" borderId="0" xfId="11" applyNumberFormat="1" applyFont="1" applyBorder="1" applyAlignment="1">
      <alignment vertical="center" wrapText="1" readingOrder="1"/>
    </xf>
    <xf numFmtId="0" fontId="17" fillId="0" borderId="26" xfId="11" applyNumberFormat="1" applyFont="1" applyBorder="1" applyAlignment="1">
      <alignment vertical="center" wrapText="1" readingOrder="1"/>
    </xf>
    <xf numFmtId="0" fontId="17" fillId="0" borderId="1" xfId="11" applyNumberFormat="1" applyFont="1" applyBorder="1" applyAlignment="1">
      <alignment vertical="center" wrapText="1" readingOrder="1"/>
    </xf>
    <xf numFmtId="0" fontId="17" fillId="0" borderId="181" xfId="11" applyFont="1" applyBorder="1" applyAlignment="1">
      <alignment vertical="center" readingOrder="1"/>
    </xf>
    <xf numFmtId="0" fontId="17" fillId="0" borderId="133" xfId="11" applyNumberFormat="1" applyFont="1" applyFill="1" applyBorder="1" applyAlignment="1">
      <alignment vertical="center" wrapText="1" readingOrder="1"/>
    </xf>
    <xf numFmtId="0" fontId="8" fillId="0" borderId="137" xfId="2" applyFont="1" applyFill="1" applyBorder="1" applyAlignment="1">
      <alignment vertical="center" readingOrder="1"/>
    </xf>
    <xf numFmtId="0" fontId="8" fillId="0" borderId="6" xfId="0" applyFont="1" applyBorder="1" applyAlignment="1">
      <alignment vertical="center" readingOrder="1"/>
    </xf>
    <xf numFmtId="0" fontId="8" fillId="0" borderId="2" xfId="0" applyFont="1" applyBorder="1" applyAlignment="1">
      <alignment vertical="center" readingOrder="1"/>
    </xf>
    <xf numFmtId="0" fontId="8" fillId="0" borderId="33" xfId="0" applyFont="1" applyBorder="1" applyAlignment="1">
      <alignment vertical="center" readingOrder="1"/>
    </xf>
    <xf numFmtId="0" fontId="17" fillId="0" borderId="2" xfId="11" applyNumberFormat="1" applyFont="1" applyBorder="1" applyAlignment="1">
      <alignment vertical="center" wrapText="1" readingOrder="1"/>
    </xf>
    <xf numFmtId="0" fontId="17" fillId="0" borderId="33" xfId="11" applyNumberFormat="1" applyFont="1" applyBorder="1" applyAlignment="1">
      <alignment vertical="center" wrapText="1" readingOrder="1"/>
    </xf>
    <xf numFmtId="0" fontId="17" fillId="0" borderId="8" xfId="11" applyNumberFormat="1" applyFont="1" applyBorder="1" applyAlignment="1">
      <alignment vertical="center" wrapText="1" readingOrder="1"/>
    </xf>
    <xf numFmtId="0" fontId="8" fillId="9" borderId="15" xfId="2" applyFont="1" applyFill="1" applyBorder="1" applyAlignment="1">
      <alignment vertical="center" readingOrder="1"/>
    </xf>
    <xf numFmtId="0" fontId="8" fillId="9" borderId="72" xfId="2" applyFont="1" applyFill="1" applyBorder="1" applyAlignment="1">
      <alignment vertical="center" readingOrder="1"/>
    </xf>
    <xf numFmtId="0" fontId="8" fillId="9" borderId="16" xfId="2" applyFont="1" applyFill="1" applyBorder="1" applyAlignment="1">
      <alignment vertical="center" readingOrder="1"/>
    </xf>
    <xf numFmtId="0" fontId="8" fillId="9" borderId="38" xfId="2" applyFont="1" applyFill="1" applyBorder="1" applyAlignment="1">
      <alignment vertical="center" readingOrder="1"/>
    </xf>
    <xf numFmtId="0" fontId="17" fillId="0" borderId="12" xfId="11" applyNumberFormat="1" applyFont="1" applyBorder="1" applyAlignment="1">
      <alignment vertical="center" wrapText="1" readingOrder="1"/>
    </xf>
    <xf numFmtId="0" fontId="18" fillId="9" borderId="32" xfId="2" applyFont="1" applyFill="1" applyBorder="1" applyAlignment="1">
      <alignment vertical="center" readingOrder="1"/>
    </xf>
    <xf numFmtId="0" fontId="8" fillId="0" borderId="0" xfId="2" applyFont="1" applyBorder="1" applyAlignment="1">
      <alignment vertical="center" readingOrder="1"/>
    </xf>
    <xf numFmtId="0" fontId="18" fillId="9" borderId="16" xfId="2" applyFont="1" applyFill="1" applyBorder="1" applyAlignment="1">
      <alignment vertical="center" readingOrder="1"/>
    </xf>
    <xf numFmtId="0" fontId="18" fillId="9" borderId="38" xfId="2" applyFont="1" applyFill="1" applyBorder="1" applyAlignment="1">
      <alignment vertical="center" readingOrder="1"/>
    </xf>
    <xf numFmtId="0" fontId="17" fillId="0" borderId="18" xfId="11" applyNumberFormat="1" applyFont="1" applyBorder="1" applyAlignment="1">
      <alignment vertical="center" textRotation="180" readingOrder="1"/>
    </xf>
    <xf numFmtId="0" fontId="17" fillId="9" borderId="18" xfId="11" applyNumberFormat="1" applyFont="1" applyFill="1" applyBorder="1" applyAlignment="1">
      <alignment vertical="center" readingOrder="1"/>
    </xf>
    <xf numFmtId="0" fontId="17" fillId="9" borderId="12" xfId="11" applyNumberFormat="1" applyFont="1" applyFill="1" applyBorder="1" applyAlignment="1">
      <alignment vertical="center" readingOrder="1"/>
    </xf>
    <xf numFmtId="0" fontId="17" fillId="0" borderId="6" xfId="11" applyNumberFormat="1" applyFont="1" applyBorder="1" applyAlignment="1">
      <alignment vertical="center" textRotation="180" readingOrder="1"/>
    </xf>
    <xf numFmtId="0" fontId="17" fillId="9" borderId="6" xfId="11" applyNumberFormat="1" applyFont="1" applyFill="1" applyBorder="1" applyAlignment="1">
      <alignment vertical="center" readingOrder="1"/>
    </xf>
    <xf numFmtId="0" fontId="17" fillId="9" borderId="2" xfId="11" applyNumberFormat="1" applyFont="1" applyFill="1" applyBorder="1" applyAlignment="1">
      <alignment vertical="center" readingOrder="1"/>
    </xf>
    <xf numFmtId="2" fontId="20" fillId="0" borderId="0" xfId="2" applyNumberFormat="1" applyFont="1" applyFill="1" applyBorder="1" applyAlignment="1">
      <alignment vertical="center" readingOrder="1"/>
    </xf>
    <xf numFmtId="0" fontId="21" fillId="6" borderId="12" xfId="2" applyFont="1" applyFill="1" applyBorder="1" applyAlignment="1">
      <alignment vertical="center" readingOrder="1"/>
    </xf>
    <xf numFmtId="0" fontId="28" fillId="0" borderId="0" xfId="2" applyFont="1" applyFill="1" applyAlignment="1">
      <alignment vertical="center" readingOrder="1"/>
    </xf>
    <xf numFmtId="2" fontId="13" fillId="6" borderId="22" xfId="2" applyNumberFormat="1" applyFont="1" applyFill="1" applyBorder="1" applyAlignment="1">
      <alignment vertical="center" readingOrder="1"/>
    </xf>
    <xf numFmtId="2" fontId="13" fillId="6" borderId="19" xfId="2" applyNumberFormat="1" applyFont="1" applyFill="1" applyBorder="1" applyAlignment="1">
      <alignment vertical="center" readingOrder="1"/>
    </xf>
    <xf numFmtId="0" fontId="18" fillId="13" borderId="19" xfId="1" applyFont="1" applyFill="1" applyBorder="1" applyAlignment="1">
      <alignment vertical="center" wrapText="1" readingOrder="1"/>
    </xf>
    <xf numFmtId="0" fontId="8" fillId="12" borderId="67" xfId="1" applyNumberFormat="1" applyFont="1" applyFill="1" applyBorder="1" applyAlignment="1">
      <alignment vertical="center" readingOrder="1"/>
    </xf>
    <xf numFmtId="0" fontId="17" fillId="0" borderId="22" xfId="11" applyFont="1" applyFill="1" applyBorder="1" applyAlignment="1">
      <alignment vertical="center" readingOrder="1"/>
    </xf>
    <xf numFmtId="0" fontId="17" fillId="0" borderId="19" xfId="11" applyNumberFormat="1" applyFont="1" applyFill="1" applyBorder="1" applyAlignment="1">
      <alignment vertical="center" readingOrder="1"/>
    </xf>
    <xf numFmtId="0" fontId="18" fillId="0" borderId="19" xfId="2" applyFont="1" applyFill="1" applyBorder="1" applyAlignment="1">
      <alignment vertical="center" readingOrder="1"/>
    </xf>
    <xf numFmtId="0" fontId="8" fillId="0" borderId="20" xfId="1" applyNumberFormat="1" applyFont="1" applyFill="1" applyBorder="1" applyAlignment="1">
      <alignment vertical="center" readingOrder="1"/>
    </xf>
    <xf numFmtId="0" fontId="8" fillId="0" borderId="50" xfId="1" applyNumberFormat="1" applyFont="1" applyFill="1" applyBorder="1" applyAlignment="1">
      <alignment vertical="center" readingOrder="1"/>
    </xf>
    <xf numFmtId="0" fontId="17" fillId="0" borderId="5" xfId="11" applyFont="1" applyFill="1" applyBorder="1" applyAlignment="1">
      <alignment vertical="center" readingOrder="1"/>
    </xf>
    <xf numFmtId="0" fontId="8" fillId="0" borderId="3" xfId="1" applyNumberFormat="1" applyFont="1" applyFill="1" applyBorder="1" applyAlignment="1">
      <alignment vertical="center" readingOrder="1"/>
    </xf>
    <xf numFmtId="0" fontId="8" fillId="12" borderId="176" xfId="1" applyNumberFormat="1" applyFont="1" applyFill="1" applyBorder="1" applyAlignment="1">
      <alignment vertical="center" readingOrder="1"/>
    </xf>
    <xf numFmtId="0" fontId="17" fillId="0" borderId="6" xfId="11" applyFont="1" applyFill="1" applyBorder="1" applyAlignment="1">
      <alignment vertical="center" readingOrder="1"/>
    </xf>
    <xf numFmtId="0" fontId="8" fillId="0" borderId="64" xfId="1" applyNumberFormat="1" applyFont="1" applyFill="1" applyBorder="1" applyAlignment="1">
      <alignment vertical="center" readingOrder="1"/>
    </xf>
    <xf numFmtId="0" fontId="21" fillId="0" borderId="0" xfId="1" applyFont="1" applyFill="1" applyBorder="1" applyAlignment="1">
      <alignment vertical="center" wrapText="1" readingOrder="1"/>
    </xf>
    <xf numFmtId="2" fontId="13" fillId="6" borderId="51" xfId="2" applyNumberFormat="1" applyFont="1" applyFill="1" applyBorder="1" applyAlignment="1">
      <alignment vertical="center" readingOrder="1"/>
    </xf>
    <xf numFmtId="2" fontId="13" fillId="6" borderId="34" xfId="2" applyNumberFormat="1" applyFont="1" applyFill="1" applyBorder="1" applyAlignment="1">
      <alignment vertical="center" readingOrder="1"/>
    </xf>
    <xf numFmtId="0" fontId="17" fillId="0" borderId="44" xfId="11" applyFont="1" applyFill="1" applyBorder="1" applyAlignment="1">
      <alignment vertical="center" readingOrder="1"/>
    </xf>
    <xf numFmtId="49" fontId="18" fillId="0" borderId="45" xfId="1" applyNumberFormat="1" applyFont="1" applyFill="1" applyBorder="1" applyAlignment="1">
      <alignment vertical="center" wrapText="1" readingOrder="1"/>
    </xf>
    <xf numFmtId="49" fontId="18" fillId="0" borderId="34" xfId="1" applyNumberFormat="1" applyFont="1" applyFill="1" applyBorder="1" applyAlignment="1">
      <alignment vertical="center" wrapText="1" readingOrder="1"/>
    </xf>
    <xf numFmtId="2" fontId="8" fillId="0" borderId="34" xfId="2" applyNumberFormat="1" applyFont="1" applyFill="1" applyBorder="1" applyAlignment="1">
      <alignment vertical="center" wrapText="1" readingOrder="1"/>
    </xf>
    <xf numFmtId="0" fontId="17" fillId="0" borderId="34" xfId="11" applyFont="1" applyBorder="1" applyAlignment="1">
      <alignment vertical="center" readingOrder="1"/>
    </xf>
    <xf numFmtId="0" fontId="17" fillId="0" borderId="34" xfId="11" applyFont="1" applyFill="1" applyBorder="1" applyAlignment="1">
      <alignment vertical="center" textRotation="90" readingOrder="1"/>
    </xf>
    <xf numFmtId="0" fontId="8" fillId="0" borderId="35" xfId="1" applyNumberFormat="1" applyFont="1" applyFill="1" applyBorder="1" applyAlignment="1">
      <alignment vertical="center" readingOrder="1"/>
    </xf>
    <xf numFmtId="2" fontId="13" fillId="6" borderId="80" xfId="2" applyNumberFormat="1" applyFont="1" applyFill="1" applyBorder="1" applyAlignment="1">
      <alignment vertical="center" readingOrder="1"/>
    </xf>
    <xf numFmtId="2" fontId="13" fillId="6" borderId="169" xfId="2" applyNumberFormat="1" applyFont="1" applyFill="1" applyBorder="1" applyAlignment="1">
      <alignment vertical="center" readingOrder="1"/>
    </xf>
    <xf numFmtId="0" fontId="18" fillId="12" borderId="34" xfId="1" applyFont="1" applyFill="1" applyBorder="1" applyAlignment="1">
      <alignment vertical="center" wrapText="1" readingOrder="1"/>
    </xf>
    <xf numFmtId="0" fontId="18" fillId="12" borderId="35" xfId="1" applyFont="1" applyFill="1" applyBorder="1" applyAlignment="1">
      <alignment vertical="center" wrapText="1" readingOrder="1"/>
    </xf>
    <xf numFmtId="0" fontId="8" fillId="12" borderId="42" xfId="1" applyNumberFormat="1" applyFont="1" applyFill="1" applyBorder="1" applyAlignment="1">
      <alignment vertical="center" readingOrder="1"/>
    </xf>
    <xf numFmtId="2" fontId="13" fillId="6" borderId="52" xfId="2" applyNumberFormat="1" applyFont="1" applyFill="1" applyBorder="1" applyAlignment="1">
      <alignment vertical="center" readingOrder="1"/>
    </xf>
    <xf numFmtId="0" fontId="17" fillId="0" borderId="113" xfId="11" applyFont="1" applyFill="1" applyBorder="1" applyAlignment="1">
      <alignment vertical="center" wrapText="1" readingOrder="1"/>
    </xf>
    <xf numFmtId="0" fontId="17" fillId="0" borderId="114" xfId="11" applyFont="1" applyFill="1" applyBorder="1" applyAlignment="1">
      <alignment vertical="center" wrapText="1" readingOrder="1"/>
    </xf>
    <xf numFmtId="0" fontId="17" fillId="0" borderId="132" xfId="11" applyFont="1" applyFill="1" applyBorder="1" applyAlignment="1">
      <alignment vertical="center" wrapText="1" readingOrder="1"/>
    </xf>
    <xf numFmtId="2" fontId="13" fillId="6" borderId="82" xfId="2" applyNumberFormat="1" applyFont="1" applyFill="1" applyBorder="1" applyAlignment="1">
      <alignment vertical="center" readingOrder="1"/>
    </xf>
    <xf numFmtId="2" fontId="13" fillId="6" borderId="170" xfId="2" applyNumberFormat="1" applyFont="1" applyFill="1" applyBorder="1" applyAlignment="1">
      <alignment vertical="center" readingOrder="1"/>
    </xf>
    <xf numFmtId="0" fontId="18" fillId="12" borderId="0" xfId="1" applyFont="1" applyFill="1" applyBorder="1" applyAlignment="1">
      <alignment vertical="center" wrapText="1" readingOrder="1"/>
    </xf>
    <xf numFmtId="0" fontId="18" fillId="12" borderId="26" xfId="1" applyFont="1" applyFill="1" applyBorder="1" applyAlignment="1">
      <alignment vertical="center" wrapText="1" readingOrder="1"/>
    </xf>
    <xf numFmtId="0" fontId="18" fillId="0" borderId="131" xfId="2" applyFont="1" applyFill="1" applyBorder="1" applyAlignment="1">
      <alignment vertical="center" readingOrder="1"/>
    </xf>
    <xf numFmtId="0" fontId="17" fillId="0" borderId="116" xfId="11" applyFont="1" applyFill="1" applyBorder="1" applyAlignment="1">
      <alignment vertical="center" wrapText="1" readingOrder="1"/>
    </xf>
    <xf numFmtId="0" fontId="17" fillId="0" borderId="117" xfId="11" applyFont="1" applyFill="1" applyBorder="1" applyAlignment="1">
      <alignment vertical="center" wrapText="1" readingOrder="1"/>
    </xf>
    <xf numFmtId="0" fontId="17" fillId="0" borderId="128" xfId="11" applyFont="1" applyFill="1" applyBorder="1" applyAlignment="1">
      <alignment vertical="center" wrapText="1" readingOrder="1"/>
    </xf>
    <xf numFmtId="0" fontId="8" fillId="12" borderId="29" xfId="1" applyNumberFormat="1" applyFont="1" applyFill="1" applyBorder="1" applyAlignment="1">
      <alignment vertical="center" readingOrder="1"/>
    </xf>
    <xf numFmtId="0" fontId="17" fillId="0" borderId="131" xfId="11" applyFont="1" applyBorder="1" applyAlignment="1">
      <alignment vertical="center" wrapText="1" readingOrder="1"/>
    </xf>
    <xf numFmtId="0" fontId="17" fillId="0" borderId="1" xfId="11" applyFont="1" applyFill="1" applyBorder="1" applyAlignment="1">
      <alignment vertical="center" readingOrder="1"/>
    </xf>
    <xf numFmtId="2" fontId="13" fillId="6" borderId="86" xfId="2" applyNumberFormat="1" applyFont="1" applyFill="1" applyBorder="1" applyAlignment="1">
      <alignment vertical="center" readingOrder="1"/>
    </xf>
    <xf numFmtId="2" fontId="13" fillId="6" borderId="79" xfId="2" applyNumberFormat="1" applyFont="1" applyFill="1" applyBorder="1" applyAlignment="1">
      <alignment vertical="center" readingOrder="1"/>
    </xf>
    <xf numFmtId="0" fontId="18" fillId="6" borderId="16" xfId="2" applyFont="1" applyFill="1" applyBorder="1" applyAlignment="1">
      <alignment vertical="center" readingOrder="1"/>
    </xf>
    <xf numFmtId="0" fontId="8" fillId="12" borderId="31" xfId="1" applyNumberFormat="1" applyFont="1" applyFill="1" applyBorder="1" applyAlignment="1">
      <alignment vertical="center" readingOrder="1"/>
    </xf>
    <xf numFmtId="0" fontId="8" fillId="12" borderId="48" xfId="1" applyNumberFormat="1" applyFont="1" applyFill="1" applyBorder="1" applyAlignment="1">
      <alignment vertical="center" readingOrder="1"/>
    </xf>
    <xf numFmtId="0" fontId="18" fillId="13" borderId="194" xfId="0" applyFont="1" applyFill="1" applyBorder="1" applyAlignment="1">
      <alignment vertical="center" wrapText="1" readingOrder="1"/>
    </xf>
    <xf numFmtId="0" fontId="8" fillId="12" borderId="45" xfId="0" applyNumberFormat="1" applyFont="1" applyFill="1" applyBorder="1" applyAlignment="1">
      <alignment vertical="center" readingOrder="1"/>
    </xf>
    <xf numFmtId="0" fontId="17" fillId="0" borderId="45" xfId="11" applyFont="1" applyFill="1" applyBorder="1" applyAlignment="1">
      <alignment vertical="center" readingOrder="1"/>
    </xf>
    <xf numFmtId="0" fontId="8" fillId="12" borderId="163" xfId="0" applyNumberFormat="1" applyFont="1" applyFill="1" applyBorder="1" applyAlignment="1">
      <alignment vertical="center" readingOrder="1"/>
    </xf>
    <xf numFmtId="0" fontId="17" fillId="0" borderId="163" xfId="11" applyFont="1" applyFill="1" applyBorder="1" applyAlignment="1">
      <alignment vertical="center" readingOrder="1"/>
    </xf>
    <xf numFmtId="0" fontId="17" fillId="0" borderId="13" xfId="11" applyFont="1" applyFill="1" applyBorder="1" applyAlignment="1">
      <alignment vertical="center" readingOrder="1"/>
    </xf>
    <xf numFmtId="0" fontId="17" fillId="0" borderId="156" xfId="11" applyFont="1" applyFill="1" applyBorder="1" applyAlignment="1">
      <alignment vertical="center" readingOrder="1"/>
    </xf>
    <xf numFmtId="49" fontId="18" fillId="9" borderId="163" xfId="0" applyNumberFormat="1" applyFont="1" applyFill="1" applyBorder="1" applyAlignment="1">
      <alignment vertical="center" wrapText="1" readingOrder="1"/>
    </xf>
    <xf numFmtId="49" fontId="18" fillId="9" borderId="13" xfId="0" applyNumberFormat="1" applyFont="1" applyFill="1" applyBorder="1" applyAlignment="1">
      <alignment vertical="center" wrapText="1" readingOrder="1"/>
    </xf>
    <xf numFmtId="0" fontId="17" fillId="9" borderId="13" xfId="11" applyFont="1" applyFill="1" applyBorder="1" applyAlignment="1">
      <alignment vertical="center" readingOrder="1"/>
    </xf>
    <xf numFmtId="0" fontId="8" fillId="12" borderId="144" xfId="0" applyNumberFormat="1" applyFont="1" applyFill="1" applyBorder="1" applyAlignment="1">
      <alignment vertical="center" readingOrder="1"/>
    </xf>
    <xf numFmtId="2" fontId="13" fillId="6" borderId="165" xfId="2" applyNumberFormat="1" applyFont="1" applyFill="1" applyBorder="1" applyAlignment="1">
      <alignment vertical="center" readingOrder="1"/>
    </xf>
    <xf numFmtId="2" fontId="13" fillId="6" borderId="171" xfId="2" applyNumberFormat="1" applyFont="1" applyFill="1" applyBorder="1" applyAlignment="1">
      <alignment vertical="center" readingOrder="1"/>
    </xf>
    <xf numFmtId="0" fontId="17" fillId="0" borderId="124" xfId="11" applyFont="1" applyBorder="1" applyAlignment="1">
      <alignment vertical="center" readingOrder="1"/>
    </xf>
    <xf numFmtId="0" fontId="17" fillId="0" borderId="125" xfId="11" applyFont="1" applyBorder="1" applyAlignment="1">
      <alignment vertical="center" readingOrder="1"/>
    </xf>
    <xf numFmtId="0" fontId="17" fillId="0" borderId="0" xfId="11" applyNumberFormat="1" applyFont="1" applyBorder="1" applyAlignment="1">
      <alignment vertical="center" wrapText="1" readingOrder="1"/>
    </xf>
    <xf numFmtId="0" fontId="17" fillId="0" borderId="26" xfId="11" applyNumberFormat="1" applyFont="1" applyBorder="1" applyAlignment="1">
      <alignment vertical="center" wrapText="1" readingOrder="1"/>
    </xf>
    <xf numFmtId="0" fontId="8" fillId="12" borderId="8" xfId="0" applyNumberFormat="1" applyFont="1" applyFill="1" applyBorder="1" applyAlignment="1">
      <alignment vertical="center" readingOrder="1"/>
    </xf>
    <xf numFmtId="0" fontId="17" fillId="0" borderId="26" xfId="11" applyFont="1" applyFill="1" applyBorder="1" applyAlignment="1">
      <alignment vertical="center" wrapText="1" readingOrder="1"/>
    </xf>
    <xf numFmtId="0" fontId="21" fillId="6" borderId="52" xfId="1" applyFont="1" applyFill="1" applyBorder="1" applyAlignment="1">
      <alignment vertical="center" wrapText="1" readingOrder="1"/>
    </xf>
    <xf numFmtId="0" fontId="21" fillId="6" borderId="26" xfId="1" applyFont="1" applyFill="1" applyBorder="1" applyAlignment="1">
      <alignment vertical="center" wrapText="1" readingOrder="1"/>
    </xf>
    <xf numFmtId="0" fontId="17" fillId="0" borderId="133" xfId="11" applyFont="1" applyBorder="1" applyAlignment="1">
      <alignment vertical="center" readingOrder="1"/>
    </xf>
    <xf numFmtId="0" fontId="17" fillId="0" borderId="137" xfId="11" applyFont="1" applyBorder="1" applyAlignment="1">
      <alignment vertical="center" readingOrder="1"/>
    </xf>
    <xf numFmtId="0" fontId="8" fillId="12" borderId="11" xfId="0" applyNumberFormat="1" applyFont="1" applyFill="1" applyBorder="1" applyAlignment="1">
      <alignment vertical="center" readingOrder="1"/>
    </xf>
    <xf numFmtId="0" fontId="17" fillId="0" borderId="122" xfId="11" applyFont="1" applyFill="1" applyBorder="1" applyAlignment="1">
      <alignment vertical="center" readingOrder="1"/>
    </xf>
    <xf numFmtId="0" fontId="17" fillId="0" borderId="124" xfId="11" applyFont="1" applyFill="1" applyBorder="1" applyAlignment="1">
      <alignment vertical="center" readingOrder="1"/>
    </xf>
    <xf numFmtId="0" fontId="8" fillId="0" borderId="124" xfId="2" applyFont="1" applyFill="1" applyBorder="1" applyAlignment="1">
      <alignment vertical="center" wrapText="1" readingOrder="1"/>
    </xf>
    <xf numFmtId="0" fontId="17" fillId="0" borderId="124" xfId="11" applyFont="1" applyFill="1" applyBorder="1" applyAlignment="1">
      <alignment vertical="center" textRotation="90" readingOrder="1"/>
    </xf>
    <xf numFmtId="0" fontId="17" fillId="0" borderId="131" xfId="11" applyFont="1" applyFill="1" applyBorder="1" applyAlignment="1">
      <alignment vertical="center" wrapText="1" readingOrder="1"/>
    </xf>
    <xf numFmtId="0" fontId="8" fillId="9" borderId="26" xfId="2" applyFont="1" applyFill="1" applyBorder="1" applyAlignment="1">
      <alignment vertical="center" readingOrder="1"/>
    </xf>
    <xf numFmtId="0" fontId="17" fillId="0" borderId="113" xfId="11" applyFont="1" applyFill="1" applyBorder="1" applyAlignment="1">
      <alignment vertical="center" readingOrder="1"/>
    </xf>
    <xf numFmtId="0" fontId="17" fillId="0" borderId="114" xfId="11" applyFont="1" applyFill="1" applyBorder="1" applyAlignment="1">
      <alignment vertical="center" readingOrder="1"/>
    </xf>
    <xf numFmtId="0" fontId="8" fillId="0" borderId="114" xfId="0" applyNumberFormat="1" applyFont="1" applyFill="1" applyBorder="1" applyAlignment="1">
      <alignment vertical="center" readingOrder="1"/>
    </xf>
    <xf numFmtId="49" fontId="18" fillId="0" borderId="114" xfId="0" applyNumberFormat="1" applyFont="1" applyFill="1" applyBorder="1" applyAlignment="1">
      <alignment vertical="center" wrapText="1" readingOrder="1"/>
    </xf>
    <xf numFmtId="0" fontId="17" fillId="0" borderId="114" xfId="11" applyFont="1" applyFill="1" applyBorder="1" applyAlignment="1">
      <alignment vertical="center" textRotation="90" readingOrder="1"/>
    </xf>
    <xf numFmtId="0" fontId="8" fillId="0" borderId="132" xfId="0" applyNumberFormat="1" applyFont="1" applyFill="1" applyBorder="1" applyAlignment="1">
      <alignment vertical="center" readingOrder="1"/>
    </xf>
    <xf numFmtId="0" fontId="8" fillId="9" borderId="6" xfId="2" applyFont="1" applyFill="1" applyBorder="1" applyAlignment="1">
      <alignment vertical="center" readingOrder="1"/>
    </xf>
    <xf numFmtId="0" fontId="8" fillId="9" borderId="33" xfId="2" applyFont="1" applyFill="1" applyBorder="1" applyAlignment="1">
      <alignment vertical="center" readingOrder="1"/>
    </xf>
    <xf numFmtId="0" fontId="8" fillId="12" borderId="11" xfId="0" applyNumberFormat="1" applyFont="1" applyFill="1" applyBorder="1" applyAlignment="1">
      <alignment vertical="center" readingOrder="1"/>
    </xf>
    <xf numFmtId="0" fontId="17" fillId="0" borderId="17" xfId="11" applyNumberFormat="1" applyFont="1" applyBorder="1" applyAlignment="1">
      <alignment vertical="center" wrapText="1" readingOrder="1"/>
    </xf>
    <xf numFmtId="0" fontId="18" fillId="9" borderId="46" xfId="2" applyFont="1" applyFill="1" applyBorder="1" applyAlignment="1">
      <alignment vertical="center" readingOrder="1"/>
    </xf>
    <xf numFmtId="2" fontId="13" fillId="6" borderId="84" xfId="2" applyNumberFormat="1" applyFont="1" applyFill="1" applyBorder="1" applyAlignment="1">
      <alignment vertical="center" readingOrder="1"/>
    </xf>
    <xf numFmtId="0" fontId="8" fillId="12" borderId="71" xfId="0" applyNumberFormat="1" applyFont="1" applyFill="1" applyBorder="1" applyAlignment="1">
      <alignment vertical="center" readingOrder="1"/>
    </xf>
    <xf numFmtId="0" fontId="17" fillId="0" borderId="47" xfId="11" applyFont="1" applyFill="1" applyBorder="1" applyAlignment="1">
      <alignment vertical="center" wrapText="1" readingOrder="1"/>
    </xf>
    <xf numFmtId="0" fontId="17" fillId="0" borderId="28" xfId="11" applyFont="1" applyFill="1" applyBorder="1" applyAlignment="1">
      <alignment vertical="center" wrapText="1" readingOrder="1"/>
    </xf>
    <xf numFmtId="0" fontId="18" fillId="9" borderId="33" xfId="2" applyFont="1" applyFill="1" applyBorder="1" applyAlignment="1">
      <alignment vertical="center" readingOrder="1"/>
    </xf>
    <xf numFmtId="0" fontId="8" fillId="12" borderId="36" xfId="1" applyNumberFormat="1" applyFont="1" applyFill="1" applyBorder="1" applyAlignment="1">
      <alignment vertical="center" readingOrder="1"/>
    </xf>
    <xf numFmtId="0" fontId="17" fillId="0" borderId="56" xfId="11" applyFont="1" applyBorder="1" applyAlignment="1">
      <alignment vertical="center" readingOrder="1"/>
    </xf>
    <xf numFmtId="0" fontId="8" fillId="0" borderId="57" xfId="2" applyFont="1" applyFill="1" applyBorder="1" applyAlignment="1">
      <alignment vertical="center" readingOrder="1"/>
    </xf>
    <xf numFmtId="0" fontId="17" fillId="0" borderId="35" xfId="11" applyFont="1" applyBorder="1" applyAlignment="1">
      <alignment vertical="center" readingOrder="1"/>
    </xf>
    <xf numFmtId="0" fontId="17" fillId="9" borderId="46" xfId="11" applyNumberFormat="1" applyFont="1" applyFill="1" applyBorder="1" applyAlignment="1">
      <alignment vertical="center" readingOrder="1"/>
    </xf>
    <xf numFmtId="0" fontId="17" fillId="0" borderId="113" xfId="11" applyFont="1" applyBorder="1" applyAlignment="1">
      <alignment vertical="center" wrapText="1" readingOrder="1"/>
    </xf>
    <xf numFmtId="0" fontId="17" fillId="0" borderId="132" xfId="11" applyFont="1" applyBorder="1" applyAlignment="1">
      <alignment vertical="center" wrapText="1" readingOrder="1"/>
    </xf>
    <xf numFmtId="0" fontId="8" fillId="12" borderId="43" xfId="1" applyNumberFormat="1" applyFont="1" applyFill="1" applyBorder="1" applyAlignment="1">
      <alignment vertical="center" readingOrder="1"/>
    </xf>
    <xf numFmtId="0" fontId="17" fillId="0" borderId="14" xfId="11" applyNumberFormat="1" applyFont="1" applyBorder="1" applyAlignment="1">
      <alignment vertical="center" textRotation="180" readingOrder="1"/>
    </xf>
    <xf numFmtId="0" fontId="17" fillId="9" borderId="5" xfId="11" applyNumberFormat="1" applyFont="1" applyFill="1" applyBorder="1" applyAlignment="1">
      <alignment vertical="center" readingOrder="1"/>
    </xf>
    <xf numFmtId="0" fontId="17" fillId="9" borderId="0" xfId="11" applyNumberFormat="1" applyFont="1" applyFill="1" applyBorder="1" applyAlignment="1">
      <alignment vertical="center" readingOrder="1"/>
    </xf>
    <xf numFmtId="0" fontId="17" fillId="9" borderId="26" xfId="11" applyNumberFormat="1" applyFont="1" applyFill="1" applyBorder="1" applyAlignment="1">
      <alignment vertical="center" readingOrder="1"/>
    </xf>
    <xf numFmtId="0" fontId="17" fillId="0" borderId="116" xfId="11" applyFont="1" applyBorder="1" applyAlignment="1">
      <alignment vertical="center" wrapText="1" readingOrder="1"/>
    </xf>
    <xf numFmtId="0" fontId="17" fillId="0" borderId="128" xfId="11" applyFont="1" applyBorder="1" applyAlignment="1">
      <alignment vertical="center" wrapText="1" readingOrder="1"/>
    </xf>
    <xf numFmtId="0" fontId="21" fillId="6" borderId="86" xfId="1" applyFont="1" applyFill="1" applyBorder="1" applyAlignment="1">
      <alignment vertical="center" wrapText="1" readingOrder="1"/>
    </xf>
    <xf numFmtId="0" fontId="21" fillId="6" borderId="79" xfId="1" applyFont="1" applyFill="1" applyBorder="1" applyAlignment="1">
      <alignment vertical="center" wrapText="1" readingOrder="1"/>
    </xf>
    <xf numFmtId="0" fontId="21" fillId="6" borderId="193" xfId="1" applyFont="1" applyFill="1" applyBorder="1" applyAlignment="1">
      <alignment vertical="center" wrapText="1" readingOrder="1"/>
    </xf>
    <xf numFmtId="0" fontId="17" fillId="0" borderId="114" xfId="11" applyNumberFormat="1" applyFont="1" applyBorder="1" applyAlignment="1">
      <alignment vertical="center" wrapText="1" readingOrder="1"/>
    </xf>
    <xf numFmtId="0" fontId="17" fillId="0" borderId="132" xfId="11" applyNumberFormat="1" applyFont="1" applyBorder="1" applyAlignment="1">
      <alignment vertical="center" wrapText="1" readingOrder="1"/>
    </xf>
    <xf numFmtId="0" fontId="18" fillId="12" borderId="68" xfId="1" applyFont="1" applyFill="1" applyBorder="1" applyAlignment="1">
      <alignment vertical="center" wrapText="1" readingOrder="1"/>
    </xf>
    <xf numFmtId="0" fontId="18" fillId="12" borderId="98" xfId="1" applyFont="1" applyFill="1" applyBorder="1" applyAlignment="1">
      <alignment vertical="center" wrapText="1" readingOrder="1"/>
    </xf>
    <xf numFmtId="0" fontId="17" fillId="0" borderId="116" xfId="11" applyNumberFormat="1" applyFont="1" applyBorder="1" applyAlignment="1">
      <alignment vertical="center" wrapText="1" readingOrder="1"/>
    </xf>
    <xf numFmtId="0" fontId="17" fillId="0" borderId="117" xfId="11" applyNumberFormat="1" applyFont="1" applyBorder="1" applyAlignment="1">
      <alignment vertical="center" wrapText="1" readingOrder="1"/>
    </xf>
    <xf numFmtId="0" fontId="17" fillId="0" borderId="128" xfId="11" applyNumberFormat="1" applyFont="1" applyBorder="1" applyAlignment="1">
      <alignment vertical="center" wrapText="1" readingOrder="1"/>
    </xf>
    <xf numFmtId="0" fontId="17" fillId="0" borderId="112" xfId="11" applyNumberFormat="1" applyFont="1" applyBorder="1" applyAlignment="1">
      <alignment vertical="center" wrapText="1" readingOrder="1"/>
    </xf>
    <xf numFmtId="0" fontId="17" fillId="0" borderId="130" xfId="11" applyNumberFormat="1" applyFont="1" applyBorder="1" applyAlignment="1">
      <alignment vertical="center" wrapText="1" readingOrder="1"/>
    </xf>
    <xf numFmtId="2" fontId="13" fillId="6" borderId="166" xfId="2" applyNumberFormat="1" applyFont="1" applyFill="1" applyBorder="1" applyAlignment="1">
      <alignment vertical="center" readingOrder="1"/>
    </xf>
    <xf numFmtId="0" fontId="17" fillId="0" borderId="122" xfId="11" applyNumberFormat="1" applyFont="1" applyBorder="1" applyAlignment="1">
      <alignment vertical="center" readingOrder="1"/>
    </xf>
    <xf numFmtId="0" fontId="17" fillId="0" borderId="5" xfId="11" applyFont="1" applyBorder="1" applyAlignment="1">
      <alignment vertical="center" readingOrder="1"/>
    </xf>
    <xf numFmtId="0" fontId="17" fillId="0" borderId="6" xfId="11" applyNumberFormat="1" applyFont="1" applyBorder="1" applyAlignment="1">
      <alignment vertical="center" readingOrder="1"/>
    </xf>
    <xf numFmtId="0" fontId="18" fillId="0" borderId="33" xfId="2" applyFont="1" applyFill="1" applyBorder="1" applyAlignment="1">
      <alignment vertical="center" readingOrder="1"/>
    </xf>
    <xf numFmtId="0" fontId="17" fillId="0" borderId="124" xfId="11" applyNumberFormat="1" applyFont="1" applyBorder="1" applyAlignment="1">
      <alignment vertical="center" readingOrder="1"/>
    </xf>
    <xf numFmtId="0" fontId="17" fillId="0" borderId="131" xfId="11" applyNumberFormat="1" applyFont="1" applyBorder="1" applyAlignment="1">
      <alignment vertical="center" readingOrder="1"/>
    </xf>
    <xf numFmtId="0" fontId="17" fillId="0" borderId="18" xfId="11" applyNumberFormat="1" applyFont="1" applyBorder="1" applyAlignment="1">
      <alignment vertical="center" wrapText="1" readingOrder="1"/>
    </xf>
    <xf numFmtId="0" fontId="8" fillId="9" borderId="32" xfId="2" applyFont="1" applyFill="1" applyBorder="1" applyAlignment="1">
      <alignment vertical="center" readingOrder="1"/>
    </xf>
    <xf numFmtId="0" fontId="8" fillId="0" borderId="124" xfId="2" applyFont="1" applyBorder="1" applyAlignment="1">
      <alignment vertical="center" readingOrder="1"/>
    </xf>
    <xf numFmtId="0" fontId="8" fillId="0" borderId="125" xfId="2" applyFont="1" applyBorder="1" applyAlignment="1">
      <alignment vertical="center" readingOrder="1"/>
    </xf>
    <xf numFmtId="0" fontId="17" fillId="0" borderId="6" xfId="11" applyNumberFormat="1" applyFont="1" applyBorder="1" applyAlignment="1">
      <alignment vertical="center" wrapText="1" readingOrder="1"/>
    </xf>
    <xf numFmtId="0" fontId="8" fillId="0" borderId="133" xfId="2" applyFont="1" applyBorder="1" applyAlignment="1">
      <alignment vertical="center" readingOrder="1"/>
    </xf>
    <xf numFmtId="0" fontId="8" fillId="0" borderId="137" xfId="2" applyFont="1" applyBorder="1" applyAlignment="1">
      <alignment vertical="center" readingOrder="1"/>
    </xf>
    <xf numFmtId="0" fontId="17" fillId="0" borderId="181" xfId="11" applyNumberFormat="1" applyFont="1" applyBorder="1" applyAlignment="1">
      <alignment vertical="center" readingOrder="1"/>
    </xf>
    <xf numFmtId="0" fontId="17" fillId="0" borderId="133" xfId="11" applyNumberFormat="1" applyFont="1" applyBorder="1" applyAlignment="1">
      <alignment vertical="center" readingOrder="1"/>
    </xf>
    <xf numFmtId="0" fontId="17" fillId="0" borderId="180" xfId="11" applyNumberFormat="1" applyFont="1" applyBorder="1" applyAlignment="1">
      <alignment vertical="center" readingOrder="1"/>
    </xf>
    <xf numFmtId="0" fontId="8" fillId="9" borderId="46" xfId="2" applyFont="1" applyFill="1" applyBorder="1" applyAlignment="1">
      <alignment vertical="center" readingOrder="1"/>
    </xf>
    <xf numFmtId="0" fontId="17" fillId="0" borderId="5" xfId="11" applyNumberFormat="1" applyFont="1" applyBorder="1" applyAlignment="1">
      <alignment vertical="center" wrapText="1" readingOrder="1"/>
    </xf>
    <xf numFmtId="0" fontId="17" fillId="9" borderId="47" xfId="11" applyNumberFormat="1" applyFont="1" applyFill="1" applyBorder="1" applyAlignment="1">
      <alignment vertical="center" readingOrder="1"/>
    </xf>
    <xf numFmtId="0" fontId="17" fillId="9" borderId="28" xfId="11" applyNumberFormat="1" applyFont="1" applyFill="1" applyBorder="1" applyAlignment="1">
      <alignment vertical="center" readingOrder="1"/>
    </xf>
    <xf numFmtId="2" fontId="13" fillId="6" borderId="99" xfId="2" applyNumberFormat="1" applyFont="1" applyFill="1" applyBorder="1" applyAlignment="1">
      <alignment vertical="center" readingOrder="1"/>
    </xf>
    <xf numFmtId="2" fontId="13" fillId="6" borderId="103" xfId="2" applyNumberFormat="1" applyFont="1" applyFill="1" applyBorder="1" applyAlignment="1">
      <alignment vertical="center" readingOrder="1"/>
    </xf>
    <xf numFmtId="0" fontId="8" fillId="13" borderId="0" xfId="0" applyFont="1" applyFill="1" applyAlignment="1">
      <alignment readingOrder="1"/>
    </xf>
    <xf numFmtId="0" fontId="8" fillId="13" borderId="3" xfId="0" applyFont="1" applyFill="1" applyBorder="1" applyAlignment="1">
      <alignment readingOrder="1"/>
    </xf>
    <xf numFmtId="0" fontId="17" fillId="0" borderId="56" xfId="11" applyFont="1" applyFill="1" applyBorder="1" applyAlignment="1">
      <alignment vertical="center" readingOrder="1"/>
    </xf>
    <xf numFmtId="0" fontId="17" fillId="0" borderId="34" xfId="11" applyNumberFormat="1" applyFont="1" applyFill="1" applyBorder="1" applyAlignment="1">
      <alignment vertical="center" readingOrder="1"/>
    </xf>
    <xf numFmtId="0" fontId="18" fillId="9" borderId="26" xfId="2" applyFont="1" applyFill="1" applyBorder="1" applyAlignment="1">
      <alignment vertical="center" readingOrder="1"/>
    </xf>
    <xf numFmtId="2" fontId="13" fillId="6" borderId="27" xfId="2" applyNumberFormat="1" applyFont="1" applyFill="1" applyBorder="1" applyAlignment="1">
      <alignment vertical="center" readingOrder="1"/>
    </xf>
    <xf numFmtId="0" fontId="8" fillId="12" borderId="247" xfId="1" applyNumberFormat="1" applyFont="1" applyFill="1" applyBorder="1" applyAlignment="1">
      <alignment vertical="center" readingOrder="1"/>
    </xf>
    <xf numFmtId="2" fontId="13" fillId="6" borderId="30" xfId="2" applyNumberFormat="1" applyFont="1" applyFill="1" applyBorder="1" applyAlignment="1">
      <alignment vertical="center" readingOrder="1"/>
    </xf>
    <xf numFmtId="2" fontId="13" fillId="6" borderId="61" xfId="2" applyNumberFormat="1" applyFont="1" applyFill="1" applyBorder="1" applyAlignment="1">
      <alignment vertical="center" readingOrder="1"/>
    </xf>
    <xf numFmtId="0" fontId="8" fillId="13" borderId="28" xfId="0" applyFont="1" applyFill="1" applyBorder="1" applyAlignment="1">
      <alignment readingOrder="1"/>
    </xf>
    <xf numFmtId="0" fontId="8" fillId="13" borderId="55" xfId="0" applyFont="1" applyFill="1" applyBorder="1" applyAlignment="1">
      <alignment readingOrder="1"/>
    </xf>
    <xf numFmtId="0" fontId="8" fillId="12" borderId="85" xfId="1" applyNumberFormat="1" applyFont="1" applyFill="1" applyBorder="1" applyAlignment="1">
      <alignment vertical="center" readingOrder="1"/>
    </xf>
    <xf numFmtId="0" fontId="17" fillId="0" borderId="47" xfId="11" applyFont="1" applyFill="1" applyBorder="1" applyAlignment="1">
      <alignment vertical="center" readingOrder="1"/>
    </xf>
    <xf numFmtId="0" fontId="17" fillId="0" borderId="28" xfId="11" applyNumberFormat="1" applyFont="1" applyFill="1" applyBorder="1" applyAlignment="1">
      <alignment vertical="center" readingOrder="1"/>
    </xf>
    <xf numFmtId="0" fontId="8" fillId="0" borderId="28" xfId="1" applyNumberFormat="1" applyFont="1" applyFill="1" applyBorder="1" applyAlignment="1">
      <alignment vertical="center" readingOrder="1"/>
    </xf>
    <xf numFmtId="0" fontId="21" fillId="6" borderId="54" xfId="1" applyFont="1" applyFill="1" applyBorder="1" applyAlignment="1">
      <alignment vertical="center" wrapText="1" readingOrder="1"/>
    </xf>
    <xf numFmtId="0" fontId="21" fillId="6" borderId="28" xfId="1" applyFont="1" applyFill="1" applyBorder="1" applyAlignment="1">
      <alignment vertical="center" wrapText="1" readingOrder="1"/>
    </xf>
    <xf numFmtId="0" fontId="21" fillId="6" borderId="41" xfId="1" applyFont="1" applyFill="1" applyBorder="1" applyAlignment="1">
      <alignment vertical="center" wrapText="1" readingOrder="1"/>
    </xf>
    <xf numFmtId="0" fontId="8" fillId="12" borderId="53" xfId="1" applyNumberFormat="1" applyFont="1" applyFill="1" applyBorder="1" applyAlignment="1">
      <alignment vertical="center" readingOrder="1"/>
    </xf>
    <xf numFmtId="0" fontId="18" fillId="9" borderId="28" xfId="2" applyFont="1" applyFill="1" applyBorder="1" applyAlignment="1">
      <alignment vertical="center" readingOrder="1"/>
    </xf>
    <xf numFmtId="0" fontId="8" fillId="12" borderId="248" xfId="1" applyNumberFormat="1" applyFont="1" applyFill="1" applyBorder="1" applyAlignment="1">
      <alignment vertical="center" readingOrder="1"/>
    </xf>
    <xf numFmtId="0" fontId="25" fillId="10" borderId="0" xfId="2" applyNumberFormat="1" applyFont="1" applyFill="1" applyBorder="1" applyAlignment="1">
      <alignment vertical="center" wrapText="1" readingOrder="1"/>
    </xf>
    <xf numFmtId="0" fontId="28" fillId="0" borderId="0" xfId="2" applyFont="1" applyAlignment="1">
      <alignment vertical="center" readingOrder="1"/>
    </xf>
    <xf numFmtId="0" fontId="22" fillId="4" borderId="0" xfId="2" applyFont="1" applyFill="1" applyBorder="1" applyAlignment="1">
      <alignment vertical="center" readingOrder="1"/>
    </xf>
    <xf numFmtId="2" fontId="22" fillId="3" borderId="0" xfId="2" applyNumberFormat="1" applyFont="1" applyFill="1" applyBorder="1" applyAlignment="1">
      <alignment vertical="center" readingOrder="1"/>
    </xf>
    <xf numFmtId="0" fontId="25" fillId="8" borderId="0" xfId="2" applyFont="1" applyFill="1" applyBorder="1" applyAlignment="1">
      <alignment vertical="center" readingOrder="1"/>
    </xf>
    <xf numFmtId="0" fontId="28" fillId="0" borderId="0" xfId="2" applyFont="1" applyFill="1" applyBorder="1" applyAlignment="1">
      <alignment vertical="center" readingOrder="1"/>
    </xf>
    <xf numFmtId="0" fontId="17" fillId="0" borderId="0" xfId="11" applyNumberFormat="1" applyFont="1" applyFill="1" applyBorder="1" applyAlignment="1">
      <alignment vertical="center" textRotation="180" readingOrder="1"/>
    </xf>
    <xf numFmtId="2" fontId="25" fillId="7" borderId="5" xfId="1" applyNumberFormat="1" applyFont="1" applyFill="1" applyBorder="1" applyAlignment="1">
      <alignment vertical="center" readingOrder="1"/>
    </xf>
    <xf numFmtId="0" fontId="21" fillId="6" borderId="6" xfId="1" applyFont="1" applyFill="1" applyBorder="1" applyAlignment="1">
      <alignment vertical="center" wrapText="1" readingOrder="1"/>
    </xf>
    <xf numFmtId="0" fontId="21" fillId="6" borderId="2" xfId="1" applyFont="1" applyFill="1" applyBorder="1" applyAlignment="1">
      <alignment vertical="center" wrapText="1" readingOrder="1"/>
    </xf>
    <xf numFmtId="0" fontId="21" fillId="6" borderId="8" xfId="1" applyFont="1" applyFill="1" applyBorder="1" applyAlignment="1">
      <alignment vertical="center" wrapText="1" readingOrder="1"/>
    </xf>
    <xf numFmtId="0" fontId="17" fillId="0" borderId="0" xfId="13" applyFont="1" applyBorder="1" applyAlignment="1">
      <alignment vertical="center" readingOrder="1"/>
    </xf>
    <xf numFmtId="0" fontId="17" fillId="0" borderId="2" xfId="13" applyFont="1" applyBorder="1" applyAlignment="1">
      <alignment vertical="center" readingOrder="1"/>
    </xf>
    <xf numFmtId="0" fontId="17" fillId="0" borderId="2" xfId="13" applyNumberFormat="1" applyFont="1" applyBorder="1" applyAlignment="1">
      <alignment vertical="center" readingOrder="1"/>
    </xf>
    <xf numFmtId="0" fontId="17" fillId="0" borderId="0" xfId="13" applyFont="1" applyFill="1" applyBorder="1" applyAlignment="1">
      <alignment vertical="center" wrapText="1" readingOrder="1"/>
    </xf>
    <xf numFmtId="0" fontId="17" fillId="0" borderId="106" xfId="13" applyFont="1" applyFill="1" applyBorder="1" applyAlignment="1">
      <alignment vertical="center" wrapText="1" readingOrder="1"/>
    </xf>
    <xf numFmtId="0" fontId="17" fillId="9" borderId="18" xfId="13" applyFont="1" applyFill="1" applyBorder="1" applyAlignment="1">
      <alignment vertical="center" readingOrder="1"/>
    </xf>
    <xf numFmtId="0" fontId="17" fillId="9" borderId="12" xfId="13" applyFont="1" applyFill="1" applyBorder="1" applyAlignment="1">
      <alignment vertical="center" readingOrder="1"/>
    </xf>
    <xf numFmtId="0" fontId="17" fillId="9" borderId="0" xfId="13" applyFont="1" applyFill="1" applyBorder="1" applyAlignment="1">
      <alignment vertical="center" readingOrder="1"/>
    </xf>
    <xf numFmtId="0" fontId="17" fillId="9" borderId="1" xfId="13" applyFont="1" applyFill="1" applyBorder="1" applyAlignment="1">
      <alignment vertical="center" readingOrder="1"/>
    </xf>
    <xf numFmtId="0" fontId="17" fillId="0" borderId="5" xfId="13" applyFont="1" applyFill="1" applyBorder="1" applyAlignment="1">
      <alignment vertical="center" wrapText="1" readingOrder="1"/>
    </xf>
    <xf numFmtId="0" fontId="17" fillId="9" borderId="5" xfId="13" applyFont="1" applyFill="1" applyBorder="1" applyAlignment="1">
      <alignment vertical="center" readingOrder="1"/>
    </xf>
    <xf numFmtId="0" fontId="17" fillId="9" borderId="6" xfId="13" applyFont="1" applyFill="1" applyBorder="1" applyAlignment="1">
      <alignment vertical="center" readingOrder="1"/>
    </xf>
    <xf numFmtId="0" fontId="17" fillId="9" borderId="2" xfId="13" applyFont="1" applyFill="1" applyBorder="1" applyAlignment="1">
      <alignment vertical="center" readingOrder="1"/>
    </xf>
    <xf numFmtId="0" fontId="17" fillId="9" borderId="8" xfId="13" applyFont="1" applyFill="1" applyBorder="1" applyAlignment="1">
      <alignment vertical="center" readingOrder="1"/>
    </xf>
    <xf numFmtId="0" fontId="8" fillId="0" borderId="106" xfId="1" applyNumberFormat="1" applyFont="1" applyFill="1" applyBorder="1" applyAlignment="1">
      <alignment vertical="center" readingOrder="1"/>
    </xf>
    <xf numFmtId="0" fontId="18" fillId="0" borderId="90" xfId="2" applyFont="1" applyFill="1" applyBorder="1" applyAlignment="1">
      <alignment vertical="center" wrapText="1" readingOrder="1"/>
    </xf>
    <xf numFmtId="0" fontId="20" fillId="0" borderId="0" xfId="13" applyFont="1" applyFill="1" applyBorder="1" applyAlignment="1">
      <alignment vertical="center" readingOrder="1"/>
    </xf>
    <xf numFmtId="0" fontId="8" fillId="0" borderId="4" xfId="1" applyNumberFormat="1" applyFont="1" applyFill="1" applyBorder="1" applyAlignment="1">
      <alignment vertical="center" readingOrder="1"/>
    </xf>
    <xf numFmtId="0" fontId="17" fillId="0" borderId="0" xfId="13" applyNumberFormat="1" applyFont="1" applyFill="1" applyBorder="1" applyAlignment="1">
      <alignment vertical="center" readingOrder="1"/>
    </xf>
    <xf numFmtId="0" fontId="17" fillId="0" borderId="127" xfId="7" applyFont="1" applyBorder="1" applyAlignment="1">
      <alignment vertical="center" readingOrder="1"/>
    </xf>
    <xf numFmtId="0" fontId="17" fillId="0" borderId="126" xfId="7" applyNumberFormat="1" applyFont="1" applyFill="1" applyBorder="1" applyAlignment="1">
      <alignment vertical="center" wrapText="1" readingOrder="1"/>
    </xf>
    <xf numFmtId="0" fontId="8" fillId="6" borderId="10" xfId="2" applyFont="1" applyFill="1" applyBorder="1" applyAlignment="1">
      <alignment vertical="center" readingOrder="1"/>
    </xf>
    <xf numFmtId="0" fontId="8" fillId="6" borderId="11" xfId="2" applyFont="1" applyFill="1" applyBorder="1" applyAlignment="1">
      <alignment vertical="center" readingOrder="1"/>
    </xf>
    <xf numFmtId="2" fontId="25" fillId="0" borderId="4" xfId="1" applyNumberFormat="1" applyFont="1" applyFill="1" applyBorder="1" applyAlignment="1">
      <alignment vertical="center" readingOrder="1"/>
    </xf>
    <xf numFmtId="0" fontId="17" fillId="0" borderId="153" xfId="7" applyNumberFormat="1" applyFont="1" applyBorder="1" applyAlignment="1">
      <alignment vertical="center" wrapText="1" readingOrder="1"/>
    </xf>
    <xf numFmtId="0" fontId="17" fillId="0" borderId="122" xfId="7" applyNumberFormat="1" applyFont="1" applyBorder="1" applyAlignment="1">
      <alignment vertical="center" readingOrder="1"/>
    </xf>
    <xf numFmtId="0" fontId="17" fillId="0" borderId="112" xfId="7" applyNumberFormat="1" applyFont="1" applyBorder="1" applyAlignment="1">
      <alignment vertical="center" wrapText="1" readingOrder="1"/>
    </xf>
    <xf numFmtId="0" fontId="17" fillId="0" borderId="122" xfId="7" applyNumberFormat="1" applyFont="1" applyBorder="1" applyAlignment="1">
      <alignment vertical="center" wrapText="1" readingOrder="1"/>
    </xf>
    <xf numFmtId="0" fontId="17" fillId="0" borderId="124" xfId="7" applyNumberFormat="1" applyFont="1" applyBorder="1" applyAlignment="1">
      <alignment vertical="center" wrapText="1" readingOrder="1"/>
    </xf>
    <xf numFmtId="0" fontId="17" fillId="0" borderId="125" xfId="7" applyNumberFormat="1" applyFont="1" applyBorder="1" applyAlignment="1">
      <alignment vertical="center" wrapText="1" readingOrder="1"/>
    </xf>
    <xf numFmtId="2" fontId="13" fillId="0" borderId="124" xfId="2" applyNumberFormat="1" applyFont="1" applyFill="1" applyBorder="1" applyAlignment="1">
      <alignment vertical="center" wrapText="1" readingOrder="1"/>
    </xf>
    <xf numFmtId="0" fontId="17" fillId="0" borderId="124" xfId="7" applyNumberFormat="1" applyFont="1" applyBorder="1" applyAlignment="1">
      <alignment vertical="center" readingOrder="1"/>
    </xf>
    <xf numFmtId="0" fontId="17" fillId="0" borderId="125" xfId="7" applyNumberFormat="1" applyFont="1" applyBorder="1" applyAlignment="1">
      <alignment vertical="center" readingOrder="1"/>
    </xf>
    <xf numFmtId="0" fontId="17" fillId="0" borderId="113" xfId="7" applyNumberFormat="1" applyFont="1" applyBorder="1" applyAlignment="1">
      <alignment vertical="center" wrapText="1" readingOrder="1"/>
    </xf>
    <xf numFmtId="0" fontId="17" fillId="0" borderId="114" xfId="7" applyNumberFormat="1" applyFont="1" applyBorder="1" applyAlignment="1">
      <alignment vertical="center" wrapText="1" readingOrder="1"/>
    </xf>
    <xf numFmtId="0" fontId="17" fillId="0" borderId="115" xfId="7" applyNumberFormat="1" applyFont="1" applyBorder="1" applyAlignment="1">
      <alignment vertical="center" wrapText="1" readingOrder="1"/>
    </xf>
    <xf numFmtId="0" fontId="17" fillId="0" borderId="125" xfId="7" applyFont="1" applyFill="1" applyBorder="1" applyAlignment="1">
      <alignment vertical="center" readingOrder="1"/>
    </xf>
    <xf numFmtId="0" fontId="17" fillId="0" borderId="116" xfId="7" applyNumberFormat="1" applyFont="1" applyBorder="1" applyAlignment="1">
      <alignment vertical="center" wrapText="1" readingOrder="1"/>
    </xf>
    <xf numFmtId="0" fontId="17" fillId="0" borderId="117" xfId="7" applyNumberFormat="1" applyFont="1" applyBorder="1" applyAlignment="1">
      <alignment vertical="center" wrapText="1" readingOrder="1"/>
    </xf>
    <xf numFmtId="0" fontId="17" fillId="0" borderId="118" xfId="7" applyNumberFormat="1" applyFont="1" applyBorder="1" applyAlignment="1">
      <alignment vertical="center" wrapText="1" readingOrder="1"/>
    </xf>
    <xf numFmtId="0" fontId="17" fillId="0" borderId="1" xfId="7" applyNumberFormat="1" applyFont="1" applyBorder="1" applyAlignment="1">
      <alignment vertical="center" readingOrder="1"/>
    </xf>
    <xf numFmtId="0" fontId="17" fillId="0" borderId="181" xfId="7" applyNumberFormat="1" applyFont="1" applyBorder="1" applyAlignment="1">
      <alignment vertical="center" readingOrder="1"/>
    </xf>
    <xf numFmtId="0" fontId="18" fillId="0" borderId="133" xfId="0" applyFont="1" applyFill="1" applyBorder="1" applyAlignment="1">
      <alignment vertical="center" wrapText="1" readingOrder="1"/>
    </xf>
    <xf numFmtId="2" fontId="13" fillId="0" borderId="137" xfId="0" applyNumberFormat="1" applyFont="1" applyFill="1" applyBorder="1" applyAlignment="1">
      <alignment vertical="center" readingOrder="1"/>
    </xf>
    <xf numFmtId="0" fontId="17" fillId="0" borderId="181" xfId="7" applyNumberFormat="1" applyFont="1" applyFill="1" applyBorder="1" applyAlignment="1">
      <alignment vertical="center" readingOrder="1"/>
    </xf>
    <xf numFmtId="0" fontId="17" fillId="0" borderId="133" xfId="7" applyNumberFormat="1" applyFont="1" applyFill="1" applyBorder="1" applyAlignment="1">
      <alignment vertical="center" readingOrder="1"/>
    </xf>
    <xf numFmtId="0" fontId="17" fillId="0" borderId="137" xfId="7" applyNumberFormat="1" applyFont="1" applyFill="1" applyBorder="1" applyAlignment="1">
      <alignment vertical="center" readingOrder="1"/>
    </xf>
    <xf numFmtId="0" fontId="8" fillId="6" borderId="15" xfId="0" applyNumberFormat="1" applyFont="1" applyFill="1" applyBorder="1" applyAlignment="1">
      <alignment vertical="center" readingOrder="1"/>
    </xf>
    <xf numFmtId="0" fontId="17" fillId="6" borderId="2" xfId="7" applyFont="1" applyFill="1" applyBorder="1" applyAlignment="1">
      <alignment vertical="center" wrapText="1" readingOrder="1"/>
    </xf>
    <xf numFmtId="0" fontId="17" fillId="6" borderId="64" xfId="7" applyFont="1" applyFill="1" applyBorder="1" applyAlignment="1">
      <alignment vertical="center" wrapText="1" readingOrder="1"/>
    </xf>
    <xf numFmtId="0" fontId="17" fillId="0" borderId="15" xfId="7" applyFont="1" applyBorder="1" applyAlignment="1">
      <alignment vertical="center" textRotation="180" wrapText="1" readingOrder="1"/>
    </xf>
    <xf numFmtId="2" fontId="13" fillId="9" borderId="0" xfId="0" applyNumberFormat="1" applyFont="1" applyFill="1" applyBorder="1" applyAlignment="1">
      <alignment vertical="center" readingOrder="1"/>
    </xf>
    <xf numFmtId="2" fontId="13" fillId="9" borderId="1" xfId="0" applyNumberFormat="1" applyFont="1" applyFill="1" applyBorder="1" applyAlignment="1">
      <alignment vertical="center" readingOrder="1"/>
    </xf>
    <xf numFmtId="0" fontId="17" fillId="0" borderId="17" xfId="7" applyFont="1" applyBorder="1" applyAlignment="1">
      <alignment vertical="center" textRotation="180" wrapText="1" readingOrder="1"/>
    </xf>
    <xf numFmtId="2" fontId="13" fillId="9" borderId="2" xfId="0" applyNumberFormat="1" applyFont="1" applyFill="1" applyBorder="1" applyAlignment="1">
      <alignment vertical="center" readingOrder="1"/>
    </xf>
    <xf numFmtId="2" fontId="13" fillId="9" borderId="8" xfId="0" applyNumberFormat="1" applyFont="1" applyFill="1" applyBorder="1" applyAlignment="1">
      <alignment vertical="center" readingOrder="1"/>
    </xf>
    <xf numFmtId="2" fontId="13" fillId="8" borderId="0" xfId="1" applyNumberFormat="1" applyFont="1" applyFill="1" applyBorder="1" applyAlignment="1">
      <alignment vertical="center" readingOrder="1"/>
    </xf>
    <xf numFmtId="0" fontId="17" fillId="0" borderId="5" xfId="13" applyFont="1" applyBorder="1" applyAlignment="1">
      <alignment vertical="center" readingOrder="1"/>
    </xf>
    <xf numFmtId="0" fontId="17" fillId="0" borderId="0" xfId="13" applyNumberFormat="1" applyFont="1" applyFill="1" applyBorder="1" applyAlignment="1">
      <alignment vertical="center" wrapText="1" readingOrder="1"/>
    </xf>
    <xf numFmtId="0" fontId="17" fillId="0" borderId="18" xfId="13" applyFont="1" applyBorder="1" applyAlignment="1">
      <alignment vertical="center" wrapText="1" readingOrder="1"/>
    </xf>
    <xf numFmtId="0" fontId="17" fillId="0" borderId="12" xfId="13" applyFont="1" applyBorder="1" applyAlignment="1">
      <alignment vertical="center" wrapText="1" readingOrder="1"/>
    </xf>
    <xf numFmtId="0" fontId="17" fillId="0" borderId="9" xfId="13" applyFont="1" applyBorder="1" applyAlignment="1">
      <alignment vertical="center" wrapText="1" readingOrder="1"/>
    </xf>
    <xf numFmtId="0" fontId="17" fillId="0" borderId="0" xfId="13" applyFont="1" applyBorder="1" applyAlignment="1">
      <alignment vertical="center" wrapText="1" readingOrder="1"/>
    </xf>
    <xf numFmtId="0" fontId="17" fillId="0" borderId="122" xfId="13" applyFont="1" applyBorder="1" applyAlignment="1">
      <alignment vertical="center" readingOrder="1"/>
    </xf>
    <xf numFmtId="0" fontId="17" fillId="0" borderId="116" xfId="13" applyFont="1" applyBorder="1" applyAlignment="1">
      <alignment vertical="center" wrapText="1" readingOrder="1"/>
    </xf>
    <xf numFmtId="0" fontId="17" fillId="0" borderId="117" xfId="13" applyFont="1" applyBorder="1" applyAlignment="1">
      <alignment vertical="center" wrapText="1" readingOrder="1"/>
    </xf>
    <xf numFmtId="0" fontId="17" fillId="0" borderId="118" xfId="13" applyFont="1" applyBorder="1" applyAlignment="1">
      <alignment vertical="center" wrapText="1" readingOrder="1"/>
    </xf>
    <xf numFmtId="0" fontId="17" fillId="0" borderId="5" xfId="13" applyFont="1" applyBorder="1" applyAlignment="1">
      <alignment vertical="center" wrapText="1" readingOrder="1"/>
    </xf>
    <xf numFmtId="0" fontId="17" fillId="0" borderId="122" xfId="13" applyFont="1" applyBorder="1" applyAlignment="1">
      <alignment vertical="center" wrapText="1" readingOrder="1"/>
    </xf>
    <xf numFmtId="0" fontId="17" fillId="0" borderId="124" xfId="13" applyFont="1" applyBorder="1" applyAlignment="1">
      <alignment vertical="center" wrapText="1" readingOrder="1"/>
    </xf>
    <xf numFmtId="0" fontId="17" fillId="0" borderId="125" xfId="13" applyFont="1" applyBorder="1" applyAlignment="1">
      <alignment vertical="center" wrapText="1" readingOrder="1"/>
    </xf>
    <xf numFmtId="0" fontId="17" fillId="0" borderId="0" xfId="13" applyNumberFormat="1" applyFont="1" applyBorder="1" applyAlignment="1">
      <alignment vertical="center" readingOrder="1"/>
    </xf>
    <xf numFmtId="0" fontId="17" fillId="0" borderId="1" xfId="13" applyNumberFormat="1" applyFont="1" applyBorder="1" applyAlignment="1">
      <alignment vertical="center" readingOrder="1"/>
    </xf>
    <xf numFmtId="0" fontId="17" fillId="0" borderId="124" xfId="13" applyNumberFormat="1" applyFont="1" applyBorder="1" applyAlignment="1">
      <alignment vertical="center" readingOrder="1"/>
    </xf>
    <xf numFmtId="0" fontId="17" fillId="0" borderId="125" xfId="13" applyNumberFormat="1" applyFont="1" applyBorder="1" applyAlignment="1">
      <alignment vertical="center" readingOrder="1"/>
    </xf>
    <xf numFmtId="0" fontId="17" fillId="0" borderId="122" xfId="13" applyNumberFormat="1" applyFont="1" applyBorder="1" applyAlignment="1">
      <alignment vertical="center" readingOrder="1"/>
    </xf>
    <xf numFmtId="0" fontId="8" fillId="0" borderId="124" xfId="1" applyFont="1" applyFill="1" applyBorder="1" applyAlignment="1">
      <alignment vertical="center" readingOrder="1"/>
    </xf>
    <xf numFmtId="2" fontId="8" fillId="0" borderId="124" xfId="1" applyNumberFormat="1" applyFont="1" applyFill="1" applyBorder="1" applyAlignment="1">
      <alignment vertical="center" wrapText="1" readingOrder="1"/>
    </xf>
    <xf numFmtId="0" fontId="8" fillId="0" borderId="125" xfId="1" applyFont="1" applyFill="1" applyBorder="1" applyAlignment="1">
      <alignment vertical="center" readingOrder="1"/>
    </xf>
    <xf numFmtId="0" fontId="17" fillId="0" borderId="112" xfId="13" applyFont="1" applyBorder="1" applyAlignment="1">
      <alignment vertical="center" wrapText="1" readingOrder="1"/>
    </xf>
    <xf numFmtId="0" fontId="8" fillId="0" borderId="124" xfId="1" applyNumberFormat="1" applyFont="1" applyFill="1" applyBorder="1" applyAlignment="1">
      <alignment vertical="center" readingOrder="1"/>
    </xf>
    <xf numFmtId="0" fontId="17" fillId="0" borderId="124" xfId="13" applyNumberFormat="1" applyFont="1" applyFill="1" applyBorder="1" applyAlignment="1">
      <alignment vertical="center" readingOrder="1"/>
    </xf>
    <xf numFmtId="2" fontId="8" fillId="0" borderId="124" xfId="1" applyNumberFormat="1" applyFont="1" applyFill="1" applyBorder="1" applyAlignment="1">
      <alignment vertical="center" readingOrder="1"/>
    </xf>
    <xf numFmtId="0" fontId="17" fillId="0" borderId="123" xfId="13" applyFont="1" applyBorder="1" applyAlignment="1">
      <alignment vertical="center" wrapText="1" readingOrder="1"/>
    </xf>
    <xf numFmtId="0" fontId="17" fillId="6" borderId="18" xfId="10" applyNumberFormat="1" applyFont="1" applyFill="1" applyBorder="1" applyAlignment="1">
      <alignment vertical="center" readingOrder="1"/>
    </xf>
    <xf numFmtId="0" fontId="17" fillId="6" borderId="12" xfId="10" applyNumberFormat="1" applyFont="1" applyFill="1" applyBorder="1" applyAlignment="1">
      <alignment vertical="center" readingOrder="1"/>
    </xf>
    <xf numFmtId="0" fontId="17" fillId="0" borderId="113" xfId="13" applyNumberFormat="1" applyFont="1" applyFill="1" applyBorder="1" applyAlignment="1">
      <alignment vertical="center" readingOrder="1"/>
    </xf>
    <xf numFmtId="0" fontId="17" fillId="0" borderId="114" xfId="13" applyNumberFormat="1" applyFont="1" applyFill="1" applyBorder="1" applyAlignment="1">
      <alignment vertical="center" readingOrder="1"/>
    </xf>
    <xf numFmtId="0" fontId="17" fillId="0" borderId="181" xfId="13" applyNumberFormat="1" applyFont="1" applyFill="1" applyBorder="1" applyAlignment="1">
      <alignment vertical="center" readingOrder="1"/>
    </xf>
    <xf numFmtId="0" fontId="17" fillId="0" borderId="133" xfId="13" applyNumberFormat="1" applyFont="1" applyFill="1" applyBorder="1" applyAlignment="1">
      <alignment vertical="center" readingOrder="1"/>
    </xf>
    <xf numFmtId="0" fontId="17" fillId="0" borderId="16" xfId="13" applyNumberFormat="1" applyFont="1" applyBorder="1" applyAlignment="1">
      <alignment vertical="center" textRotation="180" readingOrder="1"/>
    </xf>
    <xf numFmtId="0" fontId="17" fillId="0" borderId="15" xfId="13" applyNumberFormat="1" applyFont="1" applyBorder="1" applyAlignment="1">
      <alignment vertical="center" textRotation="180" readingOrder="1"/>
    </xf>
    <xf numFmtId="0" fontId="8" fillId="13" borderId="12" xfId="0" applyFont="1" applyFill="1" applyBorder="1" applyAlignment="1">
      <alignment vertical="center" readingOrder="1"/>
    </xf>
    <xf numFmtId="0" fontId="8" fillId="13" borderId="9" xfId="0" applyFont="1" applyFill="1" applyBorder="1" applyAlignment="1">
      <alignment vertical="center" readingOrder="1"/>
    </xf>
    <xf numFmtId="0" fontId="8" fillId="13" borderId="0" xfId="0" applyFont="1" applyFill="1" applyAlignment="1">
      <alignment vertical="center" readingOrder="1"/>
    </xf>
    <xf numFmtId="0" fontId="8" fillId="13" borderId="1" xfId="0" applyFont="1" applyFill="1" applyBorder="1" applyAlignment="1">
      <alignment vertical="center" readingOrder="1"/>
    </xf>
    <xf numFmtId="0" fontId="17" fillId="0" borderId="116" xfId="7" applyFont="1" applyBorder="1" applyAlignment="1">
      <alignment vertical="center" readingOrder="1"/>
    </xf>
    <xf numFmtId="0" fontId="17" fillId="0" borderId="117" xfId="7" applyNumberFormat="1" applyFont="1" applyFill="1" applyBorder="1" applyAlignment="1">
      <alignment vertical="center" wrapText="1" readingOrder="1"/>
    </xf>
    <xf numFmtId="0" fontId="8" fillId="0" borderId="117" xfId="2" applyFont="1" applyBorder="1" applyAlignment="1">
      <alignment vertical="center" readingOrder="1"/>
    </xf>
    <xf numFmtId="2" fontId="13" fillId="6" borderId="2" xfId="0" applyNumberFormat="1" applyFont="1" applyFill="1" applyBorder="1" applyAlignment="1">
      <alignment vertical="center" readingOrder="1"/>
    </xf>
    <xf numFmtId="0" fontId="8" fillId="13" borderId="2" xfId="0" applyFont="1" applyFill="1" applyBorder="1" applyAlignment="1">
      <alignment vertical="center" readingOrder="1"/>
    </xf>
    <xf numFmtId="0" fontId="8" fillId="13" borderId="8" xfId="0" applyFont="1" applyFill="1" applyBorder="1" applyAlignment="1">
      <alignment vertical="center" readingOrder="1"/>
    </xf>
    <xf numFmtId="0" fontId="17" fillId="0" borderId="114" xfId="7" applyNumberFormat="1" applyFont="1" applyBorder="1" applyAlignment="1">
      <alignment vertical="center" wrapText="1" readingOrder="1"/>
    </xf>
    <xf numFmtId="0" fontId="17" fillId="0" borderId="115" xfId="7" applyNumberFormat="1" applyFont="1" applyBorder="1" applyAlignment="1">
      <alignment vertical="center" wrapText="1" readingOrder="1"/>
    </xf>
    <xf numFmtId="0" fontId="20" fillId="0" borderId="21" xfId="8" applyFont="1" applyBorder="1" applyAlignment="1">
      <alignment vertical="center" readingOrder="1"/>
    </xf>
    <xf numFmtId="0" fontId="20" fillId="0" borderId="10" xfId="8" applyFont="1" applyBorder="1" applyAlignment="1">
      <alignment vertical="center" readingOrder="1"/>
    </xf>
    <xf numFmtId="0" fontId="20" fillId="0" borderId="11" xfId="8" applyFont="1" applyBorder="1" applyAlignment="1">
      <alignment vertical="center" readingOrder="1"/>
    </xf>
    <xf numFmtId="0" fontId="17" fillId="0" borderId="12" xfId="8" applyNumberFormat="1" applyFont="1" applyBorder="1" applyAlignment="1">
      <alignment vertical="center" wrapText="1" readingOrder="1"/>
    </xf>
    <xf numFmtId="0" fontId="17" fillId="0" borderId="9" xfId="8" applyNumberFormat="1" applyFont="1" applyBorder="1" applyAlignment="1">
      <alignment vertical="center" wrapText="1" readingOrder="1"/>
    </xf>
    <xf numFmtId="0" fontId="17" fillId="0" borderId="112" xfId="8" applyFont="1" applyBorder="1" applyAlignment="1">
      <alignment vertical="center" wrapText="1" readingOrder="1"/>
    </xf>
    <xf numFmtId="0" fontId="17" fillId="0" borderId="0" xfId="8" applyNumberFormat="1" applyFont="1" applyBorder="1" applyAlignment="1">
      <alignment vertical="center" wrapText="1" readingOrder="1"/>
    </xf>
    <xf numFmtId="0" fontId="17" fillId="0" borderId="1" xfId="8" applyNumberFormat="1" applyFont="1" applyBorder="1" applyAlignment="1">
      <alignment vertical="center" wrapText="1" readingOrder="1"/>
    </xf>
    <xf numFmtId="0" fontId="17" fillId="0" borderId="112" xfId="8" applyNumberFormat="1" applyFont="1" applyBorder="1" applyAlignment="1">
      <alignment vertical="center" wrapText="1" readingOrder="1"/>
    </xf>
    <xf numFmtId="0" fontId="17" fillId="0" borderId="124" xfId="7" applyNumberFormat="1" applyFont="1" applyBorder="1" applyAlignment="1">
      <alignment vertical="center" wrapText="1" readingOrder="1"/>
    </xf>
    <xf numFmtId="0" fontId="17" fillId="0" borderId="125" xfId="7" applyNumberFormat="1" applyFont="1" applyBorder="1" applyAlignment="1">
      <alignment vertical="center" wrapText="1" readingOrder="1"/>
    </xf>
    <xf numFmtId="0" fontId="17" fillId="0" borderId="122" xfId="8" applyFont="1" applyBorder="1" applyAlignment="1">
      <alignment vertical="center" readingOrder="1"/>
    </xf>
    <xf numFmtId="0" fontId="17" fillId="0" borderId="122" xfId="8" applyNumberFormat="1" applyFont="1" applyBorder="1" applyAlignment="1">
      <alignment vertical="center" wrapText="1" readingOrder="1"/>
    </xf>
    <xf numFmtId="0" fontId="17" fillId="0" borderId="124" xfId="8" applyNumberFormat="1" applyFont="1" applyBorder="1" applyAlignment="1">
      <alignment vertical="center" wrapText="1" readingOrder="1"/>
    </xf>
    <xf numFmtId="0" fontId="17" fillId="0" borderId="125" xfId="8" applyNumberFormat="1" applyFont="1" applyBorder="1" applyAlignment="1">
      <alignment vertical="center" wrapText="1" readingOrder="1"/>
    </xf>
    <xf numFmtId="0" fontId="17" fillId="0" borderId="5" xfId="8" applyNumberFormat="1" applyFont="1" applyBorder="1" applyAlignment="1">
      <alignment vertical="center" readingOrder="1"/>
    </xf>
    <xf numFmtId="2" fontId="13" fillId="0" borderId="133" xfId="0" applyNumberFormat="1" applyFont="1" applyFill="1" applyBorder="1" applyAlignment="1">
      <alignment vertical="center" readingOrder="1"/>
    </xf>
    <xf numFmtId="0" fontId="17" fillId="0" borderId="6" xfId="7" applyNumberFormat="1" applyFont="1" applyBorder="1" applyAlignment="1">
      <alignment vertical="center" wrapText="1" readingOrder="1"/>
    </xf>
    <xf numFmtId="0" fontId="17" fillId="0" borderId="2" xfId="7" applyNumberFormat="1" applyFont="1" applyBorder="1" applyAlignment="1">
      <alignment vertical="center" wrapText="1" readingOrder="1"/>
    </xf>
    <xf numFmtId="0" fontId="17" fillId="0" borderId="8" xfId="7" applyNumberFormat="1" applyFont="1" applyBorder="1" applyAlignment="1">
      <alignment vertical="center" wrapText="1" readingOrder="1"/>
    </xf>
    <xf numFmtId="0" fontId="17" fillId="0" borderId="122" xfId="8" applyNumberFormat="1" applyFont="1" applyBorder="1" applyAlignment="1">
      <alignment vertical="center" readingOrder="1"/>
    </xf>
    <xf numFmtId="0" fontId="17" fillId="0" borderId="181" xfId="7" applyNumberFormat="1" applyFont="1" applyBorder="1" applyAlignment="1">
      <alignment vertical="center" wrapText="1" readingOrder="1"/>
    </xf>
    <xf numFmtId="0" fontId="17" fillId="0" borderId="133" xfId="7" applyNumberFormat="1" applyFont="1" applyBorder="1" applyAlignment="1">
      <alignment vertical="center" wrapText="1" readingOrder="1"/>
    </xf>
    <xf numFmtId="0" fontId="17" fillId="0" borderId="137" xfId="7" applyNumberFormat="1" applyFont="1" applyBorder="1" applyAlignment="1">
      <alignment vertical="center" wrapText="1" readingOrder="1"/>
    </xf>
    <xf numFmtId="2" fontId="13" fillId="9" borderId="5" xfId="0" applyNumberFormat="1" applyFont="1" applyFill="1" applyBorder="1" applyAlignment="1">
      <alignment vertical="center" readingOrder="1"/>
    </xf>
    <xf numFmtId="0" fontId="17" fillId="0" borderId="181" xfId="8" applyNumberFormat="1" applyFont="1" applyBorder="1" applyAlignment="1">
      <alignment vertical="center" readingOrder="1"/>
    </xf>
    <xf numFmtId="0" fontId="17" fillId="0" borderId="17" xfId="8" applyNumberFormat="1" applyFont="1" applyBorder="1" applyAlignment="1">
      <alignment vertical="center" textRotation="180" readingOrder="1"/>
    </xf>
    <xf numFmtId="0" fontId="17" fillId="9" borderId="5" xfId="8" applyNumberFormat="1" applyFont="1" applyFill="1" applyBorder="1" applyAlignment="1">
      <alignment vertical="center" readingOrder="1"/>
    </xf>
    <xf numFmtId="0" fontId="17" fillId="9" borderId="0" xfId="8" applyNumberFormat="1" applyFont="1" applyFill="1" applyBorder="1" applyAlignment="1">
      <alignment vertical="center" readingOrder="1"/>
    </xf>
    <xf numFmtId="0" fontId="17" fillId="9" borderId="1" xfId="8" applyNumberFormat="1" applyFont="1" applyFill="1" applyBorder="1" applyAlignment="1">
      <alignment vertical="center" readingOrder="1"/>
    </xf>
    <xf numFmtId="2" fontId="13" fillId="9" borderId="6" xfId="0" applyNumberFormat="1" applyFont="1" applyFill="1" applyBorder="1" applyAlignment="1">
      <alignment vertical="center" readingOrder="1"/>
    </xf>
    <xf numFmtId="0" fontId="17" fillId="0" borderId="0" xfId="7" applyFont="1" applyFill="1" applyBorder="1" applyAlignment="1">
      <alignment vertical="center" textRotation="180" wrapText="1" readingOrder="1"/>
    </xf>
    <xf numFmtId="0" fontId="17" fillId="9" borderId="6" xfId="8" applyNumberFormat="1" applyFont="1" applyFill="1" applyBorder="1" applyAlignment="1">
      <alignment vertical="center" readingOrder="1"/>
    </xf>
    <xf numFmtId="0" fontId="17" fillId="9" borderId="2" xfId="8" applyNumberFormat="1" applyFont="1" applyFill="1" applyBorder="1" applyAlignment="1">
      <alignment vertical="center" readingOrder="1"/>
    </xf>
    <xf numFmtId="0" fontId="17" fillId="9" borderId="8" xfId="8" applyNumberFormat="1" applyFont="1" applyFill="1" applyBorder="1" applyAlignment="1">
      <alignment vertical="center" readingOrder="1"/>
    </xf>
    <xf numFmtId="0" fontId="20" fillId="0" borderId="0" xfId="8" applyFont="1" applyFill="1" applyBorder="1" applyAlignment="1">
      <alignment vertical="center" readingOrder="1"/>
    </xf>
    <xf numFmtId="0" fontId="17" fillId="0" borderId="0" xfId="8" applyNumberFormat="1" applyFont="1" applyFill="1" applyBorder="1" applyAlignment="1">
      <alignment vertical="center" textRotation="180" wrapText="1" readingOrder="1"/>
    </xf>
    <xf numFmtId="2" fontId="10" fillId="2" borderId="18" xfId="2" applyNumberFormat="1" applyFont="1" applyFill="1" applyBorder="1" applyAlignment="1">
      <alignment vertical="center" readingOrder="1"/>
    </xf>
    <xf numFmtId="2" fontId="10" fillId="2" borderId="12" xfId="2" applyNumberFormat="1" applyFont="1" applyFill="1" applyBorder="1" applyAlignment="1">
      <alignment vertical="center" readingOrder="1"/>
    </xf>
    <xf numFmtId="0" fontId="10" fillId="6" borderId="18" xfId="2" applyFont="1" applyFill="1" applyBorder="1" applyAlignment="1">
      <alignment vertical="center" readingOrder="1"/>
    </xf>
    <xf numFmtId="2" fontId="22" fillId="0" borderId="62" xfId="0" applyNumberFormat="1" applyFont="1" applyFill="1" applyBorder="1" applyAlignment="1">
      <alignment vertical="center" readingOrder="1"/>
    </xf>
    <xf numFmtId="2" fontId="10" fillId="2" borderId="6" xfId="2" applyNumberFormat="1" applyFont="1" applyFill="1" applyBorder="1" applyAlignment="1">
      <alignment vertical="center" readingOrder="1"/>
    </xf>
    <xf numFmtId="2" fontId="10" fillId="2" borderId="2" xfId="2" applyNumberFormat="1" applyFont="1" applyFill="1" applyBorder="1" applyAlignment="1">
      <alignment vertical="center" readingOrder="1"/>
    </xf>
    <xf numFmtId="2" fontId="21" fillId="2" borderId="5" xfId="2" applyNumberFormat="1" applyFont="1" applyFill="1" applyBorder="1" applyAlignment="1">
      <alignment vertical="center" wrapText="1" readingOrder="1"/>
    </xf>
    <xf numFmtId="2" fontId="21" fillId="2" borderId="0" xfId="2" applyNumberFormat="1" applyFont="1" applyFill="1" applyBorder="1" applyAlignment="1">
      <alignment vertical="center" wrapText="1" readingOrder="1"/>
    </xf>
    <xf numFmtId="2" fontId="21" fillId="2" borderId="1" xfId="2" applyNumberFormat="1" applyFont="1" applyFill="1" applyBorder="1" applyAlignment="1">
      <alignment vertical="center" wrapText="1" readingOrder="1"/>
    </xf>
    <xf numFmtId="0" fontId="29" fillId="0" borderId="21" xfId="7" applyFont="1" applyBorder="1" applyAlignment="1">
      <alignment vertical="center" readingOrder="1"/>
    </xf>
    <xf numFmtId="0" fontId="29" fillId="0" borderId="10" xfId="7" applyFont="1" applyBorder="1" applyAlignment="1">
      <alignment vertical="center" readingOrder="1"/>
    </xf>
    <xf numFmtId="0" fontId="29" fillId="0" borderId="11" xfId="7" applyFont="1" applyBorder="1" applyAlignment="1">
      <alignment vertical="center" readingOrder="1"/>
    </xf>
    <xf numFmtId="0" fontId="23" fillId="0" borderId="18" xfId="7" applyFont="1" applyBorder="1" applyAlignment="1">
      <alignment vertical="center" wrapText="1" readingOrder="1"/>
    </xf>
    <xf numFmtId="0" fontId="23" fillId="0" borderId="12" xfId="7" applyFont="1" applyBorder="1" applyAlignment="1">
      <alignment vertical="center" wrapText="1" readingOrder="1"/>
    </xf>
    <xf numFmtId="0" fontId="23" fillId="0" borderId="151" xfId="7" applyFont="1" applyBorder="1" applyAlignment="1">
      <alignment vertical="center" wrapText="1" readingOrder="1"/>
    </xf>
    <xf numFmtId="0" fontId="18" fillId="9" borderId="12" xfId="0" applyFont="1" applyFill="1" applyBorder="1" applyAlignment="1">
      <alignment vertical="center" wrapText="1" readingOrder="1"/>
    </xf>
    <xf numFmtId="0" fontId="18" fillId="9" borderId="9" xfId="0" applyFont="1" applyFill="1" applyBorder="1" applyAlignment="1">
      <alignment vertical="center" wrapText="1" readingOrder="1"/>
    </xf>
    <xf numFmtId="0" fontId="23" fillId="0" borderId="0" xfId="7" applyNumberFormat="1" applyFont="1" applyFill="1" applyBorder="1" applyAlignment="1">
      <alignment vertical="center" wrapText="1" readingOrder="1"/>
    </xf>
    <xf numFmtId="0" fontId="23" fillId="0" borderId="152" xfId="7" applyFont="1" applyBorder="1" applyAlignment="1">
      <alignment vertical="center" wrapText="1" readingOrder="1"/>
    </xf>
    <xf numFmtId="0" fontId="18" fillId="9" borderId="117" xfId="0" applyFont="1" applyFill="1" applyBorder="1" applyAlignment="1">
      <alignment vertical="center" wrapText="1" readingOrder="1"/>
    </xf>
    <xf numFmtId="0" fontId="18" fillId="9" borderId="118" xfId="0" applyFont="1" applyFill="1" applyBorder="1" applyAlignment="1">
      <alignment vertical="center" wrapText="1" readingOrder="1"/>
    </xf>
    <xf numFmtId="0" fontId="8" fillId="9" borderId="0" xfId="2" applyFont="1" applyFill="1" applyBorder="1" applyAlignment="1">
      <alignment vertical="center" readingOrder="1"/>
    </xf>
    <xf numFmtId="0" fontId="8" fillId="9" borderId="1" xfId="2" applyFont="1" applyFill="1" applyBorder="1" applyAlignment="1">
      <alignment vertical="center" readingOrder="1"/>
    </xf>
    <xf numFmtId="2" fontId="10" fillId="0" borderId="3" xfId="0" applyNumberFormat="1" applyFont="1" applyFill="1" applyBorder="1" applyAlignment="1">
      <alignment vertical="center" readingOrder="1"/>
    </xf>
    <xf numFmtId="49" fontId="8" fillId="0" borderId="0" xfId="0" applyNumberFormat="1" applyFont="1" applyFill="1" applyBorder="1" applyAlignment="1">
      <alignment vertical="center" readingOrder="1"/>
    </xf>
    <xf numFmtId="0" fontId="26" fillId="0" borderId="0" xfId="0" applyFont="1" applyFill="1" applyBorder="1" applyAlignment="1">
      <alignment vertical="center" wrapText="1" readingOrder="1"/>
    </xf>
    <xf numFmtId="0" fontId="10" fillId="6" borderId="12" xfId="2" applyFont="1" applyFill="1" applyBorder="1" applyAlignment="1">
      <alignment vertical="center" readingOrder="1"/>
    </xf>
    <xf numFmtId="1" fontId="22" fillId="0" borderId="62" xfId="0" applyNumberFormat="1" applyFont="1" applyFill="1" applyBorder="1" applyAlignment="1">
      <alignment vertical="center" readingOrder="1"/>
    </xf>
    <xf numFmtId="1" fontId="22" fillId="0" borderId="4" xfId="0" applyNumberFormat="1" applyFont="1" applyFill="1" applyBorder="1" applyAlignment="1">
      <alignment vertical="center" readingOrder="1"/>
    </xf>
    <xf numFmtId="0" fontId="8" fillId="0" borderId="4" xfId="2" applyFont="1" applyFill="1" applyBorder="1" applyAlignment="1">
      <alignment vertical="center" readingOrder="1"/>
    </xf>
    <xf numFmtId="0" fontId="8" fillId="6" borderId="21" xfId="2" applyFont="1" applyFill="1" applyBorder="1" applyAlignment="1">
      <alignment vertical="center" readingOrder="1"/>
    </xf>
    <xf numFmtId="0" fontId="8" fillId="6" borderId="0" xfId="2" applyFont="1" applyFill="1" applyAlignment="1">
      <alignment vertical="center" readingOrder="1"/>
    </xf>
    <xf numFmtId="0" fontId="18" fillId="0" borderId="4" xfId="0" applyFont="1" applyFill="1" applyBorder="1" applyAlignment="1">
      <alignment vertical="center" wrapText="1" readingOrder="1"/>
    </xf>
    <xf numFmtId="0" fontId="23" fillId="0" borderId="17" xfId="7" applyNumberFormat="1" applyFont="1" applyFill="1" applyBorder="1" applyAlignment="1">
      <alignment vertical="center" textRotation="180" readingOrder="1"/>
    </xf>
    <xf numFmtId="0" fontId="23" fillId="9" borderId="17" xfId="7" applyNumberFormat="1" applyFont="1" applyFill="1" applyBorder="1" applyAlignment="1">
      <alignment vertical="center" readingOrder="1"/>
    </xf>
    <xf numFmtId="0" fontId="23" fillId="9" borderId="15" xfId="7" applyNumberFormat="1" applyFont="1" applyFill="1" applyBorder="1" applyAlignment="1">
      <alignment vertical="center" readingOrder="1"/>
    </xf>
    <xf numFmtId="2" fontId="10" fillId="0" borderId="4" xfId="0" applyNumberFormat="1" applyFont="1" applyFill="1" applyBorder="1" applyAlignment="1">
      <alignment vertical="center" readingOrder="1"/>
    </xf>
    <xf numFmtId="0" fontId="10" fillId="0" borderId="0" xfId="0" applyFont="1" applyFill="1" applyBorder="1" applyAlignment="1">
      <alignment vertical="center" wrapText="1" readingOrder="1"/>
    </xf>
    <xf numFmtId="0" fontId="10" fillId="0" borderId="4" xfId="0" applyFont="1" applyFill="1" applyBorder="1" applyAlignment="1">
      <alignment vertical="center" wrapText="1" readingOrder="1"/>
    </xf>
    <xf numFmtId="0" fontId="8" fillId="0" borderId="4" xfId="0" applyNumberFormat="1" applyFont="1" applyFill="1" applyBorder="1" applyAlignment="1">
      <alignment vertical="center" readingOrder="1"/>
    </xf>
    <xf numFmtId="2" fontId="10" fillId="6" borderId="21" xfId="0" applyNumberFormat="1" applyFont="1" applyFill="1" applyBorder="1" applyAlignment="1">
      <alignment vertical="center" readingOrder="1"/>
    </xf>
    <xf numFmtId="2" fontId="10" fillId="6" borderId="0" xfId="0" applyNumberFormat="1" applyFont="1" applyFill="1" applyBorder="1" applyAlignment="1">
      <alignment vertical="center" readingOrder="1"/>
    </xf>
    <xf numFmtId="2" fontId="10" fillId="6" borderId="2" xfId="0" applyNumberFormat="1" applyFont="1" applyFill="1" applyBorder="1" applyAlignment="1">
      <alignment vertical="center" readingOrder="1"/>
    </xf>
    <xf numFmtId="2" fontId="18" fillId="0" borderId="10" xfId="0" applyNumberFormat="1" applyFont="1" applyFill="1" applyBorder="1" applyAlignment="1">
      <alignment vertical="center" readingOrder="1"/>
    </xf>
    <xf numFmtId="0" fontId="23" fillId="0" borderId="17" xfId="7" applyNumberFormat="1" applyFont="1" applyBorder="1" applyAlignment="1">
      <alignment vertical="center" textRotation="180" readingOrder="1"/>
    </xf>
    <xf numFmtId="2" fontId="10" fillId="6" borderId="12" xfId="2" applyNumberFormat="1" applyFont="1" applyFill="1" applyBorder="1" applyAlignment="1">
      <alignment vertical="center" readingOrder="1"/>
    </xf>
    <xf numFmtId="0" fontId="22" fillId="0" borderId="0" xfId="0" applyFont="1" applyFill="1" applyBorder="1" applyAlignment="1">
      <alignment vertical="center" readingOrder="1"/>
    </xf>
    <xf numFmtId="2" fontId="10" fillId="6" borderId="5" xfId="2" applyNumberFormat="1" applyFont="1" applyFill="1" applyBorder="1" applyAlignment="1">
      <alignment vertical="center" readingOrder="1"/>
    </xf>
    <xf numFmtId="2" fontId="10" fillId="6" borderId="0" xfId="2" applyNumberFormat="1" applyFont="1" applyFill="1" applyBorder="1" applyAlignment="1">
      <alignment vertical="center" readingOrder="1"/>
    </xf>
    <xf numFmtId="2" fontId="22" fillId="0" borderId="5" xfId="2" applyNumberFormat="1" applyFont="1" applyFill="1" applyBorder="1" applyAlignment="1">
      <alignment vertical="center" readingOrder="1"/>
    </xf>
    <xf numFmtId="2" fontId="24" fillId="2" borderId="6" xfId="2" applyNumberFormat="1" applyFont="1" applyFill="1" applyBorder="1" applyAlignment="1">
      <alignment vertical="center" readingOrder="1"/>
    </xf>
    <xf numFmtId="2" fontId="24" fillId="2" borderId="2" xfId="2" applyNumberFormat="1" applyFont="1" applyFill="1" applyBorder="1" applyAlignment="1">
      <alignment vertical="center" readingOrder="1"/>
    </xf>
    <xf numFmtId="2" fontId="24" fillId="2" borderId="8" xfId="2" applyNumberFormat="1" applyFont="1" applyFill="1" applyBorder="1" applyAlignment="1">
      <alignment vertical="center" readingOrder="1"/>
    </xf>
    <xf numFmtId="2" fontId="10" fillId="2" borderId="9" xfId="2" applyNumberFormat="1" applyFont="1" applyFill="1" applyBorder="1" applyAlignment="1">
      <alignment vertical="center" readingOrder="1"/>
    </xf>
    <xf numFmtId="2" fontId="24" fillId="2" borderId="15" xfId="2" applyNumberFormat="1" applyFont="1" applyFill="1" applyBorder="1" applyAlignment="1">
      <alignment vertical="center" readingOrder="1"/>
    </xf>
    <xf numFmtId="0" fontId="29" fillId="0" borderId="18" xfId="7" applyFont="1" applyBorder="1" applyAlignment="1">
      <alignment vertical="center" wrapText="1" readingOrder="1"/>
    </xf>
    <xf numFmtId="0" fontId="29" fillId="0" borderId="12" xfId="7" applyFont="1" applyBorder="1" applyAlignment="1">
      <alignment vertical="center" wrapText="1" readingOrder="1"/>
    </xf>
    <xf numFmtId="0" fontId="29" fillId="6" borderId="16" xfId="7" applyFont="1" applyFill="1" applyBorder="1" applyAlignment="1">
      <alignment vertical="center" wrapText="1" readingOrder="1"/>
    </xf>
    <xf numFmtId="0" fontId="29" fillId="0" borderId="9" xfId="7" applyFont="1" applyBorder="1" applyAlignment="1">
      <alignment vertical="center" wrapText="1" readingOrder="1"/>
    </xf>
    <xf numFmtId="2" fontId="10" fillId="0" borderId="9" xfId="0" applyNumberFormat="1" applyFont="1" applyFill="1" applyBorder="1" applyAlignment="1">
      <alignment vertical="center" readingOrder="1"/>
    </xf>
    <xf numFmtId="0" fontId="29" fillId="0" borderId="5" xfId="7" applyFont="1" applyBorder="1" applyAlignment="1">
      <alignment vertical="center" wrapText="1" readingOrder="1"/>
    </xf>
    <xf numFmtId="0" fontId="29" fillId="0" borderId="0" xfId="7" applyFont="1" applyBorder="1" applyAlignment="1">
      <alignment vertical="center" wrapText="1" readingOrder="1"/>
    </xf>
    <xf numFmtId="0" fontId="29" fillId="6" borderId="14" xfId="7" applyFont="1" applyFill="1" applyBorder="1" applyAlignment="1">
      <alignment vertical="center" wrapText="1" readingOrder="1"/>
    </xf>
    <xf numFmtId="0" fontId="29" fillId="0" borderId="1" xfId="7" applyFont="1" applyBorder="1" applyAlignment="1">
      <alignment vertical="center" wrapText="1" readingOrder="1"/>
    </xf>
    <xf numFmtId="2" fontId="10" fillId="0" borderId="8" xfId="0" applyNumberFormat="1" applyFont="1" applyFill="1" applyBorder="1" applyAlignment="1">
      <alignment vertical="center" readingOrder="1"/>
    </xf>
    <xf numFmtId="0" fontId="29" fillId="0" borderId="6" xfId="7" applyFont="1" applyBorder="1" applyAlignment="1">
      <alignment vertical="center" wrapText="1" readingOrder="1"/>
    </xf>
    <xf numFmtId="0" fontId="29" fillId="0" borderId="2" xfId="7" applyFont="1" applyBorder="1" applyAlignment="1">
      <alignment vertical="center" wrapText="1" readingOrder="1"/>
    </xf>
    <xf numFmtId="0" fontId="29" fillId="6" borderId="15" xfId="7" applyFont="1" applyFill="1" applyBorder="1" applyAlignment="1">
      <alignment vertical="center" wrapText="1" readingOrder="1"/>
    </xf>
    <xf numFmtId="0" fontId="29" fillId="0" borderId="8" xfId="7" applyFont="1" applyBorder="1" applyAlignment="1">
      <alignment vertical="center" wrapText="1" readingOrder="1"/>
    </xf>
    <xf numFmtId="0" fontId="23" fillId="0" borderId="5" xfId="7" applyNumberFormat="1" applyFont="1" applyFill="1" applyBorder="1" applyAlignment="1">
      <alignment vertical="center" wrapText="1" readingOrder="1"/>
    </xf>
    <xf numFmtId="2" fontId="8" fillId="0" borderId="5" xfId="0" applyNumberFormat="1" applyFont="1" applyFill="1" applyBorder="1" applyAlignment="1">
      <alignment vertical="center" readingOrder="1"/>
    </xf>
    <xf numFmtId="2" fontId="8" fillId="0" borderId="2" xfId="0" applyNumberFormat="1" applyFont="1" applyFill="1" applyBorder="1" applyAlignment="1">
      <alignment vertical="center" wrapText="1" readingOrder="1"/>
    </xf>
    <xf numFmtId="2" fontId="8" fillId="0" borderId="181" xfId="0" applyNumberFormat="1" applyFont="1" applyFill="1" applyBorder="1" applyAlignment="1">
      <alignment vertical="center" readingOrder="1"/>
    </xf>
    <xf numFmtId="2" fontId="10" fillId="0" borderId="133" xfId="0" applyNumberFormat="1" applyFont="1" applyFill="1" applyBorder="1" applyAlignment="1">
      <alignment vertical="center" readingOrder="1"/>
    </xf>
    <xf numFmtId="2" fontId="10" fillId="0" borderId="137" xfId="0" applyNumberFormat="1" applyFont="1" applyFill="1" applyBorder="1" applyAlignment="1">
      <alignment vertical="center" readingOrder="1"/>
    </xf>
    <xf numFmtId="0" fontId="17" fillId="0" borderId="181" xfId="7" applyFont="1" applyBorder="1" applyAlignment="1">
      <alignment vertical="center" readingOrder="1"/>
    </xf>
    <xf numFmtId="0" fontId="23" fillId="0" borderId="17" xfId="7" applyNumberFormat="1" applyFont="1" applyBorder="1" applyAlignment="1">
      <alignment vertical="center" textRotation="180" wrapText="1" readingOrder="1"/>
    </xf>
    <xf numFmtId="0" fontId="8" fillId="9" borderId="17" xfId="0" applyNumberFormat="1" applyFont="1" applyFill="1" applyBorder="1" applyAlignment="1">
      <alignment vertical="center" readingOrder="1"/>
    </xf>
    <xf numFmtId="49" fontId="18" fillId="9" borderId="5" xfId="0" applyNumberFormat="1" applyFont="1" applyFill="1" applyBorder="1" applyAlignment="1">
      <alignment vertical="center" wrapText="1" readingOrder="1"/>
    </xf>
    <xf numFmtId="0" fontId="23" fillId="9" borderId="0" xfId="7" applyFont="1" applyFill="1" applyBorder="1" applyAlignment="1">
      <alignment vertical="center" readingOrder="1"/>
    </xf>
    <xf numFmtId="2" fontId="18" fillId="0" borderId="120" xfId="0" applyNumberFormat="1" applyFont="1" applyFill="1" applyBorder="1" applyAlignment="1">
      <alignment vertical="center" readingOrder="1"/>
    </xf>
    <xf numFmtId="0" fontId="23" fillId="9" borderId="1" xfId="7" applyFont="1" applyFill="1" applyBorder="1" applyAlignment="1">
      <alignment vertical="center" readingOrder="1"/>
    </xf>
    <xf numFmtId="2" fontId="18" fillId="0" borderId="4" xfId="0" applyNumberFormat="1" applyFont="1" applyFill="1" applyBorder="1" applyAlignment="1">
      <alignment vertical="center" readingOrder="1"/>
    </xf>
    <xf numFmtId="49" fontId="18" fillId="9" borderId="6" xfId="0" applyNumberFormat="1" applyFont="1" applyFill="1" applyBorder="1" applyAlignment="1">
      <alignment vertical="center" wrapText="1" readingOrder="1"/>
    </xf>
    <xf numFmtId="49" fontId="18" fillId="9" borderId="2" xfId="0" applyNumberFormat="1" applyFont="1" applyFill="1" applyBorder="1" applyAlignment="1">
      <alignment vertical="center" wrapText="1" readingOrder="1"/>
    </xf>
    <xf numFmtId="2" fontId="18" fillId="0" borderId="121" xfId="0" applyNumberFormat="1" applyFont="1" applyFill="1" applyBorder="1" applyAlignment="1">
      <alignment vertical="center" readingOrder="1"/>
    </xf>
    <xf numFmtId="2" fontId="22" fillId="0" borderId="5" xfId="2" applyNumberFormat="1" applyFont="1" applyFill="1" applyBorder="1" applyAlignment="1">
      <alignment vertical="center" readingOrder="1"/>
    </xf>
    <xf numFmtId="2" fontId="10" fillId="6" borderId="6" xfId="2" applyNumberFormat="1" applyFont="1" applyFill="1" applyBorder="1" applyAlignment="1">
      <alignment vertical="center" readingOrder="1"/>
    </xf>
    <xf numFmtId="2" fontId="10" fillId="6" borderId="2" xfId="2" applyNumberFormat="1" applyFont="1" applyFill="1" applyBorder="1" applyAlignment="1">
      <alignment vertical="center" readingOrder="1"/>
    </xf>
    <xf numFmtId="2" fontId="18" fillId="0" borderId="9" xfId="0" applyNumberFormat="1" applyFont="1" applyFill="1" applyBorder="1" applyAlignment="1">
      <alignment vertical="center" readingOrder="1"/>
    </xf>
    <xf numFmtId="0" fontId="23" fillId="0" borderId="12" xfId="7" applyNumberFormat="1" applyFont="1" applyBorder="1" applyAlignment="1">
      <alignment vertical="center" readingOrder="1"/>
    </xf>
    <xf numFmtId="0" fontId="18" fillId="0" borderId="12" xfId="2" applyFont="1" applyBorder="1" applyAlignment="1">
      <alignment vertical="center" readingOrder="1"/>
    </xf>
    <xf numFmtId="0" fontId="23" fillId="0" borderId="21" xfId="7" applyFont="1" applyBorder="1" applyAlignment="1">
      <alignment vertical="center" readingOrder="1"/>
    </xf>
    <xf numFmtId="1" fontId="18" fillId="0" borderId="10" xfId="0" applyNumberFormat="1" applyFont="1" applyFill="1" applyBorder="1" applyAlignment="1">
      <alignment vertical="center" readingOrder="1"/>
    </xf>
    <xf numFmtId="0" fontId="18" fillId="10" borderId="17" xfId="7" applyFont="1" applyFill="1" applyBorder="1" applyAlignment="1">
      <alignment vertical="center" readingOrder="1"/>
    </xf>
    <xf numFmtId="0" fontId="8" fillId="12" borderId="16" xfId="0" applyNumberFormat="1" applyFont="1" applyFill="1" applyBorder="1" applyAlignment="1">
      <alignment vertical="center" textRotation="180" readingOrder="1"/>
    </xf>
    <xf numFmtId="2" fontId="10" fillId="9" borderId="18" xfId="0" applyNumberFormat="1" applyFont="1" applyFill="1" applyBorder="1" applyAlignment="1">
      <alignment vertical="center" readingOrder="1"/>
    </xf>
    <xf numFmtId="2" fontId="10" fillId="9" borderId="12" xfId="0" applyNumberFormat="1" applyFont="1" applyFill="1" applyBorder="1" applyAlignment="1">
      <alignment vertical="center" readingOrder="1"/>
    </xf>
    <xf numFmtId="2" fontId="10" fillId="9" borderId="1" xfId="0" applyNumberFormat="1" applyFont="1" applyFill="1" applyBorder="1" applyAlignment="1">
      <alignment vertical="center" readingOrder="1"/>
    </xf>
    <xf numFmtId="2" fontId="17" fillId="12" borderId="16" xfId="0" applyNumberFormat="1" applyFont="1" applyFill="1" applyBorder="1" applyAlignment="1">
      <alignment vertical="center" textRotation="180" readingOrder="1"/>
    </xf>
    <xf numFmtId="0" fontId="8" fillId="12" borderId="14" xfId="0" applyNumberFormat="1" applyFont="1" applyFill="1" applyBorder="1" applyAlignment="1">
      <alignment vertical="center" textRotation="180" readingOrder="1"/>
    </xf>
    <xf numFmtId="2" fontId="10" fillId="9" borderId="5" xfId="0" applyNumberFormat="1" applyFont="1" applyFill="1" applyBorder="1" applyAlignment="1">
      <alignment vertical="center" readingOrder="1"/>
    </xf>
    <xf numFmtId="2" fontId="10" fillId="9" borderId="0" xfId="0" applyNumberFormat="1" applyFont="1" applyFill="1" applyBorder="1" applyAlignment="1">
      <alignment vertical="center" readingOrder="1"/>
    </xf>
    <xf numFmtId="2" fontId="17" fillId="12" borderId="14" xfId="0" applyNumberFormat="1" applyFont="1" applyFill="1" applyBorder="1" applyAlignment="1">
      <alignment vertical="center" textRotation="180" readingOrder="1"/>
    </xf>
    <xf numFmtId="0" fontId="8" fillId="12" borderId="15" xfId="0" applyNumberFormat="1" applyFont="1" applyFill="1" applyBorder="1" applyAlignment="1">
      <alignment vertical="center" textRotation="180" readingOrder="1"/>
    </xf>
    <xf numFmtId="2" fontId="10" fillId="9" borderId="6" xfId="0" applyNumberFormat="1" applyFont="1" applyFill="1" applyBorder="1" applyAlignment="1">
      <alignment vertical="center" readingOrder="1"/>
    </xf>
    <xf numFmtId="2" fontId="10" fillId="9" borderId="2" xfId="0" applyNumberFormat="1" applyFont="1" applyFill="1" applyBorder="1" applyAlignment="1">
      <alignment vertical="center" readingOrder="1"/>
    </xf>
    <xf numFmtId="2" fontId="10" fillId="9" borderId="8" xfId="0" applyNumberFormat="1" applyFont="1" applyFill="1" applyBorder="1" applyAlignment="1">
      <alignment vertical="center" readingOrder="1"/>
    </xf>
    <xf numFmtId="2" fontId="17" fillId="12" borderId="15" xfId="0" applyNumberFormat="1" applyFont="1" applyFill="1" applyBorder="1" applyAlignment="1">
      <alignment vertical="center" textRotation="180" readingOrder="1"/>
    </xf>
    <xf numFmtId="0" fontId="10" fillId="6" borderId="17" xfId="2" applyFont="1" applyFill="1" applyBorder="1" applyAlignment="1">
      <alignment vertical="center" readingOrder="1"/>
    </xf>
    <xf numFmtId="0" fontId="23" fillId="0" borderId="2" xfId="7" applyFont="1" applyFill="1" applyBorder="1" applyAlignment="1">
      <alignment vertical="center" wrapText="1" readingOrder="1"/>
    </xf>
    <xf numFmtId="0" fontId="10" fillId="6" borderId="5" xfId="2" applyFont="1" applyFill="1" applyBorder="1" applyAlignment="1">
      <alignment vertical="center" readingOrder="1"/>
    </xf>
    <xf numFmtId="0" fontId="10" fillId="6" borderId="0" xfId="2" applyFont="1" applyFill="1" applyBorder="1" applyAlignment="1">
      <alignment vertical="center" readingOrder="1"/>
    </xf>
    <xf numFmtId="0" fontId="10" fillId="6" borderId="6" xfId="2" applyFont="1" applyFill="1" applyBorder="1" applyAlignment="1">
      <alignment vertical="center" readingOrder="1"/>
    </xf>
    <xf numFmtId="0" fontId="10" fillId="6" borderId="2" xfId="2" applyFont="1" applyFill="1" applyBorder="1" applyAlignment="1">
      <alignment vertical="center" readingOrder="1"/>
    </xf>
    <xf numFmtId="0" fontId="23" fillId="0" borderId="0" xfId="7" applyNumberFormat="1" applyFont="1" applyFill="1" applyBorder="1" applyAlignment="1">
      <alignment vertical="center" textRotation="180" wrapText="1" readingOrder="1"/>
    </xf>
    <xf numFmtId="2" fontId="22" fillId="5" borderId="0" xfId="0" applyNumberFormat="1" applyFont="1" applyFill="1" applyBorder="1" applyAlignment="1">
      <alignment vertical="center" readingOrder="1"/>
    </xf>
    <xf numFmtId="0" fontId="23" fillId="0" borderId="18" xfId="7" applyNumberFormat="1" applyFont="1" applyBorder="1" applyAlignment="1">
      <alignment vertical="center" wrapText="1" readingOrder="1"/>
    </xf>
    <xf numFmtId="0" fontId="23" fillId="0" borderId="12" xfId="7" applyNumberFormat="1" applyFont="1" applyBorder="1" applyAlignment="1">
      <alignment vertical="center" wrapText="1" readingOrder="1"/>
    </xf>
    <xf numFmtId="0" fontId="23" fillId="0" borderId="9" xfId="7" applyNumberFormat="1" applyFont="1" applyBorder="1" applyAlignment="1">
      <alignment vertical="center" wrapText="1" readingOrder="1"/>
    </xf>
    <xf numFmtId="0" fontId="23" fillId="0" borderId="18" xfId="7" applyNumberFormat="1" applyFont="1" applyBorder="1" applyAlignment="1">
      <alignment vertical="center" readingOrder="1"/>
    </xf>
    <xf numFmtId="49" fontId="10" fillId="0" borderId="12" xfId="0" applyNumberFormat="1" applyFont="1" applyFill="1" applyBorder="1" applyAlignment="1">
      <alignment vertical="center" wrapText="1" readingOrder="1"/>
    </xf>
    <xf numFmtId="0" fontId="23" fillId="0" borderId="122" xfId="7" applyFont="1" applyBorder="1" applyAlignment="1">
      <alignment vertical="center" readingOrder="1"/>
    </xf>
    <xf numFmtId="0" fontId="8" fillId="0" borderId="124" xfId="2" applyFont="1" applyFill="1" applyBorder="1" applyAlignment="1">
      <alignment vertical="center" wrapText="1" readingOrder="1"/>
    </xf>
    <xf numFmtId="2" fontId="10" fillId="0" borderId="125" xfId="0" applyNumberFormat="1" applyFont="1" applyFill="1" applyBorder="1" applyAlignment="1">
      <alignment vertical="center" readingOrder="1"/>
    </xf>
    <xf numFmtId="0" fontId="23" fillId="0" borderId="122" xfId="7" applyFont="1" applyBorder="1" applyAlignment="1">
      <alignment vertical="center" wrapText="1" readingOrder="1"/>
    </xf>
    <xf numFmtId="0" fontId="8" fillId="0" borderId="124" xfId="0" applyFont="1" applyBorder="1" applyAlignment="1">
      <alignment readingOrder="1"/>
    </xf>
    <xf numFmtId="0" fontId="8" fillId="0" borderId="125" xfId="0" applyFont="1" applyBorder="1" applyAlignment="1">
      <alignment readingOrder="1"/>
    </xf>
    <xf numFmtId="0" fontId="23" fillId="0" borderId="116" xfId="7" applyNumberFormat="1" applyFont="1" applyBorder="1" applyAlignment="1">
      <alignment vertical="center" wrapText="1" readingOrder="1"/>
    </xf>
    <xf numFmtId="0" fontId="23" fillId="0" borderId="117" xfId="7" applyNumberFormat="1" applyFont="1" applyBorder="1" applyAlignment="1">
      <alignment vertical="center" wrapText="1" readingOrder="1"/>
    </xf>
    <xf numFmtId="0" fontId="23" fillId="0" borderId="118" xfId="7" applyNumberFormat="1" applyFont="1" applyBorder="1" applyAlignment="1">
      <alignment vertical="center" wrapText="1" readingOrder="1"/>
    </xf>
    <xf numFmtId="0" fontId="23" fillId="0" borderId="122" xfId="7" applyNumberFormat="1" applyFont="1" applyBorder="1" applyAlignment="1">
      <alignment vertical="center" readingOrder="1"/>
    </xf>
    <xf numFmtId="2" fontId="8" fillId="0" borderId="122" xfId="0" applyNumberFormat="1" applyFont="1" applyFill="1" applyBorder="1" applyAlignment="1">
      <alignment vertical="center" readingOrder="1"/>
    </xf>
    <xf numFmtId="0" fontId="18" fillId="0" borderId="125" xfId="2" applyFont="1" applyFill="1" applyBorder="1" applyAlignment="1">
      <alignment vertical="center" wrapText="1" readingOrder="1"/>
    </xf>
    <xf numFmtId="0" fontId="23" fillId="0" borderId="124" xfId="7" applyFont="1" applyBorder="1" applyAlignment="1">
      <alignment vertical="center" wrapText="1" readingOrder="1"/>
    </xf>
    <xf numFmtId="0" fontId="23" fillId="0" borderId="125" xfId="7" applyFont="1" applyBorder="1" applyAlignment="1">
      <alignment vertical="center" wrapText="1" readingOrder="1"/>
    </xf>
    <xf numFmtId="0" fontId="8" fillId="0" borderId="122" xfId="0" applyFont="1" applyBorder="1" applyAlignment="1">
      <alignment readingOrder="1"/>
    </xf>
    <xf numFmtId="0" fontId="23" fillId="0" borderId="124" xfId="7" applyFont="1" applyBorder="1" applyAlignment="1">
      <alignment vertical="center" readingOrder="1"/>
    </xf>
    <xf numFmtId="0" fontId="23" fillId="0" borderId="125" xfId="7" applyFont="1" applyBorder="1" applyAlignment="1">
      <alignment vertical="center" readingOrder="1"/>
    </xf>
    <xf numFmtId="0" fontId="23" fillId="0" borderId="124" xfId="7" applyNumberFormat="1" applyFont="1" applyBorder="1" applyAlignment="1">
      <alignment vertical="center" readingOrder="1"/>
    </xf>
    <xf numFmtId="0" fontId="23" fillId="0" borderId="125" xfId="7" applyNumberFormat="1" applyFont="1" applyBorder="1" applyAlignment="1">
      <alignment vertical="center" readingOrder="1"/>
    </xf>
    <xf numFmtId="0" fontId="23" fillId="0" borderId="122" xfId="7" applyNumberFormat="1" applyFont="1" applyFill="1" applyBorder="1" applyAlignment="1">
      <alignment vertical="center" readingOrder="1"/>
    </xf>
    <xf numFmtId="2" fontId="8" fillId="0" borderId="2" xfId="0" applyNumberFormat="1" applyFont="1" applyFill="1" applyBorder="1" applyAlignment="1">
      <alignment vertical="center" readingOrder="1"/>
    </xf>
    <xf numFmtId="2" fontId="10" fillId="0" borderId="6" xfId="0" applyNumberFormat="1" applyFont="1" applyFill="1" applyBorder="1" applyAlignment="1">
      <alignment vertical="center" readingOrder="1"/>
    </xf>
    <xf numFmtId="0" fontId="22" fillId="0" borderId="0" xfId="7" applyFont="1" applyBorder="1" applyAlignment="1">
      <alignment vertical="center" wrapText="1" readingOrder="1"/>
    </xf>
    <xf numFmtId="0" fontId="8" fillId="0" borderId="124" xfId="0" applyFont="1" applyFill="1" applyBorder="1" applyAlignment="1">
      <alignment vertical="center" wrapText="1" readingOrder="1"/>
    </xf>
    <xf numFmtId="0" fontId="8" fillId="0" borderId="125" xfId="2" applyFont="1" applyFill="1" applyBorder="1" applyAlignment="1">
      <alignment vertical="center" wrapText="1" readingOrder="1"/>
    </xf>
    <xf numFmtId="2" fontId="10" fillId="9" borderId="5" xfId="0" applyNumberFormat="1" applyFont="1" applyFill="1" applyBorder="1" applyAlignment="1">
      <alignment vertical="center" readingOrder="1"/>
    </xf>
    <xf numFmtId="2" fontId="10" fillId="9" borderId="0" xfId="0" applyNumberFormat="1" applyFont="1" applyFill="1" applyBorder="1" applyAlignment="1">
      <alignment vertical="center" readingOrder="1"/>
    </xf>
    <xf numFmtId="2" fontId="10" fillId="9" borderId="1" xfId="0" applyNumberFormat="1" applyFont="1" applyFill="1" applyBorder="1" applyAlignment="1">
      <alignment vertical="center" readingOrder="1"/>
    </xf>
    <xf numFmtId="0" fontId="22" fillId="0" borderId="0" xfId="2" applyFont="1" applyFill="1" applyBorder="1" applyAlignment="1">
      <alignment vertical="center" wrapText="1" readingOrder="1"/>
    </xf>
    <xf numFmtId="0" fontId="23" fillId="0" borderId="122" xfId="7" applyFont="1" applyFill="1" applyBorder="1" applyAlignment="1">
      <alignment vertical="center" readingOrder="1"/>
    </xf>
    <xf numFmtId="0" fontId="23" fillId="0" borderId="124" xfId="7" applyFont="1" applyFill="1" applyBorder="1" applyAlignment="1">
      <alignment vertical="center" readingOrder="1"/>
    </xf>
    <xf numFmtId="0" fontId="23" fillId="0" borderId="17" xfId="7" applyFont="1" applyBorder="1" applyAlignment="1">
      <alignment vertical="center" textRotation="180" readingOrder="1"/>
    </xf>
    <xf numFmtId="2" fontId="8" fillId="0" borderId="124" xfId="0" applyNumberFormat="1" applyFont="1" applyFill="1" applyBorder="1" applyAlignment="1">
      <alignment vertical="center" wrapText="1" readingOrder="1"/>
    </xf>
    <xf numFmtId="2" fontId="18" fillId="0" borderId="124" xfId="0" applyNumberFormat="1" applyFont="1" applyFill="1" applyBorder="1" applyAlignment="1">
      <alignment vertical="center" wrapText="1" readingOrder="1"/>
    </xf>
    <xf numFmtId="0" fontId="23" fillId="0" borderId="6" xfId="7" applyNumberFormat="1" applyFont="1" applyFill="1" applyBorder="1" applyAlignment="1">
      <alignment vertical="center" readingOrder="1"/>
    </xf>
    <xf numFmtId="2" fontId="10" fillId="9" borderId="6" xfId="0" applyNumberFormat="1" applyFont="1" applyFill="1" applyBorder="1" applyAlignment="1">
      <alignment vertical="center" readingOrder="1"/>
    </xf>
    <xf numFmtId="2" fontId="10" fillId="9" borderId="2" xfId="0" applyNumberFormat="1" applyFont="1" applyFill="1" applyBorder="1" applyAlignment="1">
      <alignment vertical="center" readingOrder="1"/>
    </xf>
    <xf numFmtId="2" fontId="10" fillId="9" borderId="8" xfId="0" applyNumberFormat="1" applyFont="1" applyFill="1" applyBorder="1" applyAlignment="1">
      <alignment vertical="center" readingOrder="1"/>
    </xf>
    <xf numFmtId="2" fontId="20" fillId="0" borderId="2" xfId="0" applyNumberFormat="1" applyFont="1" applyFill="1" applyBorder="1" applyAlignment="1">
      <alignment vertical="center" readingOrder="1"/>
    </xf>
    <xf numFmtId="2" fontId="20" fillId="0" borderId="0" xfId="0" applyNumberFormat="1" applyFont="1" applyFill="1" applyBorder="1" applyAlignment="1">
      <alignment vertical="center" readingOrder="1"/>
    </xf>
    <xf numFmtId="2" fontId="10" fillId="2" borderId="16" xfId="2" applyNumberFormat="1" applyFont="1" applyFill="1" applyBorder="1" applyAlignment="1">
      <alignment vertical="center" readingOrder="1"/>
    </xf>
    <xf numFmtId="2" fontId="24" fillId="2" borderId="0" xfId="2" applyNumberFormat="1" applyFont="1" applyFill="1" applyBorder="1" applyAlignment="1">
      <alignment vertical="center" readingOrder="1"/>
    </xf>
    <xf numFmtId="2" fontId="24" fillId="2" borderId="1" xfId="2" applyNumberFormat="1" applyFont="1" applyFill="1" applyBorder="1" applyAlignment="1">
      <alignment vertical="center" readingOrder="1"/>
    </xf>
    <xf numFmtId="0" fontId="8" fillId="9" borderId="12" xfId="0" applyFont="1" applyFill="1" applyBorder="1" applyAlignment="1">
      <alignment vertical="center" readingOrder="1"/>
    </xf>
    <xf numFmtId="2" fontId="10" fillId="6" borderId="17" xfId="0" applyNumberFormat="1" applyFont="1" applyFill="1" applyBorder="1" applyAlignment="1">
      <alignment vertical="center" readingOrder="1"/>
    </xf>
    <xf numFmtId="0" fontId="8" fillId="9" borderId="2" xfId="0" applyFont="1" applyFill="1" applyBorder="1" applyAlignment="1">
      <alignment vertical="center" readingOrder="1"/>
    </xf>
    <xf numFmtId="2" fontId="18" fillId="0" borderId="108" xfId="0" applyNumberFormat="1" applyFont="1" applyFill="1" applyBorder="1" applyAlignment="1">
      <alignment vertical="center" readingOrder="1"/>
    </xf>
    <xf numFmtId="2" fontId="13" fillId="6" borderId="49" xfId="0" applyNumberFormat="1" applyFont="1" applyFill="1" applyBorder="1" applyAlignment="1">
      <alignment vertical="center" readingOrder="1"/>
    </xf>
    <xf numFmtId="2" fontId="20" fillId="0" borderId="10" xfId="0" applyNumberFormat="1" applyFont="1" applyFill="1" applyBorder="1" applyAlignment="1">
      <alignment vertical="center" readingOrder="1"/>
    </xf>
    <xf numFmtId="2" fontId="18" fillId="0" borderId="109" xfId="0" applyNumberFormat="1" applyFont="1" applyFill="1" applyBorder="1" applyAlignment="1">
      <alignment vertical="center" readingOrder="1"/>
    </xf>
    <xf numFmtId="2" fontId="13" fillId="6" borderId="3" xfId="0" applyNumberFormat="1" applyFont="1" applyFill="1" applyBorder="1" applyAlignment="1">
      <alignment vertical="center" readingOrder="1"/>
    </xf>
    <xf numFmtId="0" fontId="8" fillId="12" borderId="174" xfId="0" applyNumberFormat="1" applyFont="1" applyFill="1" applyBorder="1" applyAlignment="1">
      <alignment vertical="center" readingOrder="1"/>
    </xf>
    <xf numFmtId="2" fontId="13" fillId="6" borderId="119" xfId="0" applyNumberFormat="1" applyFont="1" applyFill="1" applyBorder="1" applyAlignment="1">
      <alignment vertical="center" readingOrder="1"/>
    </xf>
    <xf numFmtId="0" fontId="22" fillId="0" borderId="0" xfId="2" applyFont="1" applyBorder="1" applyAlignment="1">
      <alignment vertical="center" readingOrder="1"/>
    </xf>
    <xf numFmtId="0" fontId="8" fillId="9" borderId="9" xfId="0" applyFont="1" applyFill="1" applyBorder="1" applyAlignment="1">
      <alignment vertical="center" readingOrder="1"/>
    </xf>
    <xf numFmtId="0" fontId="8" fillId="9" borderId="8" xfId="0" applyFont="1" applyFill="1" applyBorder="1" applyAlignment="1">
      <alignment vertical="center" readingOrder="1"/>
    </xf>
    <xf numFmtId="2" fontId="18" fillId="0" borderId="145" xfId="0" applyNumberFormat="1" applyFont="1" applyFill="1" applyBorder="1" applyAlignment="1">
      <alignment vertical="center" readingOrder="1"/>
    </xf>
    <xf numFmtId="2" fontId="12" fillId="0" borderId="0" xfId="2" applyNumberFormat="1" applyFont="1" applyFill="1" applyBorder="1" applyAlignment="1">
      <alignment vertical="center" readingOrder="1"/>
    </xf>
    <xf numFmtId="2" fontId="18" fillId="0" borderId="146" xfId="0" applyNumberFormat="1" applyFont="1" applyFill="1" applyBorder="1" applyAlignment="1">
      <alignment vertical="center" readingOrder="1"/>
    </xf>
    <xf numFmtId="2" fontId="13" fillId="6" borderId="106" xfId="0" applyNumberFormat="1" applyFont="1" applyFill="1" applyBorder="1" applyAlignment="1">
      <alignment vertical="center" readingOrder="1"/>
    </xf>
    <xf numFmtId="2" fontId="18" fillId="0" borderId="147" xfId="0" applyNumberFormat="1" applyFont="1" applyFill="1" applyBorder="1" applyAlignment="1">
      <alignment vertical="center" readingOrder="1"/>
    </xf>
    <xf numFmtId="2" fontId="13" fillId="6" borderId="176" xfId="0" applyNumberFormat="1" applyFont="1" applyFill="1" applyBorder="1" applyAlignment="1">
      <alignment vertical="center" readingOrder="1"/>
    </xf>
    <xf numFmtId="2" fontId="18" fillId="0" borderId="148" xfId="0" applyNumberFormat="1" applyFont="1" applyFill="1" applyBorder="1" applyAlignment="1">
      <alignment vertical="center" readingOrder="1"/>
    </xf>
    <xf numFmtId="2" fontId="13" fillId="6" borderId="64" xfId="0" applyNumberFormat="1" applyFont="1" applyFill="1" applyBorder="1" applyAlignment="1">
      <alignment vertical="center" readingOrder="1"/>
    </xf>
    <xf numFmtId="0" fontId="21" fillId="6" borderId="186" xfId="0" applyNumberFormat="1" applyFont="1" applyFill="1" applyBorder="1" applyAlignment="1">
      <alignment vertical="center" readingOrder="1"/>
    </xf>
    <xf numFmtId="0" fontId="21" fillId="6" borderId="79" xfId="0" applyNumberFormat="1" applyFont="1" applyFill="1" applyBorder="1" applyAlignment="1">
      <alignment vertical="center" readingOrder="1"/>
    </xf>
    <xf numFmtId="0" fontId="8" fillId="0" borderId="223" xfId="0" applyFont="1" applyFill="1" applyBorder="1" applyAlignment="1">
      <alignment vertical="center" readingOrder="1"/>
    </xf>
    <xf numFmtId="0" fontId="18" fillId="0" borderId="68" xfId="2" applyFont="1" applyFill="1" applyBorder="1" applyAlignment="1">
      <alignment vertical="center" readingOrder="1"/>
    </xf>
    <xf numFmtId="0" fontId="21" fillId="6" borderId="68" xfId="0" applyNumberFormat="1" applyFont="1" applyFill="1" applyBorder="1" applyAlignment="1">
      <alignment vertical="center" readingOrder="1"/>
    </xf>
    <xf numFmtId="0" fontId="23" fillId="0" borderId="223" xfId="7" applyFont="1" applyFill="1" applyBorder="1" applyAlignment="1">
      <alignment vertical="center" readingOrder="1"/>
    </xf>
    <xf numFmtId="0" fontId="18" fillId="0" borderId="223" xfId="2" applyFont="1" applyFill="1" applyBorder="1" applyAlignment="1">
      <alignment vertical="center" readingOrder="1"/>
    </xf>
    <xf numFmtId="0" fontId="23" fillId="0" borderId="223" xfId="7" applyFont="1" applyFill="1" applyBorder="1" applyAlignment="1">
      <alignment vertical="center" wrapText="1" readingOrder="1"/>
    </xf>
    <xf numFmtId="0" fontId="8" fillId="0" borderId="223" xfId="0" applyNumberFormat="1" applyFont="1" applyFill="1" applyBorder="1" applyAlignment="1">
      <alignment vertical="center" readingOrder="1"/>
    </xf>
    <xf numFmtId="0" fontId="21" fillId="6" borderId="149" xfId="0" applyNumberFormat="1" applyFont="1" applyFill="1" applyBorder="1" applyAlignment="1">
      <alignment vertical="center" readingOrder="1"/>
    </xf>
    <xf numFmtId="0" fontId="8" fillId="0" borderId="68" xfId="0" applyFont="1" applyFill="1" applyBorder="1" applyAlignment="1">
      <alignment vertical="center" readingOrder="1"/>
    </xf>
    <xf numFmtId="0" fontId="21" fillId="0" borderId="210" xfId="0" applyFont="1" applyFill="1" applyBorder="1" applyAlignment="1">
      <alignment vertical="center" wrapText="1" readingOrder="1"/>
    </xf>
    <xf numFmtId="2" fontId="8" fillId="0" borderId="117" xfId="0" applyNumberFormat="1" applyFont="1" applyFill="1" applyBorder="1" applyAlignment="1">
      <alignment vertical="center" readingOrder="1"/>
    </xf>
    <xf numFmtId="0" fontId="17" fillId="0" borderId="117" xfId="7" applyFont="1" applyFill="1" applyBorder="1" applyAlignment="1">
      <alignment vertical="center" readingOrder="1"/>
    </xf>
    <xf numFmtId="0" fontId="21" fillId="6" borderId="91" xfId="0" applyNumberFormat="1" applyFont="1" applyFill="1" applyBorder="1" applyAlignment="1">
      <alignment vertical="center" readingOrder="1"/>
    </xf>
    <xf numFmtId="0" fontId="18" fillId="0" borderId="118" xfId="2" applyFont="1" applyFill="1" applyBorder="1" applyAlignment="1">
      <alignment vertical="center" readingOrder="1"/>
    </xf>
    <xf numFmtId="0" fontId="23" fillId="0" borderId="124" xfId="7" applyFont="1" applyFill="1" applyBorder="1" applyAlignment="1">
      <alignment vertical="center" wrapText="1" readingOrder="1"/>
    </xf>
    <xf numFmtId="0" fontId="21" fillId="6" borderId="83" xfId="0" applyNumberFormat="1" applyFont="1" applyFill="1" applyBorder="1" applyAlignment="1">
      <alignment vertical="center" readingOrder="1"/>
    </xf>
    <xf numFmtId="0" fontId="23" fillId="0" borderId="124" xfId="7" applyFont="1" applyFill="1" applyBorder="1" applyAlignment="1">
      <alignment vertical="center" wrapText="1" readingOrder="1"/>
    </xf>
    <xf numFmtId="0" fontId="21" fillId="6" borderId="158" xfId="0" applyNumberFormat="1" applyFont="1" applyFill="1" applyBorder="1" applyAlignment="1">
      <alignment vertical="center" readingOrder="1"/>
    </xf>
    <xf numFmtId="0" fontId="21" fillId="6" borderId="157" xfId="0" applyNumberFormat="1" applyFont="1" applyFill="1" applyBorder="1" applyAlignment="1">
      <alignment vertical="center" readingOrder="1"/>
    </xf>
    <xf numFmtId="2" fontId="8" fillId="0" borderId="124" xfId="0" applyNumberFormat="1" applyFont="1" applyFill="1" applyBorder="1" applyAlignment="1">
      <alignment vertical="center" readingOrder="1"/>
    </xf>
    <xf numFmtId="0" fontId="17" fillId="0" borderId="124" xfId="7" applyNumberFormat="1" applyFont="1" applyFill="1" applyBorder="1" applyAlignment="1">
      <alignment vertical="center" readingOrder="1"/>
    </xf>
    <xf numFmtId="0" fontId="17" fillId="0" borderId="122" xfId="7" applyNumberFormat="1" applyFont="1" applyFill="1" applyBorder="1" applyAlignment="1">
      <alignment vertical="center" readingOrder="1"/>
    </xf>
    <xf numFmtId="0" fontId="17" fillId="0" borderId="113" xfId="7" applyNumberFormat="1" applyFont="1" applyFill="1" applyBorder="1" applyAlignment="1">
      <alignment vertical="center" readingOrder="1"/>
    </xf>
    <xf numFmtId="0" fontId="21" fillId="6" borderId="68" xfId="0" applyNumberFormat="1" applyFont="1" applyFill="1" applyBorder="1" applyAlignment="1">
      <alignment vertical="center" readingOrder="1"/>
    </xf>
    <xf numFmtId="0" fontId="18" fillId="0" borderId="137" xfId="2" applyFont="1" applyFill="1" applyBorder="1" applyAlignment="1">
      <alignment vertical="center" readingOrder="1"/>
    </xf>
    <xf numFmtId="0" fontId="17" fillId="0" borderId="114" xfId="7" applyNumberFormat="1" applyFont="1" applyFill="1" applyBorder="1" applyAlignment="1">
      <alignment vertical="center" wrapText="1" readingOrder="1"/>
    </xf>
    <xf numFmtId="2" fontId="8" fillId="0" borderId="114" xfId="0" applyNumberFormat="1" applyFont="1" applyFill="1" applyBorder="1" applyAlignment="1">
      <alignment vertical="center" readingOrder="1"/>
    </xf>
    <xf numFmtId="0" fontId="8" fillId="0" borderId="114" xfId="0" applyFont="1" applyFill="1" applyBorder="1" applyAlignment="1">
      <alignment readingOrder="1"/>
    </xf>
    <xf numFmtId="0" fontId="21" fillId="6" borderId="223" xfId="0" applyNumberFormat="1" applyFont="1" applyFill="1" applyBorder="1" applyAlignment="1">
      <alignment vertical="center" readingOrder="1"/>
    </xf>
    <xf numFmtId="0" fontId="17" fillId="0" borderId="117" xfId="7" applyNumberFormat="1" applyFont="1" applyFill="1" applyBorder="1" applyAlignment="1">
      <alignment vertical="center" wrapText="1" readingOrder="1"/>
    </xf>
    <xf numFmtId="0" fontId="17" fillId="0" borderId="118" xfId="7" applyNumberFormat="1" applyFont="1" applyFill="1" applyBorder="1" applyAlignment="1">
      <alignment vertical="center" wrapText="1" readingOrder="1"/>
    </xf>
    <xf numFmtId="0" fontId="21" fillId="6" borderId="222" xfId="0" applyNumberFormat="1" applyFont="1" applyFill="1" applyBorder="1" applyAlignment="1">
      <alignment vertical="center" readingOrder="1"/>
    </xf>
    <xf numFmtId="0" fontId="17" fillId="0" borderId="126" xfId="7" applyNumberFormat="1" applyFont="1" applyFill="1" applyBorder="1" applyAlignment="1">
      <alignment vertical="center" wrapText="1" readingOrder="1"/>
    </xf>
    <xf numFmtId="0" fontId="17" fillId="0" borderId="172" xfId="7" applyNumberFormat="1" applyFont="1" applyFill="1" applyBorder="1" applyAlignment="1">
      <alignment vertical="center" wrapText="1" readingOrder="1"/>
    </xf>
    <xf numFmtId="0" fontId="21" fillId="6" borderId="224" xfId="0" applyNumberFormat="1" applyFont="1" applyFill="1" applyBorder="1" applyAlignment="1">
      <alignment vertical="center" readingOrder="1"/>
    </xf>
    <xf numFmtId="0" fontId="17" fillId="0" borderId="127" xfId="7" applyNumberFormat="1" applyFont="1" applyFill="1" applyBorder="1" applyAlignment="1">
      <alignment vertical="center" wrapText="1" readingOrder="1"/>
    </xf>
    <xf numFmtId="0" fontId="21" fillId="0" borderId="68" xfId="0" applyNumberFormat="1" applyFont="1" applyFill="1" applyBorder="1" applyAlignment="1">
      <alignment vertical="center" readingOrder="1"/>
    </xf>
    <xf numFmtId="0" fontId="8" fillId="9" borderId="5" xfId="0" applyFont="1" applyFill="1" applyBorder="1" applyAlignment="1">
      <alignment readingOrder="1"/>
    </xf>
    <xf numFmtId="0" fontId="8" fillId="9" borderId="0" xfId="0" applyFont="1" applyFill="1" applyBorder="1" applyAlignment="1">
      <alignment readingOrder="1"/>
    </xf>
    <xf numFmtId="0" fontId="23" fillId="0" borderId="124" xfId="7" applyNumberFormat="1" applyFont="1" applyFill="1" applyBorder="1" applyAlignment="1">
      <alignment vertical="center" readingOrder="1"/>
    </xf>
    <xf numFmtId="0" fontId="21" fillId="9" borderId="113" xfId="0" applyNumberFormat="1" applyFont="1" applyFill="1" applyBorder="1" applyAlignment="1">
      <alignment vertical="center" readingOrder="1"/>
    </xf>
    <xf numFmtId="0" fontId="21" fillId="9" borderId="114" xfId="0" applyNumberFormat="1" applyFont="1" applyFill="1" applyBorder="1" applyAlignment="1">
      <alignment vertical="center" readingOrder="1"/>
    </xf>
    <xf numFmtId="0" fontId="21" fillId="9" borderId="115" xfId="0" applyNumberFormat="1" applyFont="1" applyFill="1" applyBorder="1" applyAlignment="1">
      <alignment vertical="center" readingOrder="1"/>
    </xf>
    <xf numFmtId="0" fontId="21" fillId="0" borderId="79" xfId="0" applyNumberFormat="1" applyFont="1" applyFill="1" applyBorder="1" applyAlignment="1">
      <alignment vertical="center" readingOrder="1"/>
    </xf>
    <xf numFmtId="0" fontId="21" fillId="9" borderId="5" xfId="0" applyNumberFormat="1" applyFont="1" applyFill="1" applyBorder="1" applyAlignment="1">
      <alignment vertical="center" readingOrder="1"/>
    </xf>
    <xf numFmtId="0" fontId="21" fillId="9" borderId="0" xfId="0" applyNumberFormat="1" applyFont="1" applyFill="1" applyBorder="1" applyAlignment="1">
      <alignment vertical="center" readingOrder="1"/>
    </xf>
    <xf numFmtId="0" fontId="21" fillId="9" borderId="1" xfId="0" applyNumberFormat="1" applyFont="1" applyFill="1" applyBorder="1" applyAlignment="1">
      <alignment vertical="center" readingOrder="1"/>
    </xf>
    <xf numFmtId="0" fontId="21" fillId="0" borderId="83" xfId="0" applyNumberFormat="1" applyFont="1" applyFill="1" applyBorder="1" applyAlignment="1">
      <alignment vertical="center" readingOrder="1"/>
    </xf>
    <xf numFmtId="0" fontId="17" fillId="0" borderId="114" xfId="7" applyFont="1" applyFill="1" applyBorder="1" applyAlignment="1">
      <alignment vertical="center" readingOrder="1"/>
    </xf>
    <xf numFmtId="0" fontId="21" fillId="0" borderId="114" xfId="0" applyNumberFormat="1" applyFont="1" applyFill="1" applyBorder="1" applyAlignment="1">
      <alignment vertical="center" readingOrder="1"/>
    </xf>
    <xf numFmtId="0" fontId="21" fillId="6" borderId="1" xfId="0" applyNumberFormat="1" applyFont="1" applyFill="1" applyBorder="1" applyAlignment="1">
      <alignment vertical="center" readingOrder="1"/>
    </xf>
    <xf numFmtId="0" fontId="8" fillId="0" borderId="68" xfId="0" applyNumberFormat="1" applyFont="1" applyFill="1" applyBorder="1" applyAlignment="1">
      <alignment vertical="center" readingOrder="1"/>
    </xf>
    <xf numFmtId="2" fontId="10" fillId="0" borderId="114" xfId="0" applyNumberFormat="1" applyFont="1" applyFill="1" applyBorder="1" applyAlignment="1">
      <alignment vertical="center" readingOrder="1"/>
    </xf>
    <xf numFmtId="0" fontId="21" fillId="6" borderId="6" xfId="0" applyNumberFormat="1" applyFont="1" applyFill="1" applyBorder="1" applyAlignment="1">
      <alignment vertical="center" readingOrder="1"/>
    </xf>
    <xf numFmtId="0" fontId="21" fillId="0" borderId="195" xfId="0" applyNumberFormat="1" applyFont="1" applyFill="1" applyBorder="1" applyAlignment="1">
      <alignment vertical="center" readingOrder="1"/>
    </xf>
    <xf numFmtId="0" fontId="21" fillId="6" borderId="6" xfId="0" applyNumberFormat="1" applyFont="1" applyFill="1" applyBorder="1" applyAlignment="1">
      <alignment vertical="center" readingOrder="1"/>
    </xf>
    <xf numFmtId="0" fontId="21" fillId="6" borderId="2" xfId="0" applyNumberFormat="1" applyFont="1" applyFill="1" applyBorder="1" applyAlignment="1">
      <alignment vertical="center" readingOrder="1"/>
    </xf>
    <xf numFmtId="0" fontId="17" fillId="0" borderId="133" xfId="7" applyFont="1" applyFill="1" applyBorder="1" applyAlignment="1">
      <alignment vertical="center" readingOrder="1"/>
    </xf>
    <xf numFmtId="0" fontId="21" fillId="6" borderId="168" xfId="0" applyNumberFormat="1" applyFont="1" applyFill="1" applyBorder="1" applyAlignment="1">
      <alignment vertical="center" readingOrder="1"/>
    </xf>
    <xf numFmtId="0" fontId="21" fillId="9" borderId="6" xfId="0" applyNumberFormat="1" applyFont="1" applyFill="1" applyBorder="1" applyAlignment="1">
      <alignment vertical="center" readingOrder="1"/>
    </xf>
    <xf numFmtId="0" fontId="21" fillId="9" borderId="2" xfId="0" applyNumberFormat="1" applyFont="1" applyFill="1" applyBorder="1" applyAlignment="1">
      <alignment vertical="center" readingOrder="1"/>
    </xf>
    <xf numFmtId="0" fontId="21" fillId="9" borderId="8" xfId="0" applyNumberFormat="1" applyFont="1" applyFill="1" applyBorder="1" applyAlignment="1">
      <alignment vertical="center" readingOrder="1"/>
    </xf>
    <xf numFmtId="0" fontId="21" fillId="0" borderId="0" xfId="0" applyNumberFormat="1" applyFont="1" applyFill="1" applyBorder="1" applyAlignment="1">
      <alignment vertical="center" readingOrder="1"/>
    </xf>
    <xf numFmtId="0" fontId="21" fillId="0" borderId="0" xfId="7" applyNumberFormat="1" applyFont="1" applyFill="1" applyBorder="1" applyAlignment="1">
      <alignment vertical="center" readingOrder="1"/>
    </xf>
    <xf numFmtId="2" fontId="10" fillId="6" borderId="105" xfId="2" applyNumberFormat="1" applyFont="1" applyFill="1" applyBorder="1" applyAlignment="1">
      <alignment vertical="center" readingOrder="1"/>
    </xf>
    <xf numFmtId="2" fontId="10" fillId="6" borderId="49" xfId="2" applyNumberFormat="1" applyFont="1" applyFill="1" applyBorder="1" applyAlignment="1">
      <alignment vertical="center" readingOrder="1"/>
    </xf>
    <xf numFmtId="2" fontId="10" fillId="6" borderId="191" xfId="2" applyNumberFormat="1" applyFont="1" applyFill="1" applyBorder="1" applyAlignment="1">
      <alignment vertical="center" readingOrder="1"/>
    </xf>
    <xf numFmtId="2" fontId="10" fillId="6" borderId="10" xfId="2" applyNumberFormat="1" applyFont="1" applyFill="1" applyBorder="1" applyAlignment="1">
      <alignment vertical="center" readingOrder="1"/>
    </xf>
    <xf numFmtId="2" fontId="10" fillId="6" borderId="216" xfId="2" applyNumberFormat="1" applyFont="1" applyFill="1" applyBorder="1" applyAlignment="1">
      <alignment vertical="center" readingOrder="1"/>
    </xf>
    <xf numFmtId="2" fontId="10" fillId="6" borderId="190" xfId="2" applyNumberFormat="1" applyFont="1" applyFill="1" applyBorder="1" applyAlignment="1">
      <alignment vertical="center" readingOrder="1"/>
    </xf>
    <xf numFmtId="2" fontId="10" fillId="6" borderId="96" xfId="2" applyNumberFormat="1" applyFont="1" applyFill="1" applyBorder="1" applyAlignment="1">
      <alignment vertical="center" readingOrder="1"/>
    </xf>
    <xf numFmtId="2" fontId="10" fillId="6" borderId="189" xfId="2" applyNumberFormat="1" applyFont="1" applyFill="1" applyBorder="1" applyAlignment="1">
      <alignment vertical="center" readingOrder="1"/>
    </xf>
    <xf numFmtId="2" fontId="10" fillId="6" borderId="4" xfId="2" applyNumberFormat="1" applyFont="1" applyFill="1" applyBorder="1" applyAlignment="1">
      <alignment vertical="center" readingOrder="1"/>
    </xf>
    <xf numFmtId="2" fontId="10" fillId="6" borderId="3" xfId="2" applyNumberFormat="1" applyFont="1" applyFill="1" applyBorder="1" applyAlignment="1">
      <alignment vertical="center" readingOrder="1"/>
    </xf>
    <xf numFmtId="0" fontId="8" fillId="0" borderId="219" xfId="0" applyFont="1" applyFill="1" applyBorder="1" applyAlignment="1">
      <alignment vertical="center" wrapText="1" readingOrder="1"/>
    </xf>
    <xf numFmtId="0" fontId="8" fillId="0" borderId="10" xfId="0" applyFont="1" applyFill="1" applyBorder="1" applyAlignment="1">
      <alignment vertical="center" wrapText="1" readingOrder="1"/>
    </xf>
    <xf numFmtId="0" fontId="8" fillId="0" borderId="69" xfId="0" applyFont="1" applyFill="1" applyBorder="1" applyAlignment="1">
      <alignment vertical="center" wrapText="1" readingOrder="1"/>
    </xf>
    <xf numFmtId="0" fontId="18" fillId="0" borderId="0" xfId="0" applyFont="1" applyFill="1" applyBorder="1" applyAlignment="1">
      <alignment readingOrder="1"/>
    </xf>
    <xf numFmtId="0" fontId="13" fillId="6" borderId="0" xfId="0" applyFont="1" applyFill="1" applyBorder="1" applyAlignment="1">
      <alignment vertical="center" wrapText="1" readingOrder="1"/>
    </xf>
    <xf numFmtId="0" fontId="18" fillId="13" borderId="154" xfId="0" applyFont="1" applyFill="1" applyBorder="1" applyAlignment="1">
      <alignment vertical="center" wrapText="1" readingOrder="1"/>
    </xf>
    <xf numFmtId="0" fontId="18" fillId="13" borderId="49" xfId="0" applyFont="1" applyFill="1" applyBorder="1" applyAlignment="1">
      <alignment vertical="center" wrapText="1" readingOrder="1"/>
    </xf>
    <xf numFmtId="0" fontId="8" fillId="13" borderId="49" xfId="0" applyFont="1" applyFill="1" applyBorder="1" applyAlignment="1">
      <alignment readingOrder="1"/>
    </xf>
    <xf numFmtId="0" fontId="18" fillId="12" borderId="0" xfId="0" applyFont="1" applyFill="1" applyBorder="1" applyAlignment="1">
      <alignment vertical="center" wrapText="1" readingOrder="1"/>
    </xf>
    <xf numFmtId="0" fontId="18" fillId="13" borderId="107" xfId="0" applyFont="1" applyFill="1" applyBorder="1" applyAlignment="1">
      <alignment vertical="center" wrapText="1" readingOrder="1"/>
    </xf>
    <xf numFmtId="0" fontId="8" fillId="13" borderId="4" xfId="0" applyFont="1" applyFill="1" applyBorder="1" applyAlignment="1">
      <alignment readingOrder="1"/>
    </xf>
    <xf numFmtId="0" fontId="8" fillId="13" borderId="0" xfId="0" applyFont="1" applyFill="1" applyBorder="1" applyAlignment="1">
      <alignment readingOrder="1"/>
    </xf>
    <xf numFmtId="0" fontId="18" fillId="13" borderId="90" xfId="0" applyFont="1" applyFill="1" applyBorder="1" applyAlignment="1">
      <alignment vertical="center" wrapText="1" readingOrder="1"/>
    </xf>
    <xf numFmtId="0" fontId="18" fillId="13" borderId="64" xfId="0" applyFont="1" applyFill="1" applyBorder="1" applyAlignment="1">
      <alignment vertical="center" wrapText="1" readingOrder="1"/>
    </xf>
    <xf numFmtId="0" fontId="23" fillId="0" borderId="105" xfId="7" applyFont="1" applyFill="1" applyBorder="1" applyAlignment="1">
      <alignment vertical="center" readingOrder="1"/>
    </xf>
    <xf numFmtId="0" fontId="23" fillId="0" borderId="12" xfId="7" applyFont="1" applyFill="1" applyBorder="1" applyAlignment="1">
      <alignment vertical="center" readingOrder="1"/>
    </xf>
    <xf numFmtId="0" fontId="8" fillId="0" borderId="154" xfId="2" applyFont="1" applyFill="1" applyBorder="1" applyAlignment="1">
      <alignment vertical="center" wrapText="1" readingOrder="1"/>
    </xf>
    <xf numFmtId="0" fontId="8" fillId="0" borderId="154" xfId="2" applyFont="1" applyFill="1" applyBorder="1" applyAlignment="1">
      <alignment vertical="center" readingOrder="1"/>
    </xf>
    <xf numFmtId="0" fontId="23" fillId="0" borderId="4" xfId="7" applyFont="1" applyFill="1" applyBorder="1" applyAlignment="1">
      <alignment vertical="center" readingOrder="1"/>
    </xf>
    <xf numFmtId="0" fontId="23" fillId="0" borderId="0" xfId="7" applyFont="1" applyFill="1" applyBorder="1" applyAlignment="1">
      <alignment vertical="center" readingOrder="1"/>
    </xf>
    <xf numFmtId="0" fontId="8" fillId="0" borderId="107" xfId="2" applyFont="1" applyFill="1" applyBorder="1" applyAlignment="1">
      <alignment vertical="center" wrapText="1" readingOrder="1"/>
    </xf>
    <xf numFmtId="0" fontId="8" fillId="0" borderId="107" xfId="2" applyFont="1" applyFill="1" applyBorder="1" applyAlignment="1">
      <alignment vertical="center" readingOrder="1"/>
    </xf>
    <xf numFmtId="0" fontId="13" fillId="13" borderId="184" xfId="0" applyFont="1" applyFill="1" applyBorder="1" applyAlignment="1">
      <alignment vertical="center" wrapText="1" readingOrder="1"/>
    </xf>
    <xf numFmtId="0" fontId="13" fillId="13" borderId="0" xfId="0" applyFont="1" applyFill="1" applyBorder="1" applyAlignment="1">
      <alignment vertical="center" wrapText="1" readingOrder="1"/>
    </xf>
    <xf numFmtId="0" fontId="8" fillId="13" borderId="0" xfId="2" applyFont="1" applyFill="1" applyBorder="1" applyAlignment="1">
      <alignment vertical="center" readingOrder="1"/>
    </xf>
    <xf numFmtId="0" fontId="18" fillId="13" borderId="184" xfId="0" applyFont="1" applyFill="1" applyBorder="1" applyAlignment="1">
      <alignment vertical="center" wrapText="1" readingOrder="1"/>
    </xf>
    <xf numFmtId="0" fontId="18" fillId="13" borderId="0" xfId="0" applyFont="1" applyFill="1" applyBorder="1" applyAlignment="1">
      <alignment vertical="center" wrapText="1" readingOrder="1"/>
    </xf>
    <xf numFmtId="0" fontId="8" fillId="13" borderId="192" xfId="2" applyFont="1" applyFill="1" applyBorder="1" applyAlignment="1">
      <alignment vertical="center" readingOrder="1"/>
    </xf>
    <xf numFmtId="0" fontId="23" fillId="0" borderId="163" xfId="7" applyFont="1" applyFill="1" applyBorder="1" applyAlignment="1">
      <alignment vertical="center" readingOrder="1"/>
    </xf>
    <xf numFmtId="0" fontId="23" fillId="0" borderId="13" xfId="7" applyFont="1" applyFill="1" applyBorder="1" applyAlignment="1">
      <alignment vertical="center" readingOrder="1"/>
    </xf>
    <xf numFmtId="0" fontId="8" fillId="0" borderId="65" xfId="2" applyFont="1" applyFill="1" applyBorder="1" applyAlignment="1">
      <alignment vertical="center" wrapText="1" readingOrder="1"/>
    </xf>
    <xf numFmtId="0" fontId="8" fillId="0" borderId="65" xfId="2" applyFont="1" applyFill="1" applyBorder="1" applyAlignment="1">
      <alignment vertical="center" readingOrder="1"/>
    </xf>
    <xf numFmtId="0" fontId="21" fillId="0" borderId="0" xfId="2" applyFont="1" applyFill="1" applyBorder="1" applyAlignment="1">
      <alignment vertical="center" wrapText="1" readingOrder="1"/>
    </xf>
    <xf numFmtId="0" fontId="18" fillId="13" borderId="163" xfId="0" applyFont="1" applyFill="1" applyBorder="1" applyAlignment="1">
      <alignment vertical="center" wrapText="1" readingOrder="1"/>
    </xf>
    <xf numFmtId="0" fontId="18" fillId="13" borderId="13" xfId="0" applyFont="1" applyFill="1" applyBorder="1" applyAlignment="1">
      <alignment vertical="center" wrapText="1" readingOrder="1"/>
    </xf>
    <xf numFmtId="0" fontId="13" fillId="13" borderId="156" xfId="0" applyFont="1" applyFill="1" applyBorder="1" applyAlignment="1">
      <alignment vertical="center" wrapText="1" readingOrder="1"/>
    </xf>
    <xf numFmtId="0" fontId="21" fillId="6" borderId="221" xfId="2" applyFont="1" applyFill="1" applyBorder="1" applyAlignment="1">
      <alignment vertical="center" readingOrder="1"/>
    </xf>
    <xf numFmtId="0" fontId="21" fillId="6" borderId="13" xfId="2" applyFont="1" applyFill="1" applyBorder="1" applyAlignment="1">
      <alignment vertical="center" readingOrder="1"/>
    </xf>
    <xf numFmtId="0" fontId="18" fillId="13" borderId="13" xfId="2" applyFont="1" applyFill="1" applyBorder="1" applyAlignment="1">
      <alignment vertical="center" readingOrder="1"/>
    </xf>
    <xf numFmtId="0" fontId="18" fillId="13" borderId="13" xfId="0" applyFont="1" applyFill="1" applyBorder="1" applyAlignment="1">
      <alignment vertical="center" wrapText="1" readingOrder="1"/>
    </xf>
    <xf numFmtId="0" fontId="8" fillId="13" borderId="13" xfId="2" applyFont="1" applyFill="1" applyBorder="1" applyAlignment="1">
      <alignment vertical="center" readingOrder="1"/>
    </xf>
    <xf numFmtId="0" fontId="21" fillId="6" borderId="156" xfId="2" applyFont="1" applyFill="1" applyBorder="1" applyAlignment="1">
      <alignment vertical="center" readingOrder="1"/>
    </xf>
    <xf numFmtId="0" fontId="18" fillId="13" borderId="156" xfId="0" applyFont="1" applyFill="1" applyBorder="1" applyAlignment="1">
      <alignment vertical="center" wrapText="1" readingOrder="1"/>
    </xf>
    <xf numFmtId="0" fontId="21" fillId="6" borderId="163" xfId="2" applyFont="1" applyFill="1" applyBorder="1" applyAlignment="1">
      <alignment vertical="center" wrapText="1" readingOrder="1"/>
    </xf>
    <xf numFmtId="0" fontId="21" fillId="6" borderId="13" xfId="2" applyFont="1" applyFill="1" applyBorder="1" applyAlignment="1">
      <alignment vertical="center" wrapText="1" readingOrder="1"/>
    </xf>
    <xf numFmtId="0" fontId="21" fillId="6" borderId="156" xfId="2" applyFont="1" applyFill="1" applyBorder="1" applyAlignment="1">
      <alignment vertical="center" wrapText="1" readingOrder="1"/>
    </xf>
    <xf numFmtId="0" fontId="21" fillId="6" borderId="213" xfId="0" applyNumberFormat="1" applyFont="1" applyFill="1" applyBorder="1" applyAlignment="1">
      <alignment vertical="center" readingOrder="1"/>
    </xf>
    <xf numFmtId="2" fontId="10" fillId="9" borderId="4" xfId="0" applyNumberFormat="1" applyFont="1" applyFill="1" applyBorder="1" applyAlignment="1">
      <alignment vertical="center" readingOrder="1"/>
    </xf>
    <xf numFmtId="0" fontId="17" fillId="12" borderId="106" xfId="0" applyNumberFormat="1" applyFont="1" applyFill="1" applyBorder="1" applyAlignment="1">
      <alignment vertical="center" readingOrder="1"/>
    </xf>
    <xf numFmtId="2" fontId="17" fillId="0" borderId="5" xfId="0" applyNumberFormat="1" applyFont="1" applyFill="1" applyBorder="1" applyAlignment="1">
      <alignment vertical="center" readingOrder="1"/>
    </xf>
    <xf numFmtId="2" fontId="17" fillId="9" borderId="0" xfId="0" applyNumberFormat="1" applyFont="1" applyFill="1" applyBorder="1" applyAlignment="1">
      <alignment vertical="center" readingOrder="1"/>
    </xf>
    <xf numFmtId="2" fontId="17" fillId="9" borderId="3" xfId="0" applyNumberFormat="1" applyFont="1" applyFill="1" applyBorder="1" applyAlignment="1">
      <alignment vertical="center" readingOrder="1"/>
    </xf>
    <xf numFmtId="2" fontId="17" fillId="0" borderId="107" xfId="0" applyNumberFormat="1" applyFont="1" applyFill="1" applyBorder="1" applyAlignment="1">
      <alignment vertical="center" readingOrder="1"/>
    </xf>
    <xf numFmtId="0" fontId="17" fillId="11" borderId="106" xfId="0" applyNumberFormat="1" applyFont="1" applyFill="1" applyBorder="1" applyAlignment="1">
      <alignment vertical="center" readingOrder="1"/>
    </xf>
    <xf numFmtId="2" fontId="17" fillId="9" borderId="4" xfId="0" applyNumberFormat="1" applyFont="1" applyFill="1" applyBorder="1" applyAlignment="1">
      <alignment vertical="center" readingOrder="1"/>
    </xf>
    <xf numFmtId="0" fontId="8" fillId="0" borderId="187" xfId="0" applyFont="1" applyBorder="1" applyAlignment="1">
      <alignment readingOrder="1"/>
    </xf>
    <xf numFmtId="0" fontId="8" fillId="0" borderId="0" xfId="2" applyFont="1" applyBorder="1" applyAlignment="1">
      <alignment vertical="center" wrapText="1" readingOrder="1"/>
    </xf>
    <xf numFmtId="0" fontId="17" fillId="12" borderId="214" xfId="0" applyNumberFormat="1" applyFont="1" applyFill="1" applyBorder="1" applyAlignment="1">
      <alignment vertical="center" readingOrder="1"/>
    </xf>
    <xf numFmtId="0" fontId="18" fillId="0" borderId="0" xfId="2" applyFont="1" applyBorder="1" applyAlignment="1">
      <alignment vertical="center" readingOrder="1"/>
    </xf>
    <xf numFmtId="2" fontId="17" fillId="9" borderId="215" xfId="0" applyNumberFormat="1" applyFont="1" applyFill="1" applyBorder="1" applyAlignment="1">
      <alignment vertical="center" readingOrder="1"/>
    </xf>
    <xf numFmtId="2" fontId="17" fillId="9" borderId="19" xfId="0" applyNumberFormat="1" applyFont="1" applyFill="1" applyBorder="1" applyAlignment="1">
      <alignment vertical="center" readingOrder="1"/>
    </xf>
    <xf numFmtId="2" fontId="8" fillId="9" borderId="3" xfId="0" applyNumberFormat="1" applyFont="1" applyFill="1" applyBorder="1" applyAlignment="1">
      <alignment vertical="center" readingOrder="1"/>
    </xf>
    <xf numFmtId="2" fontId="8" fillId="0" borderId="107" xfId="0" applyNumberFormat="1" applyFont="1" applyFill="1" applyBorder="1" applyAlignment="1">
      <alignment vertical="center" readingOrder="1"/>
    </xf>
    <xf numFmtId="0" fontId="17" fillId="12" borderId="176" xfId="0" applyNumberFormat="1" applyFont="1" applyFill="1" applyBorder="1" applyAlignment="1">
      <alignment vertical="center" readingOrder="1"/>
    </xf>
    <xf numFmtId="0" fontId="17" fillId="12" borderId="90" xfId="0" applyNumberFormat="1" applyFont="1" applyFill="1" applyBorder="1" applyAlignment="1">
      <alignment vertical="center" readingOrder="1"/>
    </xf>
    <xf numFmtId="0" fontId="17" fillId="0" borderId="6" xfId="0" applyNumberFormat="1" applyFont="1" applyFill="1" applyBorder="1" applyAlignment="1">
      <alignment vertical="center" readingOrder="1"/>
    </xf>
    <xf numFmtId="0" fontId="17" fillId="0" borderId="2" xfId="0" applyNumberFormat="1" applyFont="1" applyFill="1" applyBorder="1" applyAlignment="1">
      <alignment vertical="center" readingOrder="1"/>
    </xf>
    <xf numFmtId="0" fontId="8" fillId="12" borderId="220" xfId="0" applyNumberFormat="1" applyFont="1" applyFill="1" applyBorder="1" applyAlignment="1">
      <alignment vertical="center" readingOrder="1"/>
    </xf>
    <xf numFmtId="0" fontId="8" fillId="12" borderId="8" xfId="2" applyFont="1" applyFill="1" applyBorder="1" applyAlignment="1">
      <alignment vertical="center" readingOrder="1"/>
    </xf>
    <xf numFmtId="2" fontId="20" fillId="0" borderId="3" xfId="0" applyNumberFormat="1" applyFont="1" applyFill="1" applyBorder="1" applyAlignment="1">
      <alignment vertical="center" readingOrder="1"/>
    </xf>
    <xf numFmtId="2" fontId="10" fillId="0" borderId="0" xfId="0" applyNumberFormat="1" applyFont="1" applyFill="1" applyBorder="1" applyAlignment="1">
      <alignment vertical="center" readingOrder="1"/>
    </xf>
    <xf numFmtId="0" fontId="21" fillId="6" borderId="197" xfId="0" applyNumberFormat="1" applyFont="1" applyFill="1" applyBorder="1" applyAlignment="1">
      <alignment vertical="center" readingOrder="1"/>
    </xf>
    <xf numFmtId="0" fontId="17" fillId="12" borderId="7" xfId="0" applyNumberFormat="1" applyFont="1" applyFill="1" applyBorder="1" applyAlignment="1">
      <alignment vertical="center" readingOrder="1"/>
    </xf>
    <xf numFmtId="2" fontId="17" fillId="0" borderId="113" xfId="0" applyNumberFormat="1" applyFont="1" applyFill="1" applyBorder="1" applyAlignment="1">
      <alignment vertical="center" readingOrder="1"/>
    </xf>
    <xf numFmtId="0" fontId="18" fillId="0" borderId="129" xfId="2" applyFont="1" applyFill="1" applyBorder="1" applyAlignment="1">
      <alignment vertical="center" readingOrder="1"/>
    </xf>
    <xf numFmtId="0" fontId="17" fillId="11" borderId="218" xfId="0" applyNumberFormat="1" applyFont="1" applyFill="1" applyBorder="1" applyAlignment="1">
      <alignment vertical="center" readingOrder="1"/>
    </xf>
    <xf numFmtId="2" fontId="20" fillId="0" borderId="114" xfId="0" applyNumberFormat="1" applyFont="1" applyFill="1" applyBorder="1" applyAlignment="1">
      <alignment vertical="center" readingOrder="1"/>
    </xf>
    <xf numFmtId="2" fontId="20" fillId="0" borderId="133" xfId="0" applyNumberFormat="1" applyFont="1" applyFill="1" applyBorder="1" applyAlignment="1">
      <alignment vertical="center" readingOrder="1"/>
    </xf>
    <xf numFmtId="2" fontId="20" fillId="0" borderId="199" xfId="0" applyNumberFormat="1" applyFont="1" applyFill="1" applyBorder="1" applyAlignment="1">
      <alignment vertical="center" readingOrder="1"/>
    </xf>
    <xf numFmtId="0" fontId="8" fillId="0" borderId="4" xfId="0" applyFont="1" applyBorder="1" applyAlignment="1">
      <alignment readingOrder="1"/>
    </xf>
    <xf numFmtId="0" fontId="17" fillId="12" borderId="212" xfId="0" applyNumberFormat="1" applyFont="1" applyFill="1" applyBorder="1" applyAlignment="1">
      <alignment vertical="center" readingOrder="1"/>
    </xf>
    <xf numFmtId="0" fontId="8" fillId="0" borderId="114" xfId="2" applyFont="1" applyBorder="1" applyAlignment="1">
      <alignment vertical="center" readingOrder="1"/>
    </xf>
    <xf numFmtId="0" fontId="8" fillId="0" borderId="129" xfId="2" applyFont="1" applyFill="1" applyBorder="1" applyAlignment="1">
      <alignment vertical="center" readingOrder="1"/>
    </xf>
    <xf numFmtId="0" fontId="17" fillId="12" borderId="11" xfId="0" applyNumberFormat="1" applyFont="1" applyFill="1" applyBorder="1" applyAlignment="1">
      <alignment vertical="center" readingOrder="1"/>
    </xf>
    <xf numFmtId="0" fontId="8" fillId="0" borderId="113" xfId="2" applyFont="1" applyFill="1" applyBorder="1" applyAlignment="1">
      <alignment vertical="center" readingOrder="1"/>
    </xf>
    <xf numFmtId="2" fontId="20" fillId="0" borderId="129" xfId="0" applyNumberFormat="1" applyFont="1" applyFill="1" applyBorder="1" applyAlignment="1">
      <alignment vertical="center" readingOrder="1"/>
    </xf>
    <xf numFmtId="0" fontId="21" fillId="6" borderId="229" xfId="0" applyNumberFormat="1" applyFont="1" applyFill="1" applyBorder="1" applyAlignment="1">
      <alignment vertical="center" readingOrder="1"/>
    </xf>
    <xf numFmtId="0" fontId="8" fillId="12" borderId="18" xfId="0" applyNumberFormat="1" applyFont="1" applyFill="1" applyBorder="1" applyAlignment="1">
      <alignment vertical="center" readingOrder="1"/>
    </xf>
    <xf numFmtId="0" fontId="18" fillId="6" borderId="4" xfId="2" applyFont="1" applyFill="1" applyBorder="1" applyAlignment="1">
      <alignment vertical="center" readingOrder="1"/>
    </xf>
    <xf numFmtId="0" fontId="8" fillId="12" borderId="49" xfId="0" applyNumberFormat="1" applyFont="1" applyFill="1" applyBorder="1" applyAlignment="1">
      <alignment vertical="center" readingOrder="1"/>
    </xf>
    <xf numFmtId="0" fontId="8" fillId="12" borderId="225" xfId="0" applyNumberFormat="1" applyFont="1" applyFill="1" applyBorder="1" applyAlignment="1">
      <alignment vertical="center" readingOrder="1"/>
    </xf>
    <xf numFmtId="0" fontId="8" fillId="0" borderId="107" xfId="0" applyNumberFormat="1" applyFont="1" applyFill="1" applyBorder="1" applyAlignment="1">
      <alignment vertical="center" readingOrder="1"/>
    </xf>
    <xf numFmtId="0" fontId="8" fillId="6" borderId="105" xfId="2" applyFont="1" applyFill="1" applyBorder="1" applyAlignment="1">
      <alignment vertical="center" readingOrder="1"/>
    </xf>
    <xf numFmtId="0" fontId="8" fillId="0" borderId="115" xfId="2" applyFont="1" applyFill="1" applyBorder="1" applyAlignment="1">
      <alignment vertical="center" readingOrder="1"/>
    </xf>
    <xf numFmtId="0" fontId="8" fillId="12" borderId="12" xfId="0" applyNumberFormat="1" applyFont="1" applyFill="1" applyBorder="1" applyAlignment="1">
      <alignment vertical="center" readingOrder="1"/>
    </xf>
    <xf numFmtId="0" fontId="8" fillId="9" borderId="4" xfId="2" applyFont="1" applyFill="1" applyBorder="1" applyAlignment="1">
      <alignment vertical="center" readingOrder="1"/>
    </xf>
    <xf numFmtId="0" fontId="8" fillId="6" borderId="106" xfId="2" applyFont="1" applyFill="1" applyBorder="1" applyAlignment="1">
      <alignment vertical="center" readingOrder="1"/>
    </xf>
    <xf numFmtId="0" fontId="18" fillId="9" borderId="4" xfId="2" applyFont="1" applyFill="1" applyBorder="1" applyAlignment="1">
      <alignment vertical="center" readingOrder="1"/>
    </xf>
    <xf numFmtId="2" fontId="10" fillId="6" borderId="4" xfId="0" applyNumberFormat="1" applyFont="1" applyFill="1" applyBorder="1" applyAlignment="1">
      <alignment vertical="center" readingOrder="1"/>
    </xf>
    <xf numFmtId="2" fontId="20" fillId="0" borderId="200" xfId="0" applyNumberFormat="1" applyFont="1" applyFill="1" applyBorder="1" applyAlignment="1">
      <alignment vertical="center" readingOrder="1"/>
    </xf>
    <xf numFmtId="0" fontId="8" fillId="0" borderId="209" xfId="2" applyFont="1" applyFill="1" applyBorder="1" applyAlignment="1">
      <alignment vertical="center" readingOrder="1"/>
    </xf>
    <xf numFmtId="0" fontId="8" fillId="12" borderId="9" xfId="0" applyNumberFormat="1" applyFont="1" applyFill="1" applyBorder="1" applyAlignment="1">
      <alignment vertical="center" readingOrder="1"/>
    </xf>
    <xf numFmtId="0" fontId="18" fillId="6" borderId="0" xfId="0" applyFont="1" applyFill="1" applyBorder="1" applyAlignment="1">
      <alignment vertical="center" wrapText="1" readingOrder="1"/>
    </xf>
    <xf numFmtId="2" fontId="10" fillId="9" borderId="215" xfId="0" applyNumberFormat="1" applyFont="1" applyFill="1" applyBorder="1" applyAlignment="1">
      <alignment vertical="center" readingOrder="1"/>
    </xf>
    <xf numFmtId="2" fontId="10" fillId="9" borderId="19" xfId="0" applyNumberFormat="1" applyFont="1" applyFill="1" applyBorder="1" applyAlignment="1">
      <alignment vertical="center" readingOrder="1"/>
    </xf>
    <xf numFmtId="0" fontId="8" fillId="9" borderId="19" xfId="2" applyFont="1" applyFill="1" applyBorder="1" applyAlignment="1">
      <alignment vertical="center" readingOrder="1"/>
    </xf>
    <xf numFmtId="2" fontId="17" fillId="0" borderId="22" xfId="0" applyNumberFormat="1" applyFont="1" applyFill="1" applyBorder="1" applyAlignment="1">
      <alignment vertical="center" readingOrder="1"/>
    </xf>
    <xf numFmtId="0" fontId="18" fillId="0" borderId="20" xfId="2" applyFont="1" applyFill="1" applyBorder="1" applyAlignment="1">
      <alignment vertical="center" readingOrder="1"/>
    </xf>
    <xf numFmtId="2" fontId="17" fillId="9" borderId="20" xfId="0" applyNumberFormat="1" applyFont="1" applyFill="1" applyBorder="1" applyAlignment="1">
      <alignment vertical="center" readingOrder="1"/>
    </xf>
    <xf numFmtId="0" fontId="18" fillId="0" borderId="19" xfId="0" applyFont="1" applyFill="1" applyBorder="1" applyAlignment="1">
      <alignment vertical="center" wrapText="1" readingOrder="1"/>
    </xf>
    <xf numFmtId="0" fontId="8" fillId="0" borderId="19" xfId="2" applyFont="1" applyBorder="1" applyAlignment="1">
      <alignment vertical="center" readingOrder="1"/>
    </xf>
    <xf numFmtId="2" fontId="17" fillId="9" borderId="226" xfId="0" applyNumberFormat="1" applyFont="1" applyFill="1" applyBorder="1" applyAlignment="1">
      <alignment vertical="center" readingOrder="1"/>
    </xf>
    <xf numFmtId="0" fontId="8" fillId="0" borderId="19" xfId="2" applyFont="1" applyBorder="1" applyAlignment="1">
      <alignment vertical="center" wrapText="1" readingOrder="1"/>
    </xf>
    <xf numFmtId="0" fontId="8" fillId="0" borderId="20" xfId="2" applyFont="1" applyBorder="1" applyAlignment="1">
      <alignment vertical="center" wrapText="1" readingOrder="1"/>
    </xf>
    <xf numFmtId="0" fontId="18" fillId="0" borderId="19" xfId="2" applyFont="1" applyBorder="1" applyAlignment="1">
      <alignment vertical="center" readingOrder="1"/>
    </xf>
    <xf numFmtId="0" fontId="8" fillId="0" borderId="20" xfId="2" applyFont="1" applyBorder="1" applyAlignment="1">
      <alignment vertical="center" readingOrder="1"/>
    </xf>
    <xf numFmtId="2" fontId="8" fillId="9" borderId="19" xfId="0" applyNumberFormat="1" applyFont="1" applyFill="1" applyBorder="1" applyAlignment="1">
      <alignment vertical="center" readingOrder="1"/>
    </xf>
    <xf numFmtId="2" fontId="8" fillId="9" borderId="20" xfId="0" applyNumberFormat="1" applyFont="1" applyFill="1" applyBorder="1" applyAlignment="1">
      <alignment vertical="center" readingOrder="1"/>
    </xf>
    <xf numFmtId="0" fontId="17" fillId="12" borderId="67" xfId="0" applyNumberFormat="1" applyFont="1" applyFill="1" applyBorder="1" applyAlignment="1">
      <alignment vertical="center" readingOrder="1"/>
    </xf>
    <xf numFmtId="2" fontId="17" fillId="0" borderId="19" xfId="0" applyNumberFormat="1" applyFont="1" applyFill="1" applyBorder="1" applyAlignment="1">
      <alignment vertical="center" readingOrder="1"/>
    </xf>
    <xf numFmtId="0" fontId="17" fillId="12" borderId="177" xfId="0" applyNumberFormat="1" applyFont="1" applyFill="1" applyBorder="1" applyAlignment="1">
      <alignment vertical="center" readingOrder="1"/>
    </xf>
    <xf numFmtId="0" fontId="17" fillId="0" borderId="211" xfId="0" applyNumberFormat="1" applyFont="1" applyFill="1" applyBorder="1" applyAlignment="1">
      <alignment vertical="center" readingOrder="1"/>
    </xf>
    <xf numFmtId="0" fontId="17" fillId="0" borderId="178" xfId="0" applyNumberFormat="1" applyFont="1" applyFill="1" applyBorder="1" applyAlignment="1">
      <alignment vertical="center" readingOrder="1"/>
    </xf>
    <xf numFmtId="0" fontId="8" fillId="0" borderId="178" xfId="2" applyFont="1" applyBorder="1" applyAlignment="1">
      <alignment vertical="center" readingOrder="1"/>
    </xf>
    <xf numFmtId="0" fontId="8" fillId="12" borderId="162" xfId="0" applyNumberFormat="1" applyFont="1" applyFill="1" applyBorder="1" applyAlignment="1">
      <alignment vertical="center" readingOrder="1"/>
    </xf>
    <xf numFmtId="0" fontId="8" fillId="12" borderId="164" xfId="2" applyFont="1" applyFill="1" applyBorder="1" applyAlignment="1">
      <alignment vertical="center" readingOrder="1"/>
    </xf>
    <xf numFmtId="2" fontId="20" fillId="0" borderId="20" xfId="0" applyNumberFormat="1" applyFont="1" applyFill="1" applyBorder="1" applyAlignment="1">
      <alignment vertical="center" readingOrder="1"/>
    </xf>
    <xf numFmtId="0" fontId="17" fillId="12" borderId="218" xfId="0" applyNumberFormat="1" applyFont="1" applyFill="1" applyBorder="1" applyAlignment="1">
      <alignment vertical="center" readingOrder="1"/>
    </xf>
    <xf numFmtId="2" fontId="20" fillId="0" borderId="129" xfId="0" applyNumberFormat="1" applyFont="1" applyFill="1" applyBorder="1" applyAlignment="1">
      <alignment vertical="center" readingOrder="1"/>
    </xf>
    <xf numFmtId="2" fontId="17" fillId="9" borderId="187" xfId="0" applyNumberFormat="1" applyFont="1" applyFill="1" applyBorder="1" applyAlignment="1">
      <alignment vertical="center" readingOrder="1"/>
    </xf>
    <xf numFmtId="0" fontId="8" fillId="0" borderId="3" xfId="2" applyFont="1" applyBorder="1" applyAlignment="1">
      <alignment vertical="center" wrapText="1" readingOrder="1"/>
    </xf>
    <xf numFmtId="2" fontId="8" fillId="9" borderId="64" xfId="0" applyNumberFormat="1" applyFont="1" applyFill="1" applyBorder="1" applyAlignment="1">
      <alignment vertical="center" readingOrder="1"/>
    </xf>
    <xf numFmtId="2" fontId="17" fillId="9" borderId="105" xfId="0" applyNumberFormat="1" applyFont="1" applyFill="1" applyBorder="1" applyAlignment="1">
      <alignment vertical="center" readingOrder="1"/>
    </xf>
    <xf numFmtId="2" fontId="17" fillId="9" borderId="12" xfId="0" applyNumberFormat="1" applyFont="1" applyFill="1" applyBorder="1" applyAlignment="1">
      <alignment vertical="center" readingOrder="1"/>
    </xf>
    <xf numFmtId="2" fontId="17" fillId="9" borderId="49" xfId="0" applyNumberFormat="1" applyFont="1" applyFill="1" applyBorder="1" applyAlignment="1">
      <alignment vertical="center" readingOrder="1"/>
    </xf>
    <xf numFmtId="2" fontId="10" fillId="9" borderId="163" xfId="0" applyNumberFormat="1" applyFont="1" applyFill="1" applyBorder="1" applyAlignment="1">
      <alignment vertical="center" readingOrder="1"/>
    </xf>
    <xf numFmtId="2" fontId="10" fillId="9" borderId="13" xfId="0" applyNumberFormat="1" applyFont="1" applyFill="1" applyBorder="1" applyAlignment="1">
      <alignment vertical="center" readingOrder="1"/>
    </xf>
    <xf numFmtId="0" fontId="8" fillId="9" borderId="13" xfId="2" applyFont="1" applyFill="1" applyBorder="1" applyAlignment="1">
      <alignment vertical="center" readingOrder="1"/>
    </xf>
    <xf numFmtId="0" fontId="8" fillId="12" borderId="227" xfId="0" applyNumberFormat="1" applyFont="1" applyFill="1" applyBorder="1" applyAlignment="1">
      <alignment vertical="center" readingOrder="1"/>
    </xf>
    <xf numFmtId="0" fontId="18" fillId="6" borderId="163" xfId="2" applyFont="1" applyFill="1" applyBorder="1" applyAlignment="1">
      <alignment vertical="center" readingOrder="1"/>
    </xf>
    <xf numFmtId="0" fontId="8" fillId="12" borderId="228" xfId="0" applyNumberFormat="1" applyFont="1" applyFill="1" applyBorder="1" applyAlignment="1">
      <alignment vertical="center" readingOrder="1"/>
    </xf>
    <xf numFmtId="0" fontId="8" fillId="9" borderId="163" xfId="2" applyFont="1" applyFill="1" applyBorder="1" applyAlignment="1">
      <alignment vertical="center" readingOrder="1"/>
    </xf>
    <xf numFmtId="0" fontId="8" fillId="9" borderId="13" xfId="2" applyFont="1" applyFill="1" applyBorder="1" applyAlignment="1">
      <alignment vertical="center" readingOrder="1"/>
    </xf>
    <xf numFmtId="0" fontId="8" fillId="9" borderId="24" xfId="2" applyFont="1" applyFill="1" applyBorder="1" applyAlignment="1">
      <alignment vertical="center" readingOrder="1"/>
    </xf>
    <xf numFmtId="0" fontId="8" fillId="6" borderId="217" xfId="2" applyFont="1" applyFill="1" applyBorder="1" applyAlignment="1">
      <alignment vertical="center" readingOrder="1"/>
    </xf>
    <xf numFmtId="0" fontId="8" fillId="0" borderId="200" xfId="2" applyFont="1" applyFill="1" applyBorder="1" applyAlignment="1">
      <alignment vertical="center" readingOrder="1"/>
    </xf>
    <xf numFmtId="0" fontId="8" fillId="12" borderId="173" xfId="0" applyNumberFormat="1" applyFont="1" applyFill="1" applyBorder="1" applyAlignment="1">
      <alignment vertical="center" readingOrder="1"/>
    </xf>
    <xf numFmtId="0" fontId="8" fillId="9" borderId="163" xfId="2" applyFont="1" applyFill="1" applyBorder="1" applyAlignment="1">
      <alignment vertical="center" readingOrder="1"/>
    </xf>
    <xf numFmtId="0" fontId="18" fillId="9" borderId="13" xfId="2" applyFont="1" applyFill="1" applyBorder="1" applyAlignment="1">
      <alignment vertical="center" readingOrder="1"/>
    </xf>
    <xf numFmtId="0" fontId="8" fillId="0" borderId="13" xfId="2" applyFont="1" applyBorder="1" applyAlignment="1">
      <alignment vertical="center" wrapText="1" readingOrder="1"/>
    </xf>
    <xf numFmtId="0" fontId="8" fillId="0" borderId="156" xfId="2" applyFont="1" applyBorder="1" applyAlignment="1">
      <alignment vertical="center" wrapText="1" readingOrder="1"/>
    </xf>
    <xf numFmtId="0" fontId="8" fillId="6" borderId="160" xfId="2" applyFont="1" applyFill="1" applyBorder="1" applyAlignment="1">
      <alignment vertical="center" readingOrder="1"/>
    </xf>
    <xf numFmtId="0" fontId="8" fillId="0" borderId="200" xfId="0" applyNumberFormat="1" applyFont="1" applyFill="1" applyBorder="1" applyAlignment="1">
      <alignment vertical="center" readingOrder="1"/>
    </xf>
    <xf numFmtId="0" fontId="18" fillId="0" borderId="209" xfId="2" applyFont="1" applyFill="1" applyBorder="1" applyAlignment="1">
      <alignment vertical="center" readingOrder="1"/>
    </xf>
    <xf numFmtId="0" fontId="18" fillId="9" borderId="163" xfId="2" applyFont="1" applyFill="1" applyBorder="1" applyAlignment="1">
      <alignment vertical="center" readingOrder="1"/>
    </xf>
    <xf numFmtId="0" fontId="8" fillId="9" borderId="13" xfId="0" applyNumberFormat="1" applyFont="1" applyFill="1" applyBorder="1" applyAlignment="1">
      <alignment vertical="center" readingOrder="1"/>
    </xf>
    <xf numFmtId="2" fontId="10" fillId="6" borderId="163" xfId="0" applyNumberFormat="1" applyFont="1" applyFill="1" applyBorder="1" applyAlignment="1">
      <alignment vertical="center" readingOrder="1"/>
    </xf>
    <xf numFmtId="0" fontId="8" fillId="12" borderId="78" xfId="0" applyNumberFormat="1" applyFont="1" applyFill="1" applyBorder="1" applyAlignment="1">
      <alignment vertical="center" readingOrder="1"/>
    </xf>
    <xf numFmtId="2" fontId="17" fillId="9" borderId="163" xfId="0" applyNumberFormat="1" applyFont="1" applyFill="1" applyBorder="1" applyAlignment="1">
      <alignment vertical="center" readingOrder="1"/>
    </xf>
    <xf numFmtId="2" fontId="17" fillId="9" borderId="13" xfId="0" applyNumberFormat="1" applyFont="1" applyFill="1" applyBorder="1" applyAlignment="1">
      <alignment vertical="center" readingOrder="1"/>
    </xf>
    <xf numFmtId="2" fontId="17" fillId="9" borderId="156" xfId="0" applyNumberFormat="1" applyFont="1" applyFill="1" applyBorder="1" applyAlignment="1">
      <alignment vertical="center" readingOrder="1"/>
    </xf>
    <xf numFmtId="0" fontId="18" fillId="6" borderId="13" xfId="0" applyFont="1" applyFill="1" applyBorder="1" applyAlignment="1">
      <alignment vertical="center" wrapText="1" readingOrder="1"/>
    </xf>
    <xf numFmtId="0" fontId="8" fillId="0" borderId="213" xfId="0" applyFont="1" applyBorder="1" applyAlignment="1">
      <alignment readingOrder="1"/>
    </xf>
    <xf numFmtId="0" fontId="21" fillId="6" borderId="230" xfId="0" applyNumberFormat="1" applyFont="1" applyFill="1" applyBorder="1" applyAlignment="1">
      <alignment vertical="center" readingOrder="1"/>
    </xf>
    <xf numFmtId="0" fontId="21" fillId="6" borderId="107" xfId="0" applyNumberFormat="1" applyFont="1" applyFill="1" applyBorder="1" applyAlignment="1">
      <alignment vertical="center" readingOrder="1"/>
    </xf>
    <xf numFmtId="0" fontId="21" fillId="6" borderId="65" xfId="0" applyNumberFormat="1" applyFont="1" applyFill="1" applyBorder="1" applyAlignment="1">
      <alignment vertical="center" readingOrder="1"/>
    </xf>
    <xf numFmtId="2" fontId="10" fillId="6" borderId="69" xfId="2" applyNumberFormat="1" applyFont="1" applyFill="1" applyBorder="1" applyAlignment="1">
      <alignment vertical="center" readingOrder="1"/>
    </xf>
    <xf numFmtId="2" fontId="10" fillId="0" borderId="107" xfId="2" applyNumberFormat="1" applyFont="1" applyFill="1" applyBorder="1" applyAlignment="1">
      <alignment vertical="center" readingOrder="1"/>
    </xf>
    <xf numFmtId="2" fontId="10" fillId="6" borderId="219" xfId="2" applyNumberFormat="1" applyFont="1" applyFill="1" applyBorder="1" applyAlignment="1">
      <alignment vertical="center" readingOrder="1"/>
    </xf>
    <xf numFmtId="2" fontId="10" fillId="6" borderId="81" xfId="2" applyNumberFormat="1" applyFont="1" applyFill="1" applyBorder="1" applyAlignment="1">
      <alignment vertical="center" readingOrder="1"/>
    </xf>
    <xf numFmtId="2" fontId="10" fillId="6" borderId="89" xfId="2" applyNumberFormat="1" applyFont="1" applyFill="1" applyBorder="1" applyAlignment="1">
      <alignment vertical="center" readingOrder="1"/>
    </xf>
    <xf numFmtId="2" fontId="10" fillId="6" borderId="238" xfId="2" applyNumberFormat="1" applyFont="1" applyFill="1" applyBorder="1" applyAlignment="1">
      <alignment vertical="center" readingOrder="1"/>
    </xf>
    <xf numFmtId="2" fontId="10" fillId="6" borderId="233" xfId="2" applyNumberFormat="1" applyFont="1" applyFill="1" applyBorder="1" applyAlignment="1">
      <alignment vertical="center" readingOrder="1"/>
    </xf>
    <xf numFmtId="2" fontId="10" fillId="6" borderId="234" xfId="2" applyNumberFormat="1" applyFont="1" applyFill="1" applyBorder="1" applyAlignment="1">
      <alignment vertical="center" readingOrder="1"/>
    </xf>
    <xf numFmtId="2" fontId="10" fillId="6" borderId="235" xfId="2" applyNumberFormat="1" applyFont="1" applyFill="1" applyBorder="1" applyAlignment="1">
      <alignment vertical="center" readingOrder="1"/>
    </xf>
    <xf numFmtId="2" fontId="10" fillId="6" borderId="236" xfId="2" applyNumberFormat="1" applyFont="1" applyFill="1" applyBorder="1" applyAlignment="1">
      <alignment vertical="center" readingOrder="1"/>
    </xf>
    <xf numFmtId="2" fontId="10" fillId="6" borderId="232" xfId="2" applyNumberFormat="1" applyFont="1" applyFill="1" applyBorder="1" applyAlignment="1">
      <alignment vertical="center" readingOrder="1"/>
    </xf>
    <xf numFmtId="2" fontId="10" fillId="6" borderId="239" xfId="2" applyNumberFormat="1" applyFont="1" applyFill="1" applyBorder="1" applyAlignment="1">
      <alignment vertical="center" readingOrder="1"/>
    </xf>
    <xf numFmtId="0" fontId="21" fillId="6" borderId="237" xfId="0" applyNumberFormat="1" applyFont="1" applyFill="1" applyBorder="1" applyAlignment="1">
      <alignment vertical="center" readingOrder="1"/>
    </xf>
    <xf numFmtId="0" fontId="21" fillId="6" borderId="198" xfId="0" applyNumberFormat="1" applyFont="1" applyFill="1" applyBorder="1" applyAlignment="1">
      <alignment vertical="center" readingOrder="1"/>
    </xf>
    <xf numFmtId="2" fontId="10" fillId="6" borderId="18" xfId="1" applyNumberFormat="1" applyFont="1" applyFill="1" applyBorder="1" applyAlignment="1">
      <alignment vertical="center" readingOrder="1"/>
    </xf>
    <xf numFmtId="2" fontId="10" fillId="6" borderId="9" xfId="1" applyNumberFormat="1" applyFont="1" applyFill="1" applyBorder="1" applyAlignment="1">
      <alignment vertical="center" readingOrder="1"/>
    </xf>
    <xf numFmtId="0" fontId="18" fillId="13" borderId="18" xfId="2" applyFont="1" applyFill="1" applyBorder="1" applyAlignment="1">
      <alignment vertical="center" readingOrder="1"/>
    </xf>
    <xf numFmtId="0" fontId="18" fillId="13" borderId="9" xfId="2" applyFont="1" applyFill="1" applyBorder="1" applyAlignment="1">
      <alignment vertical="center" readingOrder="1"/>
    </xf>
    <xf numFmtId="0" fontId="8" fillId="11" borderId="18" xfId="2" applyFont="1" applyFill="1" applyBorder="1" applyAlignment="1">
      <alignment vertical="center" readingOrder="1"/>
    </xf>
    <xf numFmtId="0" fontId="8" fillId="11" borderId="9" xfId="2" applyFont="1" applyFill="1" applyBorder="1" applyAlignment="1">
      <alignment vertical="center" readingOrder="1"/>
    </xf>
    <xf numFmtId="2" fontId="10" fillId="6" borderId="12" xfId="1" applyNumberFormat="1" applyFont="1" applyFill="1" applyBorder="1" applyAlignment="1">
      <alignment vertical="center" readingOrder="1"/>
    </xf>
    <xf numFmtId="2" fontId="10" fillId="6" borderId="6" xfId="1" applyNumberFormat="1" applyFont="1" applyFill="1" applyBorder="1" applyAlignment="1">
      <alignment vertical="center" readingOrder="1"/>
    </xf>
    <xf numFmtId="2" fontId="10" fillId="6" borderId="8" xfId="1" applyNumberFormat="1" applyFont="1" applyFill="1" applyBorder="1" applyAlignment="1">
      <alignment vertical="center" readingOrder="1"/>
    </xf>
    <xf numFmtId="0" fontId="18" fillId="13" borderId="6" xfId="2" applyFont="1" applyFill="1" applyBorder="1" applyAlignment="1">
      <alignment vertical="center" readingOrder="1"/>
    </xf>
    <xf numFmtId="0" fontId="18" fillId="13" borderId="8" xfId="2" applyFont="1" applyFill="1" applyBorder="1" applyAlignment="1">
      <alignment vertical="center" readingOrder="1"/>
    </xf>
    <xf numFmtId="0" fontId="8" fillId="11" borderId="6" xfId="2" applyFont="1" applyFill="1" applyBorder="1" applyAlignment="1">
      <alignment vertical="center" readingOrder="1"/>
    </xf>
    <xf numFmtId="0" fontId="8" fillId="11" borderId="8" xfId="2" applyFont="1" applyFill="1" applyBorder="1" applyAlignment="1">
      <alignment vertical="center" readingOrder="1"/>
    </xf>
    <xf numFmtId="2" fontId="10" fillId="6" borderId="5" xfId="1" applyNumberFormat="1" applyFont="1" applyFill="1" applyBorder="1" applyAlignment="1">
      <alignment vertical="center" readingOrder="1"/>
    </xf>
    <xf numFmtId="2" fontId="10" fillId="6" borderId="0" xfId="1" applyNumberFormat="1" applyFont="1" applyFill="1" applyBorder="1" applyAlignment="1">
      <alignment vertical="center" readingOrder="1"/>
    </xf>
    <xf numFmtId="0" fontId="18" fillId="13" borderId="0" xfId="2" applyFont="1" applyFill="1" applyBorder="1" applyAlignment="1">
      <alignment vertical="center" readingOrder="1"/>
    </xf>
    <xf numFmtId="0" fontId="18" fillId="13" borderId="1" xfId="2" applyFont="1" applyFill="1" applyBorder="1" applyAlignment="1">
      <alignment vertical="center" readingOrder="1"/>
    </xf>
    <xf numFmtId="2" fontId="10" fillId="0" borderId="0" xfId="1" applyNumberFormat="1" applyFont="1" applyFill="1" applyBorder="1" applyAlignment="1">
      <alignment vertical="center" readingOrder="1"/>
    </xf>
    <xf numFmtId="2" fontId="10" fillId="6" borderId="2" xfId="1" applyNumberFormat="1" applyFont="1" applyFill="1" applyBorder="1" applyAlignment="1">
      <alignment vertical="center" readingOrder="1"/>
    </xf>
    <xf numFmtId="2" fontId="10" fillId="6" borderId="1" xfId="1" applyNumberFormat="1" applyFont="1" applyFill="1" applyBorder="1" applyAlignment="1">
      <alignment vertical="center" readingOrder="1"/>
    </xf>
    <xf numFmtId="0" fontId="18" fillId="13" borderId="5" xfId="2" applyFont="1" applyFill="1" applyBorder="1" applyAlignment="1">
      <alignment vertical="center" readingOrder="1"/>
    </xf>
    <xf numFmtId="0" fontId="8" fillId="9" borderId="5" xfId="2" applyFont="1" applyFill="1" applyBorder="1" applyAlignment="1">
      <alignment vertical="center" readingOrder="1"/>
    </xf>
    <xf numFmtId="2" fontId="10" fillId="6" borderId="49" xfId="1" applyNumberFormat="1" applyFont="1" applyFill="1" applyBorder="1" applyAlignment="1">
      <alignment vertical="center" readingOrder="1"/>
    </xf>
    <xf numFmtId="0" fontId="18" fillId="13" borderId="18" xfId="2" applyFont="1" applyFill="1" applyBorder="1" applyAlignment="1">
      <alignment vertical="center" wrapText="1" readingOrder="1"/>
    </xf>
    <xf numFmtId="0" fontId="18" fillId="9" borderId="18" xfId="2" applyFont="1" applyFill="1" applyBorder="1" applyAlignment="1">
      <alignment vertical="center" wrapText="1" readingOrder="1"/>
    </xf>
    <xf numFmtId="0" fontId="18" fillId="9" borderId="12" xfId="2" applyFont="1" applyFill="1" applyBorder="1" applyAlignment="1">
      <alignment vertical="center" wrapText="1" readingOrder="1"/>
    </xf>
    <xf numFmtId="0" fontId="18" fillId="9" borderId="9" xfId="2" applyFont="1" applyFill="1" applyBorder="1" applyAlignment="1">
      <alignment vertical="center" wrapText="1" readingOrder="1"/>
    </xf>
    <xf numFmtId="2" fontId="10" fillId="6" borderId="64" xfId="1" applyNumberFormat="1" applyFont="1" applyFill="1" applyBorder="1" applyAlignment="1">
      <alignment vertical="center" readingOrder="1"/>
    </xf>
    <xf numFmtId="0" fontId="18" fillId="13" borderId="5" xfId="2" applyFont="1" applyFill="1" applyBorder="1" applyAlignment="1">
      <alignment vertical="center" wrapText="1" readingOrder="1"/>
    </xf>
    <xf numFmtId="0" fontId="18" fillId="13" borderId="0" xfId="2" applyFont="1" applyFill="1" applyBorder="1" applyAlignment="1">
      <alignment vertical="center" wrapText="1" readingOrder="1"/>
    </xf>
    <xf numFmtId="0" fontId="18" fillId="13" borderId="1" xfId="2" applyFont="1" applyFill="1" applyBorder="1" applyAlignment="1">
      <alignment vertical="center" wrapText="1" readingOrder="1"/>
    </xf>
    <xf numFmtId="0" fontId="18" fillId="9" borderId="5" xfId="2" applyFont="1" applyFill="1" applyBorder="1" applyAlignment="1">
      <alignment vertical="center" wrapText="1" readingOrder="1"/>
    </xf>
    <xf numFmtId="0" fontId="18" fillId="9" borderId="0" xfId="2" applyFont="1" applyFill="1" applyBorder="1" applyAlignment="1">
      <alignment vertical="center" wrapText="1" readingOrder="1"/>
    </xf>
    <xf numFmtId="0" fontId="18" fillId="9" borderId="1" xfId="2" applyFont="1" applyFill="1" applyBorder="1" applyAlignment="1">
      <alignment vertical="center" wrapText="1" readingOrder="1"/>
    </xf>
    <xf numFmtId="0" fontId="10" fillId="0" borderId="0" xfId="1" applyFont="1" applyFill="1" applyBorder="1" applyAlignment="1">
      <alignment vertical="center" wrapText="1" readingOrder="1"/>
    </xf>
    <xf numFmtId="0" fontId="8" fillId="12" borderId="94" xfId="2" applyFont="1" applyFill="1" applyBorder="1" applyAlignment="1">
      <alignment vertical="center" readingOrder="1"/>
    </xf>
    <xf numFmtId="0" fontId="18" fillId="9" borderId="110" xfId="2" applyFont="1" applyFill="1" applyBorder="1" applyAlignment="1">
      <alignment vertical="center" readingOrder="1"/>
    </xf>
    <xf numFmtId="0" fontId="8" fillId="12" borderId="167" xfId="2" applyFont="1" applyFill="1" applyBorder="1" applyAlignment="1">
      <alignment vertical="center" readingOrder="1"/>
    </xf>
    <xf numFmtId="0" fontId="18" fillId="9" borderId="111" xfId="2" applyFont="1" applyFill="1" applyBorder="1" applyAlignment="1">
      <alignment vertical="center" readingOrder="1"/>
    </xf>
    <xf numFmtId="0" fontId="18" fillId="13" borderId="6" xfId="2" applyFont="1" applyFill="1" applyBorder="1" applyAlignment="1">
      <alignment vertical="center" wrapText="1" readingOrder="1"/>
    </xf>
    <xf numFmtId="0" fontId="18" fillId="9" borderId="6" xfId="2" applyFont="1" applyFill="1" applyBorder="1" applyAlignment="1">
      <alignment vertical="center" wrapText="1" readingOrder="1"/>
    </xf>
    <xf numFmtId="0" fontId="18" fillId="9" borderId="2" xfId="2" applyFont="1" applyFill="1" applyBorder="1" applyAlignment="1">
      <alignment vertical="center" wrapText="1" readingOrder="1"/>
    </xf>
    <xf numFmtId="0" fontId="18" fillId="9" borderId="8" xfId="2" applyFont="1" applyFill="1" applyBorder="1" applyAlignment="1">
      <alignment vertical="center" wrapText="1" readingOrder="1"/>
    </xf>
    <xf numFmtId="2" fontId="18" fillId="6" borderId="0" xfId="1" applyNumberFormat="1" applyFont="1" applyFill="1" applyBorder="1" applyAlignment="1">
      <alignment vertical="center" wrapText="1" readingOrder="1"/>
    </xf>
    <xf numFmtId="0" fontId="18" fillId="13" borderId="105" xfId="2" applyFont="1" applyFill="1" applyBorder="1" applyAlignment="1">
      <alignment vertical="center" wrapText="1" readingOrder="1"/>
    </xf>
    <xf numFmtId="0" fontId="21" fillId="6" borderId="49" xfId="2" applyFont="1" applyFill="1" applyBorder="1" applyAlignment="1">
      <alignment vertical="center" wrapText="1" readingOrder="1"/>
    </xf>
    <xf numFmtId="0" fontId="8" fillId="9" borderId="105" xfId="2" applyFont="1" applyFill="1" applyBorder="1" applyAlignment="1">
      <alignment vertical="center" readingOrder="1"/>
    </xf>
    <xf numFmtId="2" fontId="18" fillId="6" borderId="0" xfId="1" applyNumberFormat="1" applyFont="1" applyFill="1" applyBorder="1" applyAlignment="1">
      <alignment vertical="center" readingOrder="1"/>
    </xf>
    <xf numFmtId="0" fontId="18" fillId="13" borderId="90" xfId="2" applyFont="1" applyFill="1" applyBorder="1" applyAlignment="1">
      <alignment vertical="center" wrapText="1" readingOrder="1"/>
    </xf>
    <xf numFmtId="0" fontId="21" fillId="6" borderId="64" xfId="2" applyFont="1" applyFill="1" applyBorder="1" applyAlignment="1">
      <alignment vertical="center" wrapText="1" readingOrder="1"/>
    </xf>
    <xf numFmtId="0" fontId="8" fillId="9" borderId="90" xfId="2" applyFont="1" applyFill="1" applyBorder="1" applyAlignment="1">
      <alignment vertical="center" readingOrder="1"/>
    </xf>
    <xf numFmtId="0" fontId="8" fillId="12" borderId="11" xfId="2" applyFont="1" applyFill="1" applyBorder="1" applyAlignment="1">
      <alignment vertical="center" readingOrder="1"/>
    </xf>
    <xf numFmtId="0" fontId="8" fillId="0" borderId="18" xfId="2" applyFont="1" applyFill="1" applyBorder="1" applyAlignment="1">
      <alignment vertical="center" readingOrder="1"/>
    </xf>
    <xf numFmtId="0" fontId="8" fillId="12" borderId="17" xfId="2" applyFont="1" applyFill="1" applyBorder="1" applyAlignment="1">
      <alignment vertical="center" readingOrder="1"/>
    </xf>
    <xf numFmtId="0" fontId="23" fillId="0" borderId="0" xfId="17" applyFont="1" applyFill="1" applyBorder="1" applyAlignment="1">
      <alignment vertical="center" wrapText="1" readingOrder="1"/>
    </xf>
    <xf numFmtId="0" fontId="8" fillId="12" borderId="16" xfId="2" applyFont="1" applyFill="1" applyBorder="1" applyAlignment="1">
      <alignment vertical="center" readingOrder="1"/>
    </xf>
    <xf numFmtId="0" fontId="8" fillId="12" borderId="15" xfId="2" applyFont="1" applyFill="1" applyBorder="1" applyAlignment="1">
      <alignment vertical="center" readingOrder="1"/>
    </xf>
    <xf numFmtId="0" fontId="23" fillId="0" borderId="0" xfId="17" applyFont="1" applyFill="1" applyBorder="1" applyAlignment="1">
      <alignment vertical="center" readingOrder="1"/>
    </xf>
    <xf numFmtId="0" fontId="21" fillId="6" borderId="95" xfId="0" applyFont="1" applyFill="1" applyBorder="1" applyAlignment="1">
      <alignment horizontal="center" vertical="center" wrapText="1" readingOrder="1"/>
    </xf>
    <xf numFmtId="0" fontId="21" fillId="6" borderId="182" xfId="0" applyFont="1" applyFill="1" applyBorder="1" applyAlignment="1">
      <alignment horizontal="center" vertical="center" wrapText="1" readingOrder="1"/>
    </xf>
    <xf numFmtId="0" fontId="21" fillId="6" borderId="159" xfId="0" applyFont="1" applyFill="1" applyBorder="1" applyAlignment="1">
      <alignment horizontal="center" vertical="center" wrapText="1" readingOrder="1"/>
    </xf>
    <xf numFmtId="0" fontId="21" fillId="6" borderId="95" xfId="2" applyFont="1" applyFill="1" applyBorder="1" applyAlignment="1">
      <alignment horizontal="center" vertical="center" readingOrder="1"/>
    </xf>
    <xf numFmtId="0" fontId="21" fillId="6" borderId="182" xfId="2" applyFont="1" applyFill="1" applyBorder="1" applyAlignment="1">
      <alignment horizontal="center" vertical="center" readingOrder="1"/>
    </xf>
    <xf numFmtId="0" fontId="21" fillId="6" borderId="159" xfId="2" applyFont="1" applyFill="1" applyBorder="1" applyAlignment="1">
      <alignment horizontal="center" vertical="center" readingOrder="1"/>
    </xf>
    <xf numFmtId="0" fontId="21" fillId="6" borderId="0" xfId="2" applyFont="1" applyFill="1" applyBorder="1" applyAlignment="1">
      <alignment horizontal="center" vertical="center" readingOrder="1"/>
    </xf>
    <xf numFmtId="0" fontId="18" fillId="0" borderId="0" xfId="2" applyFont="1" applyFill="1" applyBorder="1" applyAlignment="1">
      <alignment horizontal="center" vertical="center" readingOrder="1"/>
    </xf>
    <xf numFmtId="0" fontId="13" fillId="6" borderId="12" xfId="2" applyFont="1" applyFill="1" applyBorder="1" applyAlignment="1">
      <alignment horizontal="center" vertical="center" readingOrder="1"/>
    </xf>
    <xf numFmtId="0" fontId="13" fillId="6" borderId="96" xfId="2" applyFont="1" applyFill="1" applyBorder="1" applyAlignment="1">
      <alignment horizontal="center" vertical="center" readingOrder="1"/>
    </xf>
    <xf numFmtId="0" fontId="13" fillId="6" borderId="9" xfId="2" applyFont="1" applyFill="1" applyBorder="1" applyAlignment="1">
      <alignment horizontal="center" vertical="center" readingOrder="1"/>
    </xf>
    <xf numFmtId="0" fontId="13" fillId="6" borderId="257" xfId="2" applyFont="1" applyFill="1" applyBorder="1" applyAlignment="1">
      <alignment horizontal="center" vertical="center" readingOrder="1"/>
    </xf>
    <xf numFmtId="0" fontId="13" fillId="6" borderId="173" xfId="2" applyFont="1" applyFill="1" applyBorder="1" applyAlignment="1">
      <alignment horizontal="center" vertical="center" readingOrder="1"/>
    </xf>
    <xf numFmtId="0" fontId="13" fillId="6" borderId="258" xfId="2" applyFont="1" applyFill="1" applyBorder="1" applyAlignment="1">
      <alignment horizontal="center" vertical="center" readingOrder="1"/>
    </xf>
    <xf numFmtId="167" fontId="23" fillId="0" borderId="113" xfId="7" applyNumberFormat="1" applyFont="1" applyFill="1" applyBorder="1" applyAlignment="1">
      <alignment horizontal="center" vertical="center" readingOrder="1"/>
    </xf>
    <xf numFmtId="167" fontId="23" fillId="0" borderId="114" xfId="7" applyNumberFormat="1" applyFont="1" applyFill="1" applyBorder="1" applyAlignment="1">
      <alignment horizontal="center" vertical="center" readingOrder="1"/>
    </xf>
    <xf numFmtId="167" fontId="23" fillId="0" borderId="115" xfId="7" applyNumberFormat="1" applyFont="1" applyFill="1" applyBorder="1" applyAlignment="1">
      <alignment horizontal="center" vertical="center" readingOrder="1"/>
    </xf>
    <xf numFmtId="167" fontId="23" fillId="0" borderId="5" xfId="7" applyNumberFormat="1" applyFont="1" applyFill="1" applyBorder="1" applyAlignment="1">
      <alignment horizontal="center" vertical="center" readingOrder="1"/>
    </xf>
    <xf numFmtId="167" fontId="23" fillId="0" borderId="0" xfId="7" applyNumberFormat="1" applyFont="1" applyFill="1" applyBorder="1" applyAlignment="1">
      <alignment horizontal="center" vertical="center" readingOrder="1"/>
    </xf>
    <xf numFmtId="167" fontId="23" fillId="0" borderId="1" xfId="7" applyNumberFormat="1" applyFont="1" applyFill="1" applyBorder="1" applyAlignment="1">
      <alignment horizontal="center" vertical="center" readingOrder="1"/>
    </xf>
    <xf numFmtId="167" fontId="8" fillId="0" borderId="6" xfId="2" applyNumberFormat="1" applyFont="1" applyFill="1" applyBorder="1" applyAlignment="1">
      <alignment horizontal="center" vertical="center" readingOrder="1"/>
    </xf>
    <xf numFmtId="167" fontId="8" fillId="0" borderId="2" xfId="2" applyNumberFormat="1" applyFont="1" applyFill="1" applyBorder="1" applyAlignment="1">
      <alignment horizontal="center" vertical="center" readingOrder="1"/>
    </xf>
    <xf numFmtId="167" fontId="8" fillId="0" borderId="8" xfId="2" applyNumberFormat="1" applyFont="1" applyFill="1" applyBorder="1" applyAlignment="1">
      <alignment horizontal="center" vertical="center" readingOrder="1"/>
    </xf>
    <xf numFmtId="2" fontId="8" fillId="11" borderId="18" xfId="1" applyNumberFormat="1" applyFont="1" applyFill="1" applyBorder="1" applyAlignment="1">
      <alignment horizontal="center" vertical="center" wrapText="1" readingOrder="1"/>
    </xf>
    <xf numFmtId="2" fontId="8" fillId="11" borderId="12" xfId="1" applyNumberFormat="1" applyFont="1" applyFill="1" applyBorder="1" applyAlignment="1">
      <alignment horizontal="center" vertical="center" wrapText="1" readingOrder="1"/>
    </xf>
    <xf numFmtId="2" fontId="8" fillId="11" borderId="9" xfId="1" applyNumberFormat="1" applyFont="1" applyFill="1" applyBorder="1" applyAlignment="1">
      <alignment horizontal="center" vertical="center" wrapText="1" readingOrder="1"/>
    </xf>
    <xf numFmtId="2" fontId="19" fillId="9" borderId="18" xfId="1" applyNumberFormat="1" applyFont="1" applyFill="1" applyBorder="1" applyAlignment="1">
      <alignment horizontal="center" vertical="center" readingOrder="1"/>
    </xf>
    <xf numFmtId="2" fontId="19" fillId="9" borderId="12" xfId="1" applyNumberFormat="1" applyFont="1" applyFill="1" applyBorder="1" applyAlignment="1">
      <alignment horizontal="center" vertical="center" readingOrder="1"/>
    </xf>
    <xf numFmtId="2" fontId="19" fillId="9" borderId="9" xfId="1" applyNumberFormat="1" applyFont="1" applyFill="1" applyBorder="1" applyAlignment="1">
      <alignment horizontal="center" vertical="center" readingOrder="1"/>
    </xf>
    <xf numFmtId="2" fontId="16" fillId="9" borderId="18" xfId="1" applyNumberFormat="1" applyFont="1" applyFill="1" applyBorder="1" applyAlignment="1">
      <alignment horizontal="center" vertical="center" readingOrder="1"/>
    </xf>
    <xf numFmtId="2" fontId="16" fillId="9" borderId="12" xfId="1" applyNumberFormat="1" applyFont="1" applyFill="1" applyBorder="1" applyAlignment="1">
      <alignment horizontal="center" vertical="center" readingOrder="1"/>
    </xf>
    <xf numFmtId="2" fontId="16" fillId="9" borderId="9" xfId="1" applyNumberFormat="1" applyFont="1" applyFill="1" applyBorder="1" applyAlignment="1">
      <alignment horizontal="center" vertical="center" readingOrder="1"/>
    </xf>
    <xf numFmtId="2" fontId="8" fillId="11" borderId="6" xfId="1" applyNumberFormat="1" applyFont="1" applyFill="1" applyBorder="1" applyAlignment="1">
      <alignment horizontal="center" vertical="center" wrapText="1" readingOrder="1"/>
    </xf>
    <xf numFmtId="2" fontId="8" fillId="11" borderId="2" xfId="1" applyNumberFormat="1" applyFont="1" applyFill="1" applyBorder="1" applyAlignment="1">
      <alignment horizontal="center" vertical="center" wrapText="1" readingOrder="1"/>
    </xf>
    <xf numFmtId="2" fontId="8" fillId="11" borderId="8" xfId="1" applyNumberFormat="1" applyFont="1" applyFill="1" applyBorder="1" applyAlignment="1">
      <alignment horizontal="center" vertical="center" wrapText="1" readingOrder="1"/>
    </xf>
    <xf numFmtId="2" fontId="19" fillId="9" borderId="6" xfId="1" applyNumberFormat="1" applyFont="1" applyFill="1" applyBorder="1" applyAlignment="1">
      <alignment horizontal="center" vertical="center" readingOrder="1"/>
    </xf>
    <xf numFmtId="2" fontId="19" fillId="9" borderId="2" xfId="1" applyNumberFormat="1" applyFont="1" applyFill="1" applyBorder="1" applyAlignment="1">
      <alignment horizontal="center" vertical="center" readingOrder="1"/>
    </xf>
    <xf numFmtId="2" fontId="19" fillId="9" borderId="8" xfId="1" applyNumberFormat="1" applyFont="1" applyFill="1" applyBorder="1" applyAlignment="1">
      <alignment horizontal="center" vertical="center" readingOrder="1"/>
    </xf>
    <xf numFmtId="2" fontId="16" fillId="9" borderId="6" xfId="1" applyNumberFormat="1" applyFont="1" applyFill="1" applyBorder="1" applyAlignment="1">
      <alignment horizontal="center" vertical="center" readingOrder="1"/>
    </xf>
    <xf numFmtId="2" fontId="16" fillId="9" borderId="2" xfId="1" applyNumberFormat="1" applyFont="1" applyFill="1" applyBorder="1" applyAlignment="1">
      <alignment horizontal="center" vertical="center" readingOrder="1"/>
    </xf>
    <xf numFmtId="2" fontId="16" fillId="9" borderId="8" xfId="1" applyNumberFormat="1" applyFont="1" applyFill="1" applyBorder="1" applyAlignment="1">
      <alignment horizontal="center" vertical="center" readingOrder="1"/>
    </xf>
    <xf numFmtId="2" fontId="21" fillId="6" borderId="21" xfId="1" applyNumberFormat="1" applyFont="1" applyFill="1" applyBorder="1" applyAlignment="1">
      <alignment horizontal="center" vertical="center" readingOrder="1"/>
    </xf>
    <xf numFmtId="2" fontId="21" fillId="6" borderId="10" xfId="1" applyNumberFormat="1" applyFont="1" applyFill="1" applyBorder="1" applyAlignment="1">
      <alignment horizontal="center" vertical="center" readingOrder="1"/>
    </xf>
    <xf numFmtId="2" fontId="21" fillId="6" borderId="11" xfId="1" applyNumberFormat="1" applyFont="1" applyFill="1" applyBorder="1" applyAlignment="1">
      <alignment horizontal="center" vertical="center" readingOrder="1"/>
    </xf>
    <xf numFmtId="2" fontId="8" fillId="11" borderId="17" xfId="1" applyNumberFormat="1" applyFont="1" applyFill="1" applyBorder="1" applyAlignment="1">
      <alignment horizontal="center" vertical="center" wrapText="1" readingOrder="1"/>
    </xf>
    <xf numFmtId="2" fontId="19" fillId="9" borderId="17" xfId="1" applyNumberFormat="1" applyFont="1" applyFill="1" applyBorder="1" applyAlignment="1">
      <alignment horizontal="center" vertical="center" readingOrder="1"/>
    </xf>
    <xf numFmtId="2" fontId="16" fillId="9" borderId="17" xfId="1" applyNumberFormat="1" applyFont="1" applyFill="1" applyBorder="1" applyAlignment="1">
      <alignment horizontal="center" vertical="center" readingOrder="1"/>
    </xf>
    <xf numFmtId="2" fontId="8" fillId="11" borderId="18" xfId="1" applyNumberFormat="1" applyFont="1" applyFill="1" applyBorder="1" applyAlignment="1">
      <alignment horizontal="center" vertical="center" readingOrder="1"/>
    </xf>
    <xf numFmtId="2" fontId="8" fillId="11" borderId="12" xfId="1" applyNumberFormat="1" applyFont="1" applyFill="1" applyBorder="1" applyAlignment="1">
      <alignment horizontal="center" vertical="center" readingOrder="1"/>
    </xf>
    <xf numFmtId="2" fontId="8" fillId="11" borderId="9" xfId="1" applyNumberFormat="1" applyFont="1" applyFill="1" applyBorder="1" applyAlignment="1">
      <alignment horizontal="center" vertical="center" readingOrder="1"/>
    </xf>
    <xf numFmtId="2" fontId="8" fillId="11" borderId="6" xfId="1" applyNumberFormat="1" applyFont="1" applyFill="1" applyBorder="1" applyAlignment="1">
      <alignment horizontal="center" vertical="center" readingOrder="1"/>
    </xf>
    <xf numFmtId="2" fontId="8" fillId="11" borderId="2" xfId="1" applyNumberFormat="1" applyFont="1" applyFill="1" applyBorder="1" applyAlignment="1">
      <alignment horizontal="center" vertical="center" readingOrder="1"/>
    </xf>
    <xf numFmtId="2" fontId="8" fillId="11" borderId="8" xfId="1" applyNumberFormat="1" applyFont="1" applyFill="1" applyBorder="1" applyAlignment="1">
      <alignment horizontal="center" vertical="center" readingOrder="1"/>
    </xf>
    <xf numFmtId="2" fontId="8" fillId="11" borderId="17" xfId="1" applyNumberFormat="1" applyFont="1" applyFill="1" applyBorder="1" applyAlignment="1">
      <alignment horizontal="center" vertical="center" readingOrder="1"/>
    </xf>
    <xf numFmtId="2" fontId="21" fillId="6" borderId="5" xfId="1" applyNumberFormat="1" applyFont="1" applyFill="1" applyBorder="1" applyAlignment="1">
      <alignment horizontal="center" vertical="center" readingOrder="1"/>
    </xf>
    <xf numFmtId="2" fontId="21" fillId="6" borderId="0" xfId="1" applyNumberFormat="1" applyFont="1" applyFill="1" applyBorder="1" applyAlignment="1">
      <alignment horizontal="center" vertical="center" readingOrder="1"/>
    </xf>
    <xf numFmtId="2" fontId="16" fillId="9" borderId="5" xfId="1" applyNumberFormat="1" applyFont="1" applyFill="1" applyBorder="1" applyAlignment="1">
      <alignment horizontal="center" vertical="center" readingOrder="1"/>
    </xf>
    <xf numFmtId="2" fontId="16" fillId="9" borderId="0" xfId="1" applyNumberFormat="1" applyFont="1" applyFill="1" applyBorder="1" applyAlignment="1">
      <alignment horizontal="center" vertical="center" readingOrder="1"/>
    </xf>
    <xf numFmtId="2" fontId="21" fillId="6" borderId="18" xfId="1" applyNumberFormat="1" applyFont="1" applyFill="1" applyBorder="1" applyAlignment="1">
      <alignment horizontal="center" vertical="center" readingOrder="1"/>
    </xf>
    <xf numFmtId="2" fontId="21" fillId="6" borderId="12" xfId="1" applyNumberFormat="1" applyFont="1" applyFill="1" applyBorder="1" applyAlignment="1">
      <alignment horizontal="center" vertical="center" readingOrder="1"/>
    </xf>
    <xf numFmtId="2" fontId="8" fillId="11" borderId="5" xfId="1" applyNumberFormat="1" applyFont="1" applyFill="1" applyBorder="1" applyAlignment="1">
      <alignment horizontal="center" vertical="center" wrapText="1" readingOrder="1"/>
    </xf>
    <xf numFmtId="2" fontId="8" fillId="11" borderId="0" xfId="1" applyNumberFormat="1" applyFont="1" applyFill="1" applyBorder="1" applyAlignment="1">
      <alignment horizontal="center" vertical="center" wrapText="1" readingOrder="1"/>
    </xf>
    <xf numFmtId="2" fontId="8" fillId="11" borderId="1" xfId="1" applyNumberFormat="1" applyFont="1" applyFill="1" applyBorder="1" applyAlignment="1">
      <alignment horizontal="center" vertical="center" wrapText="1" readingOrder="1"/>
    </xf>
    <xf numFmtId="2" fontId="19" fillId="9" borderId="5" xfId="1" applyNumberFormat="1" applyFont="1" applyFill="1" applyBorder="1" applyAlignment="1">
      <alignment horizontal="center" vertical="center" readingOrder="1"/>
    </xf>
    <xf numFmtId="2" fontId="19" fillId="9" borderId="0" xfId="1" applyNumberFormat="1" applyFont="1" applyFill="1" applyBorder="1" applyAlignment="1">
      <alignment horizontal="center" vertical="center" readingOrder="1"/>
    </xf>
    <xf numFmtId="2" fontId="19" fillId="9" borderId="1" xfId="1" applyNumberFormat="1" applyFont="1" applyFill="1" applyBorder="1" applyAlignment="1">
      <alignment horizontal="center" vertical="center" readingOrder="1"/>
    </xf>
    <xf numFmtId="2" fontId="16" fillId="9" borderId="1" xfId="1" applyNumberFormat="1" applyFont="1" applyFill="1" applyBorder="1" applyAlignment="1">
      <alignment horizontal="center" vertical="center" readingOrder="1"/>
    </xf>
    <xf numFmtId="2" fontId="8" fillId="11" borderId="5" xfId="1" applyNumberFormat="1" applyFont="1" applyFill="1" applyBorder="1" applyAlignment="1">
      <alignment horizontal="center" vertical="center" readingOrder="1"/>
    </xf>
    <xf numFmtId="2" fontId="8" fillId="11" borderId="0" xfId="1" applyNumberFormat="1" applyFont="1" applyFill="1" applyBorder="1" applyAlignment="1">
      <alignment horizontal="center" vertical="center" readingOrder="1"/>
    </xf>
    <xf numFmtId="2" fontId="8" fillId="11" borderId="1" xfId="1" applyNumberFormat="1" applyFont="1" applyFill="1" applyBorder="1" applyAlignment="1">
      <alignment horizontal="center" vertical="center" readingOrder="1"/>
    </xf>
    <xf numFmtId="2" fontId="21" fillId="6" borderId="17" xfId="1" applyNumberFormat="1" applyFont="1" applyFill="1" applyBorder="1" applyAlignment="1">
      <alignment horizontal="center" vertical="center" readingOrder="1"/>
    </xf>
    <xf numFmtId="0" fontId="8" fillId="6" borderId="16" xfId="2" applyFont="1" applyFill="1" applyBorder="1" applyAlignment="1">
      <alignment vertical="center" readingOrder="1"/>
    </xf>
    <xf numFmtId="0" fontId="8" fillId="6" borderId="259" xfId="2" applyFont="1" applyFill="1" applyBorder="1" applyAlignment="1">
      <alignment vertical="center" readingOrder="1"/>
    </xf>
    <xf numFmtId="2" fontId="8" fillId="11" borderId="21" xfId="1" applyNumberFormat="1" applyFont="1" applyFill="1" applyBorder="1" applyAlignment="1">
      <alignment horizontal="center" vertical="center" wrapText="1" readingOrder="1"/>
    </xf>
    <xf numFmtId="2" fontId="21" fillId="6" borderId="6" xfId="1" applyNumberFormat="1" applyFont="1" applyFill="1" applyBorder="1" applyAlignment="1">
      <alignment horizontal="center" vertical="center" readingOrder="1"/>
    </xf>
    <xf numFmtId="2" fontId="21" fillId="6" borderId="2" xfId="1" applyNumberFormat="1" applyFont="1" applyFill="1" applyBorder="1" applyAlignment="1">
      <alignment horizontal="center" vertical="center" readingOrder="1"/>
    </xf>
    <xf numFmtId="2" fontId="21" fillId="6" borderId="8" xfId="1" applyNumberFormat="1" applyFont="1" applyFill="1" applyBorder="1" applyAlignment="1">
      <alignment horizontal="center" vertical="center" readingOrder="1"/>
    </xf>
    <xf numFmtId="2" fontId="21" fillId="6" borderId="219" xfId="1" applyNumberFormat="1" applyFont="1" applyFill="1" applyBorder="1" applyAlignment="1">
      <alignment horizontal="center" vertical="center" readingOrder="1"/>
    </xf>
    <xf numFmtId="0" fontId="18" fillId="0" borderId="260" xfId="2" applyFont="1" applyFill="1" applyBorder="1" applyAlignment="1">
      <alignment vertical="center" readingOrder="1"/>
    </xf>
    <xf numFmtId="0" fontId="18" fillId="0" borderId="261" xfId="2" applyFont="1" applyFill="1" applyBorder="1" applyAlignment="1">
      <alignment vertical="center" readingOrder="1"/>
    </xf>
    <xf numFmtId="0" fontId="18" fillId="0" borderId="262" xfId="2" applyFont="1" applyFill="1" applyBorder="1" applyAlignment="1">
      <alignment vertical="center" readingOrder="1"/>
    </xf>
    <xf numFmtId="0" fontId="18" fillId="0" borderId="263" xfId="2" applyFont="1" applyFill="1" applyBorder="1" applyAlignment="1">
      <alignment vertical="center" readingOrder="1"/>
    </xf>
    <xf numFmtId="0" fontId="18" fillId="0" borderId="264" xfId="2" applyFont="1" applyFill="1" applyBorder="1" applyAlignment="1">
      <alignment vertical="center" readingOrder="1"/>
    </xf>
    <xf numFmtId="0" fontId="18" fillId="0" borderId="265" xfId="2" applyFont="1" applyFill="1" applyBorder="1" applyAlignment="1">
      <alignment vertical="center" readingOrder="1"/>
    </xf>
    <xf numFmtId="0" fontId="17" fillId="0" borderId="266" xfId="8" applyFont="1" applyFill="1" applyBorder="1" applyAlignment="1">
      <alignment horizontal="center" vertical="center" readingOrder="1"/>
    </xf>
    <xf numFmtId="0" fontId="17" fillId="0" borderId="76" xfId="8" applyFont="1" applyFill="1" applyBorder="1" applyAlignment="1">
      <alignment horizontal="center" vertical="center" readingOrder="1"/>
    </xf>
    <xf numFmtId="0" fontId="17" fillId="0" borderId="60" xfId="8" applyFont="1" applyFill="1" applyBorder="1" applyAlignment="1">
      <alignment horizontal="center" vertical="center" readingOrder="1"/>
    </xf>
    <xf numFmtId="0" fontId="17" fillId="0" borderId="267" xfId="8" applyFont="1" applyFill="1" applyBorder="1" applyAlignment="1">
      <alignment horizontal="center" vertical="center" readingOrder="1"/>
    </xf>
  </cellXfs>
  <cellStyles count="19">
    <cellStyle name="Comma 2" xfId="16"/>
    <cellStyle name="Normal" xfId="0" builtinId="0"/>
    <cellStyle name="Normal 2" xfId="1"/>
    <cellStyle name="Normal 2 2" xfId="2"/>
    <cellStyle name="Normal 2 2 2" xfId="3"/>
    <cellStyle name="Normal 2 2_13 (ii)" xfId="4"/>
    <cellStyle name="Normal 3" xfId="5"/>
    <cellStyle name="Normal 6" xfId="6"/>
    <cellStyle name="Normal 7" xfId="7"/>
    <cellStyle name="Normal 7 2" xfId="8"/>
    <cellStyle name="Normal 7 2 2" xfId="14"/>
    <cellStyle name="Normal 7 2 3" xfId="17"/>
    <cellStyle name="Normal 7 3" xfId="9"/>
    <cellStyle name="Normal 7 3 2" xfId="11"/>
    <cellStyle name="Normal 7 4" xfId="10"/>
    <cellStyle name="Normal 7 4 2" xfId="13"/>
    <cellStyle name="Normal 7 5" xfId="12"/>
    <cellStyle name="Normal 7 6" xfId="15"/>
    <cellStyle name="Normal 7 7" xfId="1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ptions%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SP-2FU.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
      <sheetName val="O#"/>
      <sheetName val="I#"/>
      <sheetName val="B#"/>
      <sheetName val="D#"/>
      <sheetName val="A#"/>
      <sheetName val="E#"/>
      <sheetName val="M#"/>
      <sheetName val="L#"/>
      <sheetName val="F#"/>
      <sheetName val="If#"/>
      <sheetName val="In#"/>
      <sheetName val="S#"/>
      <sheetName val="Sip#"/>
      <sheetName val="N#"/>
      <sheetName val="N"/>
      <sheetName val="Nh"/>
      <sheetName val="Nm"/>
      <sheetName val="Nf"/>
      <sheetName val="0F"/>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a"/>
      <sheetName val="19b"/>
      <sheetName val="20"/>
      <sheetName val="AB"/>
      <sheetName val="X"/>
      <sheetName val="m0F"/>
      <sheetName val="m1"/>
      <sheetName val="m2"/>
      <sheetName val="m3"/>
      <sheetName val="m4"/>
      <sheetName val="m5"/>
      <sheetName val="m6"/>
      <sheetName val="m7"/>
      <sheetName val="m8"/>
      <sheetName val="m9"/>
      <sheetName val="m10"/>
      <sheetName val="m11"/>
      <sheetName val="m12"/>
      <sheetName val="m13"/>
      <sheetName val="m14"/>
      <sheetName val="m15"/>
      <sheetName val="m16"/>
      <sheetName val="m17"/>
      <sheetName val="m18"/>
      <sheetName val="m19"/>
      <sheetName val="mAB"/>
      <sheetName val="h0F"/>
      <sheetName val="hN"/>
      <sheetName val="h1"/>
      <sheetName val="h2"/>
      <sheetName val="h3"/>
      <sheetName val="h4"/>
      <sheetName val="h5"/>
      <sheetName val="h6"/>
      <sheetName val="h7"/>
      <sheetName val="h8"/>
      <sheetName val="h9"/>
      <sheetName val="h10"/>
      <sheetName val="h11"/>
      <sheetName val="h12"/>
      <sheetName val="h13"/>
      <sheetName val="h14"/>
      <sheetName val="h15"/>
      <sheetName val="h16"/>
      <sheetName val="h17"/>
      <sheetName val="h18"/>
      <sheetName val="hAB"/>
      <sheetName val="f0F"/>
      <sheetName val="f1"/>
      <sheetName val="f2"/>
      <sheetName val="f3"/>
      <sheetName val="f4"/>
      <sheetName val="f5"/>
      <sheetName val="f6"/>
      <sheetName val="f7"/>
      <sheetName val="f8"/>
      <sheetName val="f9"/>
      <sheetName val="f10"/>
      <sheetName val="f11"/>
      <sheetName val="f12"/>
      <sheetName val="f13"/>
      <sheetName val="f14"/>
      <sheetName val="fAB"/>
      <sheetName val="OICC"/>
    </sheetNames>
    <sheetDataSet>
      <sheetData sheetId="0"/>
      <sheetData sheetId="1">
        <row r="2">
          <cell r="A2" t="str">
            <v>/ Agriculture / Livstock Occupations /</v>
          </cell>
          <cell r="B2" t="str">
            <v>Dari</v>
          </cell>
          <cell r="C2" t="str">
            <v>Pashto</v>
          </cell>
        </row>
        <row r="3">
          <cell r="A3" t="str">
            <v>Farmer (Cultivates Own Land)</v>
          </cell>
          <cell r="B3" t="str">
            <v>دهقان (کشت و کار در زمین خود)</v>
          </cell>
          <cell r="C3" t="str">
            <v>بزګر (کښت او کار په خپله ځمکه کې)</v>
          </cell>
        </row>
        <row r="4">
          <cell r="A4" t="str">
            <v>Landowning Farmer</v>
          </cell>
          <cell r="B4" t="str">
            <v>دهقان (کشت و کار در زمین خود)</v>
          </cell>
          <cell r="C4" t="str">
            <v>بزګر (کښت او کار په خپله ځمکه کې)</v>
          </cell>
        </row>
        <row r="5">
          <cell r="A5" t="str">
            <v>Land Owning Farmer</v>
          </cell>
          <cell r="B5" t="str">
            <v>دهقان (کشت و کار در زمین خود)</v>
          </cell>
          <cell r="C5" t="str">
            <v>بزګر (کښت او کار په خپله ځمکه کې)</v>
          </cell>
        </row>
        <row r="6">
          <cell r="A6" t="str">
            <v>Farmer (Landowning)</v>
          </cell>
          <cell r="B6" t="str">
            <v>دهقان (کشت و کار در زمین خود)</v>
          </cell>
          <cell r="C6" t="str">
            <v>بزګر (کښت او کار په خپله ځمکه کې)</v>
          </cell>
        </row>
        <row r="7">
          <cell r="A7" t="str">
            <v>Farmer (Land Owning)</v>
          </cell>
          <cell r="B7" t="str">
            <v>دهقان (کشت و کار در زمین خود)</v>
          </cell>
          <cell r="C7" t="str">
            <v>بزګر (کښت او کار په خپله ځمکه کې)</v>
          </cell>
        </row>
        <row r="8">
          <cell r="A8" t="str">
            <v>Farmer (Land Owner)</v>
          </cell>
          <cell r="B8" t="str">
            <v>دهقان (کشت و کار در زمین خود)</v>
          </cell>
          <cell r="C8" t="str">
            <v>بزګر (کښت او کار په خپله ځمکه کې)</v>
          </cell>
        </row>
        <row r="9">
          <cell r="A9" t="str">
            <v>Farmer (Landowner)</v>
          </cell>
          <cell r="B9" t="str">
            <v>دهقان (کشت و کار در زمین خود)</v>
          </cell>
          <cell r="C9" t="str">
            <v>بزګر (کښت او کار په خپله ځمکه کې)</v>
          </cell>
        </row>
        <row r="10">
          <cell r="A10" t="str">
            <v>Farmer (Cultivates Others' Land)</v>
          </cell>
          <cell r="B10" t="str">
            <v>دهقانی (کشت و کار در زمین دیگران)</v>
          </cell>
          <cell r="C10" t="str">
            <v>بزګری (کښت او کار د نورو خلکو په ځمکه کې)</v>
          </cell>
        </row>
        <row r="11">
          <cell r="A11" t="str">
            <v>Farmer (Non-Landowning)</v>
          </cell>
          <cell r="B11" t="str">
            <v>دهقانی (کشت و کار در زمین دیگران)</v>
          </cell>
          <cell r="C11" t="str">
            <v>بزګری (کښت او کار د نورو خلکو په ځمکه کې)</v>
          </cell>
        </row>
        <row r="12">
          <cell r="A12" t="str">
            <v>Farmer (Non Landowning)</v>
          </cell>
          <cell r="B12" t="str">
            <v>دهقانی (کشت و کار در زمین دیگران)</v>
          </cell>
          <cell r="C12" t="str">
            <v>بزګری (کښت او کار د نورو خلکو په ځمکه کې)</v>
          </cell>
        </row>
        <row r="13">
          <cell r="A13" t="str">
            <v>Farmer (Non Land Owning)</v>
          </cell>
          <cell r="B13" t="str">
            <v>دهقانی (کشت و کار در زمین دیگران)</v>
          </cell>
          <cell r="C13" t="str">
            <v>بزګری (کښت او کار د نورو خلکو په ځمکه کې)</v>
          </cell>
        </row>
        <row r="14">
          <cell r="A14" t="str">
            <v>Farmer (Non-Land Owning)</v>
          </cell>
          <cell r="B14" t="str">
            <v>دهقانی (کشت و کار در زمین دیگران)</v>
          </cell>
          <cell r="C14" t="str">
            <v>بزګری (کښت او کار د نورو خلکو په ځمکه کې)</v>
          </cell>
        </row>
        <row r="15">
          <cell r="A15" t="str">
            <v>Farmer Non (Land Owner)</v>
          </cell>
          <cell r="B15" t="str">
            <v>دهقانی (کشت و کار در زمین دیگران)</v>
          </cell>
          <cell r="C15" t="str">
            <v>بزګری (کښت او کار د نورو خلکو په ځمکه کې)</v>
          </cell>
        </row>
        <row r="16">
          <cell r="A16" t="str">
            <v>Farmer (Non-Land Owner)</v>
          </cell>
          <cell r="B16" t="str">
            <v>دهقانی (کشت و کار در زمین دیگران)</v>
          </cell>
          <cell r="C16" t="str">
            <v>بزګری (کښت او کار د نورو خلکو په ځمکه کې)</v>
          </cell>
        </row>
        <row r="17">
          <cell r="A17" t="str">
            <v>Farmer (Non Landowner)</v>
          </cell>
          <cell r="B17" t="str">
            <v>دهقانی (کشت و کار در زمین دیگران)</v>
          </cell>
          <cell r="C17" t="str">
            <v>بزګری (کښت او کار د نورو خلکو په ځمکه کې)</v>
          </cell>
        </row>
        <row r="18">
          <cell r="A18" t="str">
            <v>Farmer (Non-Landowner)</v>
          </cell>
          <cell r="B18" t="str">
            <v>دهقانی (کشت و کار در زمین دیگران)</v>
          </cell>
          <cell r="C18" t="str">
            <v>بزګری (کښت او کار د نورو خلکو په ځمکه کې)</v>
          </cell>
        </row>
        <row r="19">
          <cell r="A19" t="str">
            <v>Farmer</v>
          </cell>
          <cell r="B19" t="str">
            <v>دهقان</v>
          </cell>
          <cell r="C19" t="str">
            <v>بزګر</v>
          </cell>
        </row>
        <row r="20">
          <cell r="A20" t="str">
            <v>Agricultural Laborer</v>
          </cell>
          <cell r="B20" t="str">
            <v>کارگر بخش زراعت</v>
          </cell>
          <cell r="C20" t="str">
            <v>د کرهنې د برخې کارکوونکی</v>
          </cell>
        </row>
        <row r="21">
          <cell r="A21" t="str">
            <v>Agricultural / Animal Husbandry Specialist</v>
          </cell>
          <cell r="B21" t="str">
            <v>متخصص زراعت / مالداری</v>
          </cell>
          <cell r="C21" t="str">
            <v>د کرهنې / مالدارۍ متخصص</v>
          </cell>
        </row>
        <row r="22">
          <cell r="A22" t="str">
            <v>Veternarian</v>
          </cell>
          <cell r="B22" t="str">
            <v>وترنر</v>
          </cell>
          <cell r="C22" t="str">
            <v>وټرنر</v>
          </cell>
        </row>
        <row r="23">
          <cell r="A23" t="str">
            <v>Veterinarian (University Trained)</v>
          </cell>
          <cell r="B23" t="str">
            <v>وترنر (تحصيل کرده پوهنتون)</v>
          </cell>
          <cell r="C23" t="str">
            <v>وټرنر (په پوهنتون کې روزل شوی)</v>
          </cell>
        </row>
        <row r="24">
          <cell r="A24" t="str">
            <v>Basic Veternary Worker</v>
          </cell>
          <cell r="B24" t="str">
            <v>کارمند مبادی وترنر</v>
          </cell>
          <cell r="C24" t="str">
            <v>د وټرنرۍ د لومړنیو چارو کارکوونکی</v>
          </cell>
        </row>
        <row r="25">
          <cell r="A25" t="str">
            <v>Local Veternarian (Untrained)</v>
          </cell>
          <cell r="B25" t="str">
            <v>وترنرمحلی (تحصیل نکرده)</v>
          </cell>
          <cell r="C25" t="str">
            <v>محلی وټرنر (نا روزل شوی)</v>
          </cell>
        </row>
        <row r="26">
          <cell r="A26" t="str">
            <v>Shepherd</v>
          </cell>
          <cell r="B26" t="str">
            <v>چوپان</v>
          </cell>
          <cell r="C26" t="str">
            <v>شپون</v>
          </cell>
        </row>
        <row r="27">
          <cell r="A27" t="str">
            <v>Livestock Owner</v>
          </cell>
          <cell r="B27" t="str">
            <v>مالدار</v>
          </cell>
          <cell r="C27" t="str">
            <v>مالدار</v>
          </cell>
        </row>
        <row r="29">
          <cell r="A29" t="str">
            <v>/ Handicrafts /</v>
          </cell>
        </row>
        <row r="30">
          <cell r="A30" t="str">
            <v>Handicraft Worker</v>
          </cell>
          <cell r="B30" t="str">
            <v>کارگر صنایع دستی</v>
          </cell>
          <cell r="C30" t="str">
            <v>د لاسی صنایعو کارکوونکی</v>
          </cell>
        </row>
        <row r="31">
          <cell r="A31" t="str">
            <v>Carpet Weaver</v>
          </cell>
          <cell r="B31" t="str">
            <v>قالین باف</v>
          </cell>
          <cell r="C31" t="str">
            <v>غالې اوبدونکی</v>
          </cell>
        </row>
        <row r="32">
          <cell r="A32" t="str">
            <v>Carpenter</v>
          </cell>
          <cell r="B32" t="str">
            <v>نجار</v>
          </cell>
          <cell r="C32" t="str">
            <v>ترکاڼ</v>
          </cell>
        </row>
        <row r="33">
          <cell r="A33" t="str">
            <v>Steelworker / Blacksmith</v>
          </cell>
          <cell r="B33" t="str">
            <v>آهنگر</v>
          </cell>
          <cell r="C33" t="str">
            <v>آهنګر / پښ</v>
          </cell>
        </row>
        <row r="34">
          <cell r="A34" t="str">
            <v>Mason</v>
          </cell>
          <cell r="B34" t="str">
            <v xml:space="preserve">گلکار / بنا </v>
          </cell>
          <cell r="C34" t="str">
            <v>خټګر</v>
          </cell>
        </row>
        <row r="35">
          <cell r="A35" t="str">
            <v>Welder</v>
          </cell>
          <cell r="B35" t="str">
            <v>فلز کار</v>
          </cell>
          <cell r="C35" t="str">
            <v>ویلډنک کوونکی</v>
          </cell>
        </row>
        <row r="36">
          <cell r="A36" t="str">
            <v>Tinsmith</v>
          </cell>
          <cell r="B36" t="str">
            <v xml:space="preserve">حلبی کاری </v>
          </cell>
          <cell r="C36" t="str">
            <v>حلبی ساز / ټیمګر</v>
          </cell>
        </row>
        <row r="37">
          <cell r="A37" t="str">
            <v>Miller</v>
          </cell>
          <cell r="B37" t="str">
            <v>آسیاب بان</v>
          </cell>
          <cell r="C37" t="str">
            <v>ژرندګری</v>
          </cell>
        </row>
        <row r="38">
          <cell r="A38" t="str">
            <v>Cotton Carder</v>
          </cell>
          <cell r="B38" t="str">
            <v>نداف</v>
          </cell>
          <cell r="C38" t="str">
            <v>نداف</v>
          </cell>
        </row>
        <row r="40">
          <cell r="A40" t="str">
            <v>/ Other Occupations &amp; Professions /</v>
          </cell>
        </row>
        <row r="41">
          <cell r="A41" t="str">
            <v>Middleman</v>
          </cell>
          <cell r="B41" t="str">
            <v>جلاب</v>
          </cell>
          <cell r="C41" t="str">
            <v>دلال</v>
          </cell>
        </row>
        <row r="42">
          <cell r="A42" t="str">
            <v>Unskilled Laborer</v>
          </cell>
          <cell r="B42" t="str">
            <v xml:space="preserve">غریب کار </v>
          </cell>
          <cell r="C42" t="str">
            <v>مزدور کار</v>
          </cell>
        </row>
        <row r="43">
          <cell r="A43" t="str">
            <v>Non-Agricultural Unskilled Laborer</v>
          </cell>
          <cell r="B43" t="str">
            <v>غریب کار غیر زراعتی</v>
          </cell>
          <cell r="C43" t="str">
            <v>د غیر کرهنیزه کارونو مزدور کار</v>
          </cell>
        </row>
        <row r="44">
          <cell r="A44" t="str">
            <v>Driver</v>
          </cell>
          <cell r="B44" t="str">
            <v>دریور</v>
          </cell>
          <cell r="C44" t="str">
            <v>موټر چلوونکي</v>
          </cell>
        </row>
        <row r="45">
          <cell r="A45" t="str">
            <v>Taxi Driver</v>
          </cell>
          <cell r="B45" t="str">
            <v>دریور تکسی</v>
          </cell>
          <cell r="C45" t="str">
            <v>د تکسئ موټر چلوونکي</v>
          </cell>
        </row>
        <row r="46">
          <cell r="A46" t="str">
            <v>Shopkeeper</v>
          </cell>
          <cell r="B46" t="str">
            <v>دوکاندار</v>
          </cell>
          <cell r="C46" t="str">
            <v>دکاندار</v>
          </cell>
        </row>
        <row r="47">
          <cell r="A47" t="str">
            <v>Trader</v>
          </cell>
          <cell r="B47" t="str">
            <v>تاجر</v>
          </cell>
          <cell r="C47" t="str">
            <v>سوداګر</v>
          </cell>
        </row>
        <row r="48">
          <cell r="A48" t="str">
            <v>Traders / Retailers</v>
          </cell>
          <cell r="B48" t="str">
            <v>تاجر/ پرچون فروش</v>
          </cell>
          <cell r="C48" t="str">
            <v>سوداګر / پرچون پلورونکى</v>
          </cell>
        </row>
        <row r="49">
          <cell r="A49" t="str">
            <v>Small Businessman</v>
          </cell>
          <cell r="B49" t="str">
            <v>تاجر تجارت خورد</v>
          </cell>
          <cell r="C49" t="str">
            <v>د کوچنۍ سوداګرۍ سوداګر</v>
          </cell>
        </row>
        <row r="50">
          <cell r="A50" t="str">
            <v>Money Lender (Hawala)</v>
          </cell>
          <cell r="B50" t="str">
            <v>شخص قرضه دهنده</v>
          </cell>
          <cell r="C50" t="str">
            <v>پور ورکوونکي</v>
          </cell>
        </row>
        <row r="51">
          <cell r="A51" t="str">
            <v>Money Lender</v>
          </cell>
          <cell r="B51" t="str">
            <v>شخص قرضه دهنده</v>
          </cell>
          <cell r="C51" t="str">
            <v>پور ورکوونکي</v>
          </cell>
        </row>
        <row r="52">
          <cell r="A52" t="str">
            <v>Moneylender</v>
          </cell>
          <cell r="B52" t="str">
            <v>شخص قرضه دهنده</v>
          </cell>
          <cell r="C52" t="str">
            <v>پور ورکوونکي</v>
          </cell>
        </row>
        <row r="53">
          <cell r="A53" t="str">
            <v>Bank Employee</v>
          </cell>
          <cell r="B53" t="str">
            <v>کارمند بانک</v>
          </cell>
          <cell r="C53" t="str">
            <v>د بانک کارکوونکى</v>
          </cell>
        </row>
        <row r="54">
          <cell r="A54" t="str">
            <v>Peddler</v>
          </cell>
          <cell r="B54" t="str">
            <v>دستفروش</v>
          </cell>
          <cell r="C54" t="str">
            <v>ګرځنده سودا پلورونکي</v>
          </cell>
        </row>
        <row r="55">
          <cell r="A55" t="str">
            <v>Smuggler</v>
          </cell>
          <cell r="B55" t="str">
            <v xml:space="preserve">قاچاقبر </v>
          </cell>
          <cell r="C55" t="str">
            <v>قاچاق وړونکى</v>
          </cell>
        </row>
        <row r="56">
          <cell r="A56" t="str">
            <v>Other Professional or Skilled Worker</v>
          </cell>
          <cell r="B56" t="str">
            <v>کارمند مسلکی يا فنی ديگر</v>
          </cell>
          <cell r="C56" t="str">
            <v>بل مسلکي يا فني کارکوونکي</v>
          </cell>
        </row>
        <row r="57">
          <cell r="A57" t="str">
            <v>Barber</v>
          </cell>
          <cell r="B57" t="str">
            <v>سلمان</v>
          </cell>
          <cell r="C57" t="str">
            <v>ډم</v>
          </cell>
        </row>
        <row r="58">
          <cell r="A58" t="str">
            <v>Painter</v>
          </cell>
          <cell r="B58" t="str">
            <v>رنگمال</v>
          </cell>
          <cell r="C58" t="str">
            <v>رنګ کوونکي</v>
          </cell>
        </row>
        <row r="59">
          <cell r="A59" t="str">
            <v>Cobbler (Fixes Shoes)</v>
          </cell>
          <cell r="B59" t="str">
            <v>موچی</v>
          </cell>
          <cell r="C59" t="str">
            <v>موچي</v>
          </cell>
        </row>
        <row r="60">
          <cell r="A60" t="str">
            <v>Sportsman</v>
          </cell>
          <cell r="B60" t="str">
            <v>ورزشکار</v>
          </cell>
          <cell r="C60" t="str">
            <v>ورزش کوونکى</v>
          </cell>
        </row>
        <row r="62">
          <cell r="A62" t="str">
            <v>/ Medicine / Health /</v>
          </cell>
        </row>
        <row r="63">
          <cell r="A63" t="str">
            <v>Doctor</v>
          </cell>
          <cell r="B63" t="str">
            <v>داکتر</v>
          </cell>
          <cell r="C63" t="str">
            <v>ډاکتر</v>
          </cell>
        </row>
        <row r="64">
          <cell r="A64" t="str">
            <v>Community Health Worker</v>
          </cell>
          <cell r="B64" t="str">
            <v>کارکن صحی قريه</v>
          </cell>
          <cell r="C64" t="str">
            <v>د کلي روغتيايي کارکوونکى</v>
          </cell>
        </row>
        <row r="65">
          <cell r="A65" t="str">
            <v>Nurse</v>
          </cell>
          <cell r="B65" t="str">
            <v>نرس</v>
          </cell>
          <cell r="C65" t="str">
            <v>رنځورپاله</v>
          </cell>
        </row>
        <row r="66">
          <cell r="A66" t="str">
            <v>Midwife</v>
          </cell>
          <cell r="B66" t="str">
            <v>دايه</v>
          </cell>
          <cell r="C66" t="str">
            <v>دايه</v>
          </cell>
        </row>
        <row r="67">
          <cell r="A67" t="str">
            <v>Official Midwife</v>
          </cell>
          <cell r="B67" t="str">
            <v>دايه رسمی</v>
          </cell>
          <cell r="C67" t="str">
            <v>رسمي دايه</v>
          </cell>
        </row>
        <row r="68">
          <cell r="A68" t="str">
            <v>Unofficial Midwife</v>
          </cell>
          <cell r="B68" t="str">
            <v>دایه محلی</v>
          </cell>
          <cell r="C68" t="str">
            <v>محلي دايه</v>
          </cell>
        </row>
        <row r="69">
          <cell r="A69" t="str">
            <v>Pharmacy Owner of Worker</v>
          </cell>
          <cell r="B69" t="str">
            <v>صاحب يا کارمند دواخانه</v>
          </cell>
          <cell r="C69" t="str">
            <v>د درملتون څښتن يا کارکوونکي</v>
          </cell>
        </row>
        <row r="71">
          <cell r="A71" t="str">
            <v>/ Education /</v>
          </cell>
        </row>
        <row r="72">
          <cell r="A72" t="str">
            <v>High Authority of Education</v>
          </cell>
          <cell r="B72" t="str">
            <v>مقامات بلند پایه معارف</v>
          </cell>
          <cell r="C72" t="str">
            <v>د ښوونې او روزنۍ لوړ پوړي چارواکي</v>
          </cell>
        </row>
        <row r="73">
          <cell r="A73" t="str">
            <v>Head of School</v>
          </cell>
          <cell r="B73" t="str">
            <v>آمر مکتب</v>
          </cell>
          <cell r="C73" t="str">
            <v>د ښوونځي آمر</v>
          </cell>
        </row>
        <row r="74">
          <cell r="A74" t="str">
            <v>School Official</v>
          </cell>
          <cell r="B74" t="str">
            <v>مدير / سر معلم / معلم</v>
          </cell>
          <cell r="C74" t="str">
            <v>مدير / سرښوونکى / ښوونکي</v>
          </cell>
        </row>
        <row r="75">
          <cell r="A75" t="str">
            <v>School Official(s)</v>
          </cell>
          <cell r="B75" t="str">
            <v>کارمند (ها) مکتب</v>
          </cell>
          <cell r="C75" t="str">
            <v>د ښوونځي کارکوونکى (کارکوونکي)</v>
          </cell>
        </row>
        <row r="76">
          <cell r="A76" t="str">
            <v>School Officials</v>
          </cell>
          <cell r="B76" t="str">
            <v>کارمند های مکتب</v>
          </cell>
          <cell r="C76" t="str">
            <v>د ښوونځي کارکوونکي</v>
          </cell>
        </row>
        <row r="77">
          <cell r="A77" t="str">
            <v>Principal / Teacher Manager / Teacher</v>
          </cell>
          <cell r="B77" t="str">
            <v>مدير / سر معلم / معلم</v>
          </cell>
          <cell r="C77" t="str">
            <v>مدير / سرښوونکى / ښوونکي</v>
          </cell>
        </row>
        <row r="78">
          <cell r="A78" t="str">
            <v xml:space="preserve">Principal </v>
          </cell>
          <cell r="B78" t="str">
            <v>مدير</v>
          </cell>
          <cell r="C78" t="str">
            <v>مدير</v>
          </cell>
        </row>
        <row r="79">
          <cell r="A79" t="str">
            <v>Teacher Manager</v>
          </cell>
          <cell r="B79" t="str">
            <v>سر معلم</v>
          </cell>
          <cell r="C79" t="str">
            <v>سرښوونکى</v>
          </cell>
        </row>
        <row r="80">
          <cell r="A80" t="str">
            <v>Teacher</v>
          </cell>
          <cell r="B80" t="str">
            <v>معلم</v>
          </cell>
          <cell r="C80" t="str">
            <v>ښوونکي</v>
          </cell>
        </row>
        <row r="81">
          <cell r="A81" t="str">
            <v>School Cleaner</v>
          </cell>
          <cell r="B81" t="str">
            <v>پياده مکتب</v>
          </cell>
          <cell r="C81" t="str">
            <v>د ښوونځي پياده</v>
          </cell>
        </row>
        <row r="82">
          <cell r="A82" t="str">
            <v>Student</v>
          </cell>
          <cell r="B82" t="str">
            <v>شاگرد</v>
          </cell>
          <cell r="C82" t="str">
            <v xml:space="preserve"> زده کوونکي</v>
          </cell>
        </row>
        <row r="84">
          <cell r="A84" t="str">
            <v>/ Military /</v>
          </cell>
        </row>
        <row r="85">
          <cell r="A85" t="str">
            <v>Soldier of . . .</v>
          </cell>
          <cell r="B85" t="str">
            <v>عسکر</v>
          </cell>
          <cell r="C85" t="str">
            <v>سر تيرى</v>
          </cell>
        </row>
        <row r="86">
          <cell r="A86" t="str">
            <v>Soldier(s) of . . .</v>
          </cell>
          <cell r="B86" t="str">
            <v>عساکر</v>
          </cell>
          <cell r="C86" t="str">
            <v>سرتيري</v>
          </cell>
        </row>
        <row r="87">
          <cell r="A87" t="str">
            <v xml:space="preserve">Soldiers of . . . </v>
          </cell>
          <cell r="B87" t="str">
            <v>عساکر</v>
          </cell>
          <cell r="C87" t="str">
            <v>سرتيري</v>
          </cell>
        </row>
        <row r="88">
          <cell r="A88" t="str">
            <v>Commander of . . .</v>
          </cell>
          <cell r="B88" t="str">
            <v>قوماندان</v>
          </cell>
          <cell r="C88" t="str">
            <v>قومندان</v>
          </cell>
        </row>
        <row r="89">
          <cell r="A89" t="str">
            <v xml:space="preserve">Afghan Worker with . . . </v>
          </cell>
          <cell r="B89" t="str">
            <v>کارمند افغان در</v>
          </cell>
          <cell r="C89" t="str">
            <v>افغان کارکوونکي په</v>
          </cell>
        </row>
        <row r="90">
          <cell r="A90" t="str">
            <v>Afghan National Army / Afghan National Police</v>
          </cell>
          <cell r="B90" t="str">
            <v>اردوی ملی افغانستان / پولیس ملی افغانستان</v>
          </cell>
          <cell r="C90" t="str">
            <v>د افغانستان ملي اردو / د افغانستان ملي پوليس</v>
          </cell>
        </row>
        <row r="91">
          <cell r="A91" t="str">
            <v>Army / Police</v>
          </cell>
          <cell r="B91" t="str">
            <v>اردوی ملی افغانستان / پولیس ملی افغانستان</v>
          </cell>
          <cell r="C91" t="str">
            <v>د افغانستان ملي اردو / د افغانستان ملي پوليس</v>
          </cell>
        </row>
        <row r="92">
          <cell r="A92" t="str">
            <v>Police / Army</v>
          </cell>
          <cell r="B92" t="str">
            <v>اردوی ملی افغانستان / پولیس ملی افغانستان</v>
          </cell>
          <cell r="C92" t="str">
            <v>د افغانستان ملي اردو / د افغانستان ملي پوليس</v>
          </cell>
        </row>
        <row r="93">
          <cell r="A93" t="str">
            <v>Army or Police</v>
          </cell>
          <cell r="B93" t="str">
            <v>اردوی ملی افغانستان / پولیس ملی افغانستان</v>
          </cell>
          <cell r="C93" t="str">
            <v>د افغانستان ملي اردو / د افغانستان ملي پوليس</v>
          </cell>
        </row>
        <row r="94">
          <cell r="A94" t="str">
            <v>Police or Army</v>
          </cell>
          <cell r="B94" t="str">
            <v>اردوی ملی افغانستان / پولیس ملی افغانستان</v>
          </cell>
          <cell r="C94" t="str">
            <v>د افغانستان ملي اردو / د افغانستان ملي پوليس</v>
          </cell>
        </row>
        <row r="95">
          <cell r="A95" t="str">
            <v>Afghan National Army</v>
          </cell>
          <cell r="B95" t="str">
            <v>اردوی ملی افغانستان</v>
          </cell>
          <cell r="C95" t="str">
            <v>د افغانستان ملي اردو</v>
          </cell>
        </row>
        <row r="96">
          <cell r="A96" t="str">
            <v>ANA</v>
          </cell>
          <cell r="B96" t="str">
            <v>اردوی ملی افغانستان</v>
          </cell>
          <cell r="C96" t="str">
            <v>د افغانستان ملي اردو</v>
          </cell>
        </row>
        <row r="97">
          <cell r="A97" t="str">
            <v>Army</v>
          </cell>
          <cell r="B97" t="str">
            <v>اردوی ملی افغانستان</v>
          </cell>
          <cell r="C97" t="str">
            <v>د افغانستان ملي اردو</v>
          </cell>
        </row>
        <row r="98">
          <cell r="A98" t="str">
            <v>Afghan National Police</v>
          </cell>
          <cell r="B98" t="str">
            <v>پولیس ملی افغانستان</v>
          </cell>
          <cell r="C98" t="str">
            <v>د افغانستان ملي پوليس</v>
          </cell>
        </row>
        <row r="99">
          <cell r="A99" t="str">
            <v>ANP</v>
          </cell>
          <cell r="B99" t="str">
            <v>پولیس ملی افغانستان</v>
          </cell>
          <cell r="C99" t="str">
            <v>د افغانستان ملي پوليس</v>
          </cell>
        </row>
        <row r="100">
          <cell r="A100" t="str">
            <v>Police</v>
          </cell>
          <cell r="B100" t="str">
            <v>پولیس ملی افغانستان</v>
          </cell>
          <cell r="C100" t="str">
            <v>د افغانستان ملي پوليس</v>
          </cell>
        </row>
        <row r="101">
          <cell r="A101" t="str">
            <v>Army / Police Commander</v>
          </cell>
          <cell r="B101" t="str">
            <v>قوماندان اردوی ملی افغانستان / پولیس ملی افغانستان</v>
          </cell>
          <cell r="C101" t="str">
            <v>د افغانستان د ملی اردو / د افغانستان د ملي پولیسو قومندان</v>
          </cell>
        </row>
        <row r="102">
          <cell r="A102" t="str">
            <v>Afghan National Army / Afghan National Police Soldier</v>
          </cell>
          <cell r="B102" t="str">
            <v>عسکر اردوی ملی افغانستان / پولیس ملی افغانستان</v>
          </cell>
          <cell r="C102" t="str">
            <v>د افغانستان د ملی اردو / د افغانستان د ملي پولیسو سرتیری</v>
          </cell>
        </row>
        <row r="103">
          <cell r="A103" t="str">
            <v>Army / Police Soldier</v>
          </cell>
          <cell r="B103" t="str">
            <v>عسکر اردوی ملی افغانستان / پولیس ملی افغانستان</v>
          </cell>
          <cell r="C103" t="str">
            <v>د افغانستان د ملی اردو / د افغانستان د ملي پولیسو سرتیري</v>
          </cell>
        </row>
        <row r="104">
          <cell r="A104" t="str">
            <v>Afghan National Army / Afghan National Police Soldier(s)</v>
          </cell>
          <cell r="B104" t="str">
            <v>عساکر اردوی ملی افغانستان / پولیس ملی افغانستان</v>
          </cell>
          <cell r="C104" t="str">
            <v>د افغانستان د ملی اردو / د افغانستان د ملي پولیسو سرتیری (سرتیري)</v>
          </cell>
        </row>
        <row r="105">
          <cell r="A105" t="str">
            <v>Army / Police Soldier(s)</v>
          </cell>
          <cell r="B105" t="str">
            <v>عساکر اردوی ملی افغانستان / پولیس ملی افغانستان</v>
          </cell>
          <cell r="C105" t="str">
            <v>د افغانستان د ملی اردو / د افغانستان د ملي پولیسو سرتیری (سرتیري)</v>
          </cell>
        </row>
        <row r="106">
          <cell r="A106" t="str">
            <v>Afghan National Army / Afghan National Police Soldiers</v>
          </cell>
          <cell r="B106" t="str">
            <v>عساکر اردوی ملی افغانستان / پولیس ملی افغانستان</v>
          </cell>
          <cell r="C106" t="str">
            <v>د افغانستان د ملی اردو / د افغانستان د ملي پولیسو سرتیري</v>
          </cell>
        </row>
        <row r="107">
          <cell r="A107" t="str">
            <v>Army / Police Soldiers</v>
          </cell>
          <cell r="B107" t="str">
            <v>عساکر اردوی ملی افغانستان / پولیس ملی افغانستان</v>
          </cell>
          <cell r="C107" t="str">
            <v>د افغانستان د ملی اردو / د افغانستان د ملي پولیسو سرتیري</v>
          </cell>
        </row>
        <row r="108">
          <cell r="A108" t="str">
            <v>Army Commander</v>
          </cell>
          <cell r="B108" t="str">
            <v>قوماندان اردوی ملی افغانستان</v>
          </cell>
          <cell r="C108" t="str">
            <v>د افغانستان د ملي اردو قومندان</v>
          </cell>
        </row>
        <row r="109">
          <cell r="A109" t="str">
            <v>Afghan National Army Soldier</v>
          </cell>
          <cell r="B109" t="str">
            <v>عسکر اردوی ملی افغانستان</v>
          </cell>
          <cell r="C109" t="str">
            <v>د افغانستان د ملي اردو سرتيری</v>
          </cell>
        </row>
        <row r="110">
          <cell r="A110" t="str">
            <v>Army Soldier</v>
          </cell>
          <cell r="B110" t="str">
            <v>عسکر اردوی ملی افغانستان</v>
          </cell>
          <cell r="C110" t="str">
            <v>د افغانستان د ملي اردو سرتيری</v>
          </cell>
        </row>
        <row r="111">
          <cell r="A111" t="str">
            <v>Afghan National Army Soldier(s)</v>
          </cell>
          <cell r="B111" t="str">
            <v>عساکر اردوی ملی افغانستان</v>
          </cell>
          <cell r="C111" t="str">
            <v>د افغانستان د ملي اردو سرتيري</v>
          </cell>
        </row>
        <row r="112">
          <cell r="A112" t="str">
            <v>Army Soldier(s)</v>
          </cell>
          <cell r="B112" t="str">
            <v>عساکر اردوی ملی افغانستان</v>
          </cell>
          <cell r="C112" t="str">
            <v>د افغانستان د ملي اردو سرتيري</v>
          </cell>
        </row>
        <row r="113">
          <cell r="A113" t="str">
            <v>Afghan National Army Soldiers</v>
          </cell>
          <cell r="B113" t="str">
            <v>عساکر اردوی ملی افغانستان</v>
          </cell>
          <cell r="C113" t="str">
            <v>د افغانستان د ملي اردو سرتيري</v>
          </cell>
        </row>
        <row r="114">
          <cell r="A114" t="str">
            <v>Army Soldiers</v>
          </cell>
          <cell r="B114" t="str">
            <v>عساکر اردوی ملی افغانستان</v>
          </cell>
          <cell r="C114" t="str">
            <v>د افغانستان د ملي اردو سرتيري</v>
          </cell>
        </row>
        <row r="115">
          <cell r="A115" t="str">
            <v>Police Commander</v>
          </cell>
          <cell r="B115" t="str">
            <v>قوماندان پولیس ملی افغانستان</v>
          </cell>
          <cell r="C115" t="str">
            <v>د افغانستان د ملي پوليسو قومندان</v>
          </cell>
        </row>
        <row r="116">
          <cell r="A116" t="str">
            <v>Afghan National Police Officer</v>
          </cell>
          <cell r="B116" t="str">
            <v>عسکر پولیس ملی افغانستان</v>
          </cell>
          <cell r="C116" t="str">
            <v>د افغانستان د ملي پوليسو افسر</v>
          </cell>
        </row>
        <row r="117">
          <cell r="A117" t="str">
            <v>Policeman</v>
          </cell>
          <cell r="B117" t="str">
            <v>عسکر پولیس ملی افغانستان</v>
          </cell>
          <cell r="C117" t="str">
            <v>د افغانستان د ملي پوليسو افسر</v>
          </cell>
        </row>
        <row r="118">
          <cell r="A118" t="str">
            <v>Police Soldier</v>
          </cell>
          <cell r="B118" t="str">
            <v>عسکر پولیس ملی افغانستان</v>
          </cell>
          <cell r="C118" t="str">
            <v>د افغانستان د ملي پوليسو افسر</v>
          </cell>
        </row>
        <row r="119">
          <cell r="A119" t="str">
            <v>Police Officer</v>
          </cell>
          <cell r="B119" t="str">
            <v>عسکر پولیس ملی افغانستان</v>
          </cell>
          <cell r="C119" t="str">
            <v>د افغانستان د ملي پوليسو افسر</v>
          </cell>
        </row>
        <row r="120">
          <cell r="A120" t="str">
            <v>Afghan National Police Officer(s)</v>
          </cell>
          <cell r="B120" t="str">
            <v>عساکر پولیس ملی افغانستان</v>
          </cell>
          <cell r="C120" t="str">
            <v>د افغانستان د ملي پولیسو افسر (افسران)</v>
          </cell>
        </row>
        <row r="121">
          <cell r="A121" t="str">
            <v>Police Soldier(s)</v>
          </cell>
          <cell r="B121" t="str">
            <v>عساکر پولیس ملی افغانستان</v>
          </cell>
          <cell r="C121" t="str">
            <v>د افغانستان د ملي پولیسو افسر (افسران)</v>
          </cell>
        </row>
        <row r="122">
          <cell r="A122" t="str">
            <v>Police Officer(s)</v>
          </cell>
          <cell r="B122" t="str">
            <v>عساکر پولیس ملی افغانستان</v>
          </cell>
          <cell r="C122" t="str">
            <v>د افغانستان د ملي پولیسو افسر (افسران)</v>
          </cell>
        </row>
        <row r="123">
          <cell r="A123" t="str">
            <v>Afghan National Police Officers</v>
          </cell>
          <cell r="B123" t="str">
            <v>عساکر پولیس ملی افغانستان</v>
          </cell>
          <cell r="C123" t="str">
            <v>د افغانستان د ملي پولیسو افسر (افسران)</v>
          </cell>
        </row>
        <row r="124">
          <cell r="A124" t="str">
            <v>Policemen</v>
          </cell>
          <cell r="B124" t="str">
            <v>عساکر پولیس ملی افغانستان</v>
          </cell>
          <cell r="C124" t="str">
            <v>د افغانستان د ملي پولیسو افسر (افسران)</v>
          </cell>
        </row>
        <row r="125">
          <cell r="A125" t="str">
            <v>Police Soldiers</v>
          </cell>
          <cell r="B125" t="str">
            <v>عساکر پولیس ملی افغانستان</v>
          </cell>
          <cell r="C125" t="str">
            <v>د افغانستان د ملي پولیسو افسر (افسران)</v>
          </cell>
        </row>
        <row r="126">
          <cell r="A126" t="str">
            <v>Police Officers</v>
          </cell>
          <cell r="B126" t="str">
            <v>عساکر پولیس ملی افغانستان</v>
          </cell>
          <cell r="C126" t="str">
            <v>د افغانستان د ملي پولیسو افسر (افسران)</v>
          </cell>
        </row>
        <row r="127">
          <cell r="A127" t="str">
            <v>Security Intelligence</v>
          </cell>
          <cell r="B127" t="str">
            <v>کارمند امنیت ملی</v>
          </cell>
          <cell r="C127" t="str">
            <v>د ملي امنيت کارکوونکى</v>
          </cell>
        </row>
        <row r="128">
          <cell r="A128" t="str">
            <v>Drug Traffickers</v>
          </cell>
          <cell r="B128" t="str">
            <v>قاچاق بر مواد مخدر</v>
          </cell>
          <cell r="C128" t="str">
            <v>د مخدره توکو قاچاق وړونکى</v>
          </cell>
        </row>
        <row r="129">
          <cell r="A129" t="str">
            <v>Local Commanders / Warlords</v>
          </cell>
          <cell r="B129" t="str">
            <v>جنگسالار / مليشه / قوماندان محلی</v>
          </cell>
          <cell r="C129" t="str">
            <v>جګړه مار / مليشه / محلي قومندان</v>
          </cell>
        </row>
        <row r="130">
          <cell r="A130" t="str">
            <v>Warlord / Militia</v>
          </cell>
          <cell r="B130" t="str">
            <v>جنگسالار / مليشه</v>
          </cell>
          <cell r="C130" t="str">
            <v>جګړه مار / مليشه</v>
          </cell>
        </row>
        <row r="131">
          <cell r="A131" t="str">
            <v>Warlord</v>
          </cell>
          <cell r="B131" t="str">
            <v>جنگسالار</v>
          </cell>
          <cell r="C131" t="str">
            <v>جګړه مار</v>
          </cell>
        </row>
        <row r="132">
          <cell r="A132" t="str">
            <v>Militia</v>
          </cell>
          <cell r="B132" t="str">
            <v>مليشه</v>
          </cell>
          <cell r="C132" t="str">
            <v>مليشه</v>
          </cell>
        </row>
        <row r="133">
          <cell r="A133" t="str">
            <v>Mujahed / Jihadi</v>
          </cell>
          <cell r="B133" t="str">
            <v>مجاهد / جهادی</v>
          </cell>
          <cell r="C133" t="str">
            <v>مجاهد / جهادی</v>
          </cell>
        </row>
        <row r="134">
          <cell r="A134" t="str">
            <v>Mujahed</v>
          </cell>
          <cell r="B134" t="str">
            <v>مجاهد</v>
          </cell>
          <cell r="C134" t="str">
            <v>مجاهد</v>
          </cell>
        </row>
        <row r="135">
          <cell r="A135" t="str">
            <v>Jihadi</v>
          </cell>
          <cell r="B135" t="str">
            <v>جهادی</v>
          </cell>
          <cell r="C135" t="str">
            <v>جهادی</v>
          </cell>
        </row>
        <row r="136">
          <cell r="A136" t="str">
            <v>Taliban</v>
          </cell>
          <cell r="B136" t="str">
            <v>طالبان</v>
          </cell>
          <cell r="C136" t="str">
            <v>طالبان</v>
          </cell>
        </row>
        <row r="137">
          <cell r="A137" t="str">
            <v>Taleban</v>
          </cell>
          <cell r="B137" t="str">
            <v>طالبان</v>
          </cell>
          <cell r="C137" t="str">
            <v>طالبان</v>
          </cell>
        </row>
        <row r="138">
          <cell r="A138" t="str">
            <v>Al Qaeda / Foreign Jihadis</v>
          </cell>
          <cell r="B138" t="str">
            <v>جهادی های خارجی  / القاعده</v>
          </cell>
          <cell r="C138" t="str">
            <v>بهرني جهادي / القاعده</v>
          </cell>
        </row>
        <row r="139">
          <cell r="A139" t="str">
            <v>Foreign Jihadis</v>
          </cell>
          <cell r="B139" t="str">
            <v xml:space="preserve">جهادی های خارجی </v>
          </cell>
          <cell r="C139" t="str">
            <v>بهرني جهادي</v>
          </cell>
        </row>
        <row r="140">
          <cell r="A140" t="str">
            <v>Al Qa'ída</v>
          </cell>
          <cell r="B140" t="str">
            <v>القاعده</v>
          </cell>
          <cell r="C140" t="str">
            <v>القاعده</v>
          </cell>
        </row>
        <row r="141">
          <cell r="A141" t="str">
            <v>Al Qaida</v>
          </cell>
          <cell r="B141" t="str">
            <v>القاعده</v>
          </cell>
          <cell r="C141" t="str">
            <v>القاعده</v>
          </cell>
        </row>
        <row r="142">
          <cell r="A142" t="str">
            <v>Al Qaeda</v>
          </cell>
          <cell r="B142" t="str">
            <v>القاعده</v>
          </cell>
          <cell r="C142" t="str">
            <v>القاعده</v>
          </cell>
        </row>
        <row r="143">
          <cell r="A143" t="str">
            <v>Bandits</v>
          </cell>
          <cell r="B143" t="str">
            <v>رهزنان مسلح</v>
          </cell>
          <cell r="C143" t="str">
            <v>وسله وال داړه ماران</v>
          </cell>
        </row>
        <row r="144">
          <cell r="A144" t="str">
            <v>Commander</v>
          </cell>
          <cell r="B144" t="str">
            <v>قوماندان</v>
          </cell>
          <cell r="C144" t="str">
            <v>قومندان</v>
          </cell>
        </row>
        <row r="145">
          <cell r="A145" t="str">
            <v>Commander - Local</v>
          </cell>
          <cell r="B145" t="str">
            <v>قوماندان محلی</v>
          </cell>
          <cell r="C145" t="str">
            <v>محلي قومندان</v>
          </cell>
        </row>
        <row r="146">
          <cell r="A146" t="str">
            <v>Local Commander</v>
          </cell>
          <cell r="B146" t="str">
            <v>قوماندان محلی</v>
          </cell>
          <cell r="C146" t="str">
            <v>محلي قومندان</v>
          </cell>
        </row>
        <row r="147">
          <cell r="A147" t="str">
            <v>Foreign Forces</v>
          </cell>
          <cell r="B147" t="str">
            <v>نيرو های خارجی</v>
          </cell>
          <cell r="C147" t="str">
            <v>بهرني ځواکونه</v>
          </cell>
        </row>
        <row r="148">
          <cell r="A148" t="str">
            <v>Foreign Forces (ISAF / NATO / US Army)</v>
          </cell>
          <cell r="B148" t="str">
            <v>نيرو های خارجی (آیساف / ناتو / سربازان آمریکائی / امریکائی های نظامی)</v>
          </cell>
          <cell r="C148" t="str">
            <v>بهرني ځواکونه (آيساف / ناټو / امريکايي سرتيري / امريکايي نظاميان)</v>
          </cell>
        </row>
        <row r="149">
          <cell r="A149" t="str">
            <v>ISAF / NATO / US Army</v>
          </cell>
          <cell r="B149" t="str">
            <v>آیساف / ناتو / سربازان آمریکائی / امریکائی های نظامی</v>
          </cell>
          <cell r="C149" t="str">
            <v>آيساف / ناټو / امريکايي سرتيري / امريکايي نظاميان</v>
          </cell>
        </row>
        <row r="150">
          <cell r="A150" t="str">
            <v>ISAF / NATO</v>
          </cell>
          <cell r="B150" t="str">
            <v>آیساف / ناتو</v>
          </cell>
          <cell r="C150" t="str">
            <v>آيساف / ناټو</v>
          </cell>
        </row>
        <row r="151">
          <cell r="A151" t="str">
            <v>NATO / ISAF</v>
          </cell>
          <cell r="B151" t="str">
            <v>آیساف / ناتو</v>
          </cell>
          <cell r="C151" t="str">
            <v>آيساف / ناټو</v>
          </cell>
        </row>
        <row r="152">
          <cell r="A152" t="str">
            <v>ISAF</v>
          </cell>
          <cell r="B152" t="str">
            <v>آیساف</v>
          </cell>
          <cell r="C152" t="str">
            <v>آيساف</v>
          </cell>
        </row>
        <row r="153">
          <cell r="A153" t="str">
            <v>NATO</v>
          </cell>
          <cell r="B153" t="str">
            <v>ناتو</v>
          </cell>
          <cell r="C153" t="str">
            <v>ناټو</v>
          </cell>
        </row>
        <row r="154">
          <cell r="A154" t="str">
            <v>Provincial Reconstruction Team</v>
          </cell>
          <cell r="B154" t="str">
            <v>تیم باز سازی ولایتی (پی، آر، تی)</v>
          </cell>
          <cell r="C154" t="str">
            <v>د ولايتي بياودانولو ټيم (پي آر ټي)</v>
          </cell>
        </row>
        <row r="155">
          <cell r="A155" t="str">
            <v>U.S. Government / America</v>
          </cell>
          <cell r="B155" t="str">
            <v>حکومت امریکا / امریکا</v>
          </cell>
          <cell r="C155" t="str">
            <v>د امريکې حکومت / امريکا</v>
          </cell>
        </row>
        <row r="156">
          <cell r="A156" t="str">
            <v>PRT</v>
          </cell>
          <cell r="B156" t="str">
            <v>تیم باز سازی ولایتی</v>
          </cell>
          <cell r="C156" t="str">
            <v>د ولايتي بياودانولو ټيم</v>
          </cell>
        </row>
        <row r="157">
          <cell r="A157" t="str">
            <v>NATO / ISAF / PRT</v>
          </cell>
          <cell r="B157" t="str">
            <v>آیساف / ناتو / تیم باز سازی ولایتی (پی، آر، تی)</v>
          </cell>
          <cell r="C157" t="str">
            <v>آيساف / ناټو / د ولايتي بياودانولو ټيم (پي آر ټي)</v>
          </cell>
        </row>
        <row r="158">
          <cell r="A158" t="str">
            <v>US Army</v>
          </cell>
          <cell r="B158" t="str">
            <v>سربازان آمریکائی / امریکائی های نظامی</v>
          </cell>
          <cell r="C158" t="str">
            <v>امريکايي سرتيري / امريکايي نظاميان</v>
          </cell>
        </row>
        <row r="159">
          <cell r="A159" t="str">
            <v>Afghan worker with ISAF</v>
          </cell>
          <cell r="B159" t="str">
            <v>کارمند افغان در آیساف</v>
          </cell>
          <cell r="C159" t="str">
            <v xml:space="preserve">افغان کارکوونکي په آيساف کې </v>
          </cell>
        </row>
        <row r="160">
          <cell r="A160" t="str">
            <v>Afghan worker with NATO / ISAF / PRT</v>
          </cell>
          <cell r="B160" t="str">
            <v>کارمند افغان در آیساف / ناتو / تیم باز سازی ولایتی (پی، آر، تی)</v>
          </cell>
          <cell r="C160" t="str">
            <v>افغان کارکوونکي په آيساف / ناټو / د ولايتي بياودانولو په ټيم کې (پي آر ټي)</v>
          </cell>
        </row>
        <row r="161">
          <cell r="A161" t="str">
            <v>Afghan worker with US Army</v>
          </cell>
          <cell r="B161" t="str">
            <v>کارمند افغان در سربازان آمریکائی / امریکائی های نظامی</v>
          </cell>
          <cell r="C161" t="str">
            <v xml:space="preserve">افغاني کارکوونکي په امريکايي سرتيرو / په امريکايي نظاميانو کې </v>
          </cell>
        </row>
        <row r="163">
          <cell r="A163" t="str">
            <v>/ Religious Positions &amp; Institutions /</v>
          </cell>
        </row>
        <row r="164">
          <cell r="A164" t="str">
            <v>Clergy</v>
          </cell>
          <cell r="B164" t="str">
            <v>علما  / روحانیون</v>
          </cell>
          <cell r="C164" t="str">
            <v>عالمان / روحانيون</v>
          </cell>
        </row>
        <row r="165">
          <cell r="A165" t="str">
            <v>Village Clergy</v>
          </cell>
          <cell r="B165" t="str">
            <v>رهبران مذهبی</v>
          </cell>
          <cell r="C165" t="str">
            <v>مذهبي لارښوونکي</v>
          </cell>
        </row>
        <row r="166">
          <cell r="A166" t="str">
            <v>Local Clergy</v>
          </cell>
          <cell r="B166" t="str">
            <v>علما  / روحانیون محلی</v>
          </cell>
          <cell r="C166" t="str">
            <v>محلي روحانيون</v>
          </cell>
        </row>
        <row r="167">
          <cell r="A167" t="str">
            <v>Mosque</v>
          </cell>
          <cell r="B167" t="str">
            <v>مسجد</v>
          </cell>
          <cell r="C167" t="str">
            <v>جومات</v>
          </cell>
        </row>
        <row r="168">
          <cell r="A168" t="str">
            <v>Mullah</v>
          </cell>
          <cell r="B168" t="str">
            <v>ملا</v>
          </cell>
          <cell r="C168" t="str">
            <v>ملا</v>
          </cell>
        </row>
        <row r="169">
          <cell r="A169" t="str">
            <v>Imam</v>
          </cell>
          <cell r="B169" t="str">
            <v>امام</v>
          </cell>
          <cell r="C169" t="str">
            <v>امام</v>
          </cell>
        </row>
        <row r="170">
          <cell r="A170" t="str">
            <v>Mosque Mullah</v>
          </cell>
          <cell r="B170" t="str">
            <v>ملای مسجد</v>
          </cell>
          <cell r="C170" t="str">
            <v>د جومات ملا</v>
          </cell>
        </row>
        <row r="171">
          <cell r="A171" t="str">
            <v>Mawlawi</v>
          </cell>
          <cell r="B171" t="str">
            <v>مولوی</v>
          </cell>
          <cell r="C171" t="str">
            <v>مولوي</v>
          </cell>
        </row>
        <row r="172">
          <cell r="A172" t="str">
            <v>Mawlawi / Religious Scholar / Rohanion</v>
          </cell>
          <cell r="B172" t="str">
            <v>مولوی / عالم دین / روحانی</v>
          </cell>
          <cell r="C172" t="str">
            <v>مولوي / د دين عالم / روحاني</v>
          </cell>
        </row>
        <row r="173">
          <cell r="A173" t="str">
            <v>Mullah / Imam / Mawlawi</v>
          </cell>
          <cell r="B173" t="str">
            <v>ملا / امام / مولوی</v>
          </cell>
          <cell r="C173" t="str">
            <v>ملا / امام / مولوي</v>
          </cell>
        </row>
        <row r="174">
          <cell r="A174" t="str">
            <v>Mullah / Mosque Mullah / Mawlawi</v>
          </cell>
          <cell r="B174" t="str">
            <v>ملا / ملای مسجد / مولوی</v>
          </cell>
          <cell r="C174" t="str">
            <v>ملا / د جومات ملا / مولوي</v>
          </cell>
        </row>
        <row r="175">
          <cell r="A175" t="str">
            <v>Mullah / Mawlawi / Mosque Mullah</v>
          </cell>
          <cell r="B175" t="str">
            <v>ملا / ملای مسجد / مولوی</v>
          </cell>
          <cell r="C175" t="str">
            <v>ملا / د جومات ملا / مولوي</v>
          </cell>
        </row>
        <row r="176">
          <cell r="A176" t="str">
            <v>Mawlawi / Mullah / Mosque Mullah</v>
          </cell>
          <cell r="B176" t="str">
            <v>ملا / ملای مسجد / مولوی</v>
          </cell>
          <cell r="C176" t="str">
            <v>ملا / د جومات ملا / مولوي</v>
          </cell>
        </row>
        <row r="177">
          <cell r="A177" t="str">
            <v>Mawlawi / Mosque Mullah / Mullah</v>
          </cell>
          <cell r="B177" t="str">
            <v>ملا / ملای مسجد / مولوی</v>
          </cell>
          <cell r="C177" t="str">
            <v>ملا / د جومات ملا / مولوي</v>
          </cell>
        </row>
        <row r="178">
          <cell r="A178" t="str">
            <v>Mosque Mullah / Mullah / Mawlawi</v>
          </cell>
          <cell r="B178" t="str">
            <v>ملا / ملای مسجد / مولوی</v>
          </cell>
          <cell r="C178" t="str">
            <v>ملا / د جومات ملا / مولوي</v>
          </cell>
        </row>
        <row r="179">
          <cell r="A179" t="str">
            <v>Mosque Mullah / Mawlawi / Mullah</v>
          </cell>
          <cell r="B179" t="str">
            <v>ملا / ملای مسجد / مولوی</v>
          </cell>
          <cell r="C179" t="str">
            <v>ملا / د جومات ملا / مولوي</v>
          </cell>
        </row>
        <row r="180">
          <cell r="A180" t="str">
            <v>Mullah / Mosque Mullah / Imam</v>
          </cell>
          <cell r="B180" t="str">
            <v>ملا / امام / ملای مسجد</v>
          </cell>
          <cell r="C180" t="str">
            <v>ملا / امام / د جومات ملا</v>
          </cell>
        </row>
        <row r="181">
          <cell r="A181" t="str">
            <v>Mullah / Imam / Mosque Mullah</v>
          </cell>
          <cell r="B181" t="str">
            <v>ملا / امام / ملای مسجد</v>
          </cell>
          <cell r="C181" t="str">
            <v>ملا / امام / د جومات ملا</v>
          </cell>
        </row>
        <row r="182">
          <cell r="A182" t="str">
            <v>Imam / Mullah / Mosque Mullah</v>
          </cell>
          <cell r="B182" t="str">
            <v>ملا / امام / ملای مسجد</v>
          </cell>
          <cell r="C182" t="str">
            <v>ملا / امام / د جومات ملا</v>
          </cell>
        </row>
        <row r="183">
          <cell r="A183" t="str">
            <v>Imam / Mosque Mullah / Mullah</v>
          </cell>
          <cell r="B183" t="str">
            <v>ملا / امام / ملای مسجد</v>
          </cell>
          <cell r="C183" t="str">
            <v>ملا / امام / د جومات ملا</v>
          </cell>
        </row>
        <row r="184">
          <cell r="A184" t="str">
            <v>Mosque Mullah / Imam / Mullah</v>
          </cell>
          <cell r="B184" t="str">
            <v>ملا / امام / ملای مسجد</v>
          </cell>
          <cell r="C184" t="str">
            <v>ملا / امام / د جومات ملا</v>
          </cell>
        </row>
        <row r="185">
          <cell r="A185" t="str">
            <v>Mosque Mullah / Mullah / Imam</v>
          </cell>
          <cell r="B185" t="str">
            <v>ملا / امام / ملای مسجد</v>
          </cell>
          <cell r="C185" t="str">
            <v>ملا / امام / د جومات ملا</v>
          </cell>
        </row>
        <row r="186">
          <cell r="A186" t="str">
            <v>Religious Scholar</v>
          </cell>
          <cell r="B186" t="str">
            <v>عالم دین</v>
          </cell>
          <cell r="C186" t="str">
            <v>د دين عالم</v>
          </cell>
        </row>
        <row r="187">
          <cell r="A187" t="str">
            <v>Alim / Rohani</v>
          </cell>
          <cell r="B187" t="str">
            <v>عالم / روحانی</v>
          </cell>
          <cell r="C187" t="str">
            <v>عالم / روحاني</v>
          </cell>
        </row>
        <row r="188">
          <cell r="A188" t="str">
            <v>Alim</v>
          </cell>
          <cell r="B188" t="str">
            <v>عالم</v>
          </cell>
          <cell r="C188" t="str">
            <v>عالم</v>
          </cell>
        </row>
        <row r="189">
          <cell r="A189" t="str">
            <v>Rohani</v>
          </cell>
          <cell r="B189" t="str">
            <v>روحانی</v>
          </cell>
          <cell r="C189" t="str">
            <v>روحاني</v>
          </cell>
        </row>
        <row r="190">
          <cell r="A190" t="str">
            <v>Ulema / Rohanion</v>
          </cell>
          <cell r="B190" t="str">
            <v>علما  / روحانیون</v>
          </cell>
          <cell r="C190" t="str">
            <v>عالمان / روحانيون</v>
          </cell>
        </row>
        <row r="191">
          <cell r="A191" t="str">
            <v>Ulema</v>
          </cell>
          <cell r="B191" t="str">
            <v xml:space="preserve">علما </v>
          </cell>
          <cell r="C191" t="str">
            <v>عالمان</v>
          </cell>
        </row>
        <row r="192">
          <cell r="A192" t="str">
            <v>Rohanion</v>
          </cell>
          <cell r="B192" t="str">
            <v>روحانیون</v>
          </cell>
          <cell r="C192" t="str">
            <v>روحانيون</v>
          </cell>
        </row>
        <row r="193">
          <cell r="A193" t="str">
            <v>Religious Student</v>
          </cell>
          <cell r="B193" t="str">
            <v>طالب</v>
          </cell>
          <cell r="C193" t="str">
            <v xml:space="preserve"> طالب</v>
          </cell>
        </row>
        <row r="194">
          <cell r="A194" t="str">
            <v>Sufi</v>
          </cell>
          <cell r="B194" t="str">
            <v>صوفی</v>
          </cell>
          <cell r="C194" t="str">
            <v>صوفي</v>
          </cell>
        </row>
        <row r="196">
          <cell r="A196" t="str">
            <v>/ Village Leadership Positions /</v>
          </cell>
        </row>
        <row r="197">
          <cell r="A197" t="str">
            <v>. . . in Village</v>
          </cell>
          <cell r="B197" t="str">
            <v>در قریه</v>
          </cell>
          <cell r="C197" t="str">
            <v>په کلي کې</v>
          </cell>
        </row>
        <row r="198">
          <cell r="A198" t="str">
            <v>. . . Outside Village</v>
          </cell>
          <cell r="B198" t="str">
            <v>خارج از قريه</v>
          </cell>
          <cell r="C198" t="str">
            <v>د کلي څخه بهر</v>
          </cell>
        </row>
        <row r="199">
          <cell r="A199" t="str">
            <v>Village Leader(s) or Village Council</v>
          </cell>
          <cell r="B199" t="str">
            <v>رهبر یا رهبران  قریه یا شورای محلی قریه</v>
          </cell>
          <cell r="C199" t="str">
            <v>د کلي لارښود يا لارښودان د کلي محلي شورا</v>
          </cell>
        </row>
        <row r="200">
          <cell r="A200" t="str">
            <v>Village Leaders</v>
          </cell>
          <cell r="B200" t="str">
            <v>رهبران قریه</v>
          </cell>
          <cell r="C200" t="str">
            <v>د کلي لارښودان</v>
          </cell>
        </row>
        <row r="201">
          <cell r="A201" t="str">
            <v>Village Leader(s)</v>
          </cell>
          <cell r="B201" t="str">
            <v>رهبر یا رهبران  قریه</v>
          </cell>
          <cell r="C201" t="str">
            <v>د کلي لارښود يا لارښودان</v>
          </cell>
        </row>
        <row r="202">
          <cell r="A202" t="str">
            <v>Village Leader</v>
          </cell>
          <cell r="B202" t="str">
            <v>رهبر قریه</v>
          </cell>
          <cell r="C202" t="str">
            <v>د کلي لارښود</v>
          </cell>
        </row>
        <row r="203">
          <cell r="A203" t="str">
            <v>Influential People in Village</v>
          </cell>
          <cell r="B203" t="str">
            <v>مردم با نفوذ در قریه</v>
          </cell>
          <cell r="C203" t="str">
            <v>په کلي کې بانفوذه خلک</v>
          </cell>
        </row>
        <row r="204">
          <cell r="A204" t="str">
            <v>Powerful People</v>
          </cell>
          <cell r="B204" t="str">
            <v>افراد با نفوذ</v>
          </cell>
          <cell r="C204" t="str">
            <v>با نفوذه کسان</v>
          </cell>
        </row>
        <row r="205">
          <cell r="A205" t="str">
            <v>Powerful Person</v>
          </cell>
          <cell r="B205" t="str">
            <v>فرد با نفوذ</v>
          </cell>
          <cell r="C205" t="str">
            <v>با نفوذه کس</v>
          </cell>
        </row>
        <row r="206">
          <cell r="A206" t="str">
            <v>Powerful People in Village</v>
          </cell>
          <cell r="B206" t="str">
            <v>افراد با نفوذ در قریه</v>
          </cell>
          <cell r="C206" t="str">
            <v>په کلي کې بانفوذه کسان</v>
          </cell>
        </row>
        <row r="207">
          <cell r="A207" t="str">
            <v>Powerful Person in Village</v>
          </cell>
          <cell r="B207" t="str">
            <v>فرد با نفوذ در قریه</v>
          </cell>
          <cell r="C207" t="str">
            <v>په کلي کۍ بانفوذه کس</v>
          </cell>
        </row>
        <row r="208">
          <cell r="A208" t="str">
            <v>Powerful People Outside Village</v>
          </cell>
          <cell r="B208" t="str">
            <v>افراد با نفوذ در قریه خارج از قريه</v>
          </cell>
          <cell r="C208" t="str">
            <v>د کلي څخه بهر په بل کلي کې با نفوذه خلک</v>
          </cell>
        </row>
        <row r="209">
          <cell r="A209" t="str">
            <v>Powerful Person Outside Village</v>
          </cell>
          <cell r="B209" t="str">
            <v>فرد با نفوذ در قریه خارج از قريه</v>
          </cell>
          <cell r="C209" t="str">
            <v>د کلي څخه بهر په بل کلي کې با نفوذه خلک</v>
          </cell>
        </row>
        <row r="210">
          <cell r="A210" t="str">
            <v>Other Powerful People</v>
          </cell>
          <cell r="B210" t="str">
            <v>ديگر افراد با نفوذ</v>
          </cell>
          <cell r="C210" t="str">
            <v>نور بانفوذه خلک</v>
          </cell>
        </row>
        <row r="211">
          <cell r="A211" t="str">
            <v>Other Powerful Person</v>
          </cell>
          <cell r="B211" t="str">
            <v>فرد با نفوذ ديگر</v>
          </cell>
          <cell r="C211" t="str">
            <v>پل با نفوذه کس</v>
          </cell>
        </row>
        <row r="212">
          <cell r="A212" t="str">
            <v>Other Powerful People in Village</v>
          </cell>
          <cell r="B212" t="str">
            <v>ديگر افراد با نفوذ در قریه</v>
          </cell>
          <cell r="C212" t="str">
            <v>په کلي کې نور با نفوذه خلک</v>
          </cell>
        </row>
        <row r="213">
          <cell r="A213" t="str">
            <v>Other Powerful Person in Village</v>
          </cell>
          <cell r="B213" t="str">
            <v>فرد با نفوذ ديگر در قریه</v>
          </cell>
          <cell r="C213" t="str">
            <v>په کلي کې بل با نفوذه کس</v>
          </cell>
        </row>
        <row r="214">
          <cell r="A214" t="str">
            <v>Other Powerful People Outside Village</v>
          </cell>
          <cell r="B214" t="str">
            <v>ديگر افراد با نفوذ در قریه خارج از قريه</v>
          </cell>
          <cell r="C214" t="str">
            <v>د کلي څخه بهر په بل کلي کې نور با نفوذه خلک</v>
          </cell>
        </row>
        <row r="215">
          <cell r="A215" t="str">
            <v>Other Powerful Person Outside Village</v>
          </cell>
          <cell r="B215" t="str">
            <v>فرد با نفوذ ديگر در قریه خارج از قريه</v>
          </cell>
          <cell r="C215" t="str">
            <v>د کلي څخه بهر په بل کلي کې بل  با نفوذه کس</v>
          </cell>
        </row>
        <row r="216">
          <cell r="A216" t="str">
            <v>Decision Maker in the Village</v>
          </cell>
          <cell r="B216" t="str">
            <v>تصميم گيرنده در قريه</v>
          </cell>
          <cell r="C216" t="str">
            <v>په کلي کې پريکړه کوونکى</v>
          </cell>
        </row>
        <row r="217">
          <cell r="A217" t="str">
            <v>Rule-Maker in the Village</v>
          </cell>
          <cell r="B217" t="str">
            <v>کسیکه در قريه اصول اجتماعی را تعين ميکند</v>
          </cell>
          <cell r="C217" t="str">
            <v>هغه څوک چې په کلي کې ټولنيز اصول ټاکي</v>
          </cell>
        </row>
        <row r="218">
          <cell r="A218" t="str">
            <v>White Beards / Tribal Elders</v>
          </cell>
          <cell r="B218" t="str">
            <v>ریش سفیدان قریه یا بزرگان قوم</v>
          </cell>
          <cell r="C218" t="str">
            <v>د کلي سپين ږيري يا د قوم مشران</v>
          </cell>
        </row>
        <row r="219">
          <cell r="A219" t="str">
            <v>Whitebeards / Tribal Elders</v>
          </cell>
          <cell r="B219" t="str">
            <v>ریش سفیدان قریه یا بزرگان قوم</v>
          </cell>
          <cell r="C219" t="str">
            <v>د کلي سپين ږيري يا د قوم مشران</v>
          </cell>
        </row>
        <row r="220">
          <cell r="A220" t="str">
            <v>Tribal Elders / Whitebeards</v>
          </cell>
          <cell r="B220" t="str">
            <v>ریش سفیدان قریه یا بزرگان قوم</v>
          </cell>
          <cell r="C220" t="str">
            <v>د کلي سپين ږيري يا د قوم مشران</v>
          </cell>
        </row>
        <row r="221">
          <cell r="A221" t="str">
            <v>Tribal Elders / White Beards</v>
          </cell>
          <cell r="B221" t="str">
            <v>ریش سفیدان قریه یا بزرگان قوم</v>
          </cell>
          <cell r="C221" t="str">
            <v>د کلي سپين ږيري يا د قوم مشران</v>
          </cell>
        </row>
        <row r="222">
          <cell r="A222" t="str">
            <v>Tribal Elders or White Beards</v>
          </cell>
          <cell r="B222" t="str">
            <v>ریش سفیدان قریه یا بزرگان قوم</v>
          </cell>
          <cell r="C222" t="str">
            <v>د کلي سپين ږيري يا د قوم مشران</v>
          </cell>
        </row>
        <row r="223">
          <cell r="A223" t="str">
            <v>White Beards or Tribal Elders</v>
          </cell>
          <cell r="B223" t="str">
            <v>ریش سفیدان قریه یا بزرگان قوم</v>
          </cell>
          <cell r="C223" t="str">
            <v>د کلي سپين ږيري يا د قوم مشران</v>
          </cell>
        </row>
        <row r="224">
          <cell r="A224" t="str">
            <v>White Beard(s) / Tribal Elder(s)</v>
          </cell>
          <cell r="B224" t="str">
            <v>ريش سفيد(ها) قوم یا بزرگ يا بزرگان قوم</v>
          </cell>
          <cell r="C224" t="str">
            <v>د قوم سپين ږيري (سپين ږيري) يا د قوم مشر (مشران)</v>
          </cell>
        </row>
        <row r="225">
          <cell r="A225" t="str">
            <v>Whitebeard(s) / Tribal Elder(s)</v>
          </cell>
          <cell r="B225" t="str">
            <v>ريش سفيد(ها) قوم یا بزرگ يا بزرگان قوم</v>
          </cell>
          <cell r="C225" t="str">
            <v>د قوم سپين ږيري (سپين ږيري) يا د قوم مشر (مشران)</v>
          </cell>
        </row>
        <row r="226">
          <cell r="A226" t="str">
            <v>Tribal Elder(s) / Whitebeard(s)</v>
          </cell>
          <cell r="B226" t="str">
            <v>ريش سفيد(ها) قوم یا بزرگ يا بزرگان قوم</v>
          </cell>
          <cell r="C226" t="str">
            <v>د قوم سپين ږيري (سپين ږيري) يا د قوم مشر (مشران)</v>
          </cell>
        </row>
        <row r="227">
          <cell r="A227" t="str">
            <v>Tribal Elder(s) / White Beard(s)</v>
          </cell>
          <cell r="B227" t="str">
            <v>ريش سفيد(ها) قوم یا بزرگ يا بزرگان قوم</v>
          </cell>
          <cell r="C227" t="str">
            <v>د قوم سپين ږيري (سپين ږيري) يا د قوم مشر (مشران)</v>
          </cell>
        </row>
        <row r="228">
          <cell r="A228" t="str">
            <v>Tribal Elder(s) or White Beard(s)</v>
          </cell>
          <cell r="B228" t="str">
            <v>ريش سفيد(ها) قوم یا بزرگ يا بزرگان قوم</v>
          </cell>
          <cell r="C228" t="str">
            <v>د قوم سپين ږيري (سپين ږيري) يا د قوم مشر (مشران)</v>
          </cell>
        </row>
        <row r="229">
          <cell r="A229" t="str">
            <v>White Beard(s) or Tribal Elder(s)</v>
          </cell>
          <cell r="B229" t="str">
            <v>ريش سفيد(ها) قوم یا بزرگ يا بزرگان قوم</v>
          </cell>
          <cell r="C229" t="str">
            <v>د قوم سپين ږيري (سپين ږيري) يا د قوم مشر (مشران)</v>
          </cell>
        </row>
        <row r="230">
          <cell r="A230" t="str">
            <v>White Beard / Tribal Elder</v>
          </cell>
          <cell r="B230" t="str">
            <v>ریش سفید قوم یا بزرگ قوم</v>
          </cell>
          <cell r="C230" t="str">
            <v>د قوم سپين ږيرى يا د قوم مشر</v>
          </cell>
        </row>
        <row r="231">
          <cell r="A231" t="str">
            <v>Whitebeard / Tribal Elder</v>
          </cell>
          <cell r="B231" t="str">
            <v>ریش سفید قوم یا بزرگ قوم</v>
          </cell>
          <cell r="C231" t="str">
            <v>د قوم سپين ږيرى يا د قوم مشر</v>
          </cell>
        </row>
        <row r="232">
          <cell r="A232" t="str">
            <v>Tribal Elder / Whitebeard</v>
          </cell>
          <cell r="B232" t="str">
            <v>ریش سفید قوم یا بزرگ قوم</v>
          </cell>
          <cell r="C232" t="str">
            <v>د قوم سپين ږيرى يا د قوم مشر</v>
          </cell>
        </row>
        <row r="233">
          <cell r="A233" t="str">
            <v>Tribal Elder / White Beard</v>
          </cell>
          <cell r="B233" t="str">
            <v>ریش سفید قوم یا بزرگ قوم</v>
          </cell>
          <cell r="C233" t="str">
            <v>د قوم سپين ږيرى يا د قوم مشر</v>
          </cell>
        </row>
        <row r="234">
          <cell r="A234" t="str">
            <v>Tribal Elder or White Beard</v>
          </cell>
          <cell r="B234" t="str">
            <v>ریش سفید قوم یا بزرگ قوم</v>
          </cell>
          <cell r="C234" t="str">
            <v>د قوم سپين ږيرى يا د قوم مشر</v>
          </cell>
        </row>
        <row r="235">
          <cell r="A235" t="str">
            <v>White Beard or Tribal Elder</v>
          </cell>
          <cell r="B235" t="str">
            <v>ریش سفید قوم یا بزرگ قوم</v>
          </cell>
          <cell r="C235" t="str">
            <v>د قوم سپين ږيرى يا د قوم مشر</v>
          </cell>
        </row>
        <row r="236">
          <cell r="A236" t="str">
            <v>Village Elders</v>
          </cell>
          <cell r="B236" t="str">
            <v>بزرگان قریه / ریش سفیدان قریه</v>
          </cell>
          <cell r="C236" t="str">
            <v>د کلي مشران / د کلي سپين ږيري</v>
          </cell>
        </row>
        <row r="237">
          <cell r="A237" t="str">
            <v>Tribal Elders</v>
          </cell>
          <cell r="B237" t="str">
            <v>بزرگان قوم</v>
          </cell>
          <cell r="C237" t="str">
            <v>د قوم مشران</v>
          </cell>
        </row>
        <row r="238">
          <cell r="A238" t="str">
            <v>Tribal Elder(s)</v>
          </cell>
          <cell r="B238" t="str">
            <v>بزرگ يا بزرگان قوم</v>
          </cell>
          <cell r="C238" t="str">
            <v>د قوم مشر يا مشران</v>
          </cell>
        </row>
        <row r="239">
          <cell r="A239" t="str">
            <v>Tribal Elder</v>
          </cell>
          <cell r="B239" t="str">
            <v>بزرگ قوم</v>
          </cell>
          <cell r="C239" t="str">
            <v>د قوم مشر</v>
          </cell>
        </row>
        <row r="240">
          <cell r="A240" t="str">
            <v>White Beards</v>
          </cell>
          <cell r="B240" t="str">
            <v>ریش سفیدان قریه</v>
          </cell>
          <cell r="C240" t="str">
            <v>د کلي سپين ږيري</v>
          </cell>
        </row>
        <row r="241">
          <cell r="A241" t="str">
            <v>Whitebeards</v>
          </cell>
          <cell r="B241" t="str">
            <v>ریش سفیدان قریه</v>
          </cell>
          <cell r="C241" t="str">
            <v>د کلي سپين ږيري</v>
          </cell>
        </row>
        <row r="242">
          <cell r="A242" t="str">
            <v>Whitebeard(s)</v>
          </cell>
          <cell r="B242" t="str">
            <v>ريش سفيد(ها) قوم</v>
          </cell>
          <cell r="C242" t="str">
            <v>د قوم سپين ږيرى (سپين ږيري)</v>
          </cell>
        </row>
        <row r="243">
          <cell r="A243" t="str">
            <v>White Beard(s)</v>
          </cell>
          <cell r="B243" t="str">
            <v>ريش سفيد(ها) قوم</v>
          </cell>
          <cell r="C243" t="str">
            <v>د قوم سپين ږيرى (سپين ږيري)</v>
          </cell>
        </row>
        <row r="244">
          <cell r="A244" t="str">
            <v>White Beard</v>
          </cell>
          <cell r="B244" t="str">
            <v>ریش سفید قوم</v>
          </cell>
          <cell r="C244" t="str">
            <v>د قوم سپين ږيري</v>
          </cell>
        </row>
        <row r="245">
          <cell r="A245" t="str">
            <v>White Hair</v>
          </cell>
          <cell r="B245" t="str">
            <v>سر سفید</v>
          </cell>
          <cell r="C245" t="str">
            <v>سپین سری</v>
          </cell>
        </row>
        <row r="246">
          <cell r="A246" t="str">
            <v>Whitebeard</v>
          </cell>
          <cell r="B246" t="str">
            <v>ریش سفید قوم</v>
          </cell>
          <cell r="C246" t="str">
            <v>د قوم سپين ږيري</v>
          </cell>
        </row>
        <row r="247">
          <cell r="A247" t="str">
            <v>Village Headman</v>
          </cell>
          <cell r="B247" t="str">
            <v>رئیس قریه</v>
          </cell>
          <cell r="C247" t="str">
            <v>د کلي رئيس</v>
          </cell>
        </row>
        <row r="248">
          <cell r="A248" t="str">
            <v>Malik / Arbab / Qariyadar / Village Leader</v>
          </cell>
          <cell r="B248" t="str">
            <v>ملک / ارباب / قریه دار / رهبر قریه</v>
          </cell>
          <cell r="C248" t="str">
            <v>ملک / ارباب / د کلي مشر / د کلي لارښود</v>
          </cell>
        </row>
        <row r="249">
          <cell r="A249" t="str">
            <v>Arbab / Malik / Qariyadar</v>
          </cell>
          <cell r="B249" t="str">
            <v>ملک / ارباب / قریه دار</v>
          </cell>
          <cell r="C249" t="str">
            <v>ملک / ارباب / د کلي مشر</v>
          </cell>
        </row>
        <row r="250">
          <cell r="A250" t="str">
            <v>Arbab / Qariyadar / Malik</v>
          </cell>
          <cell r="B250" t="str">
            <v>ملک / ارباب / قریه دار</v>
          </cell>
          <cell r="C250" t="str">
            <v>ملک / ارباب / د کلي مشر</v>
          </cell>
        </row>
        <row r="251">
          <cell r="A251" t="str">
            <v>Malik / Arbab / Qariyadar</v>
          </cell>
          <cell r="B251" t="str">
            <v>ملک / ارباب / قریه دار</v>
          </cell>
          <cell r="C251" t="str">
            <v>ملک / ارباب / د کلي مشر</v>
          </cell>
        </row>
        <row r="252">
          <cell r="A252" t="str">
            <v>Malik / Qariyadar / Arbab</v>
          </cell>
          <cell r="B252" t="str">
            <v>ملک / ارباب / قریه دار</v>
          </cell>
          <cell r="C252" t="str">
            <v>ملک / ارباب / د کلي مشر</v>
          </cell>
        </row>
        <row r="253">
          <cell r="A253" t="str">
            <v>Qariyadar / Malik / Arbab</v>
          </cell>
          <cell r="B253" t="str">
            <v>ملک / ارباب / قریه دار</v>
          </cell>
          <cell r="C253" t="str">
            <v>ملک / ارباب / د کلي مشر</v>
          </cell>
        </row>
        <row r="254">
          <cell r="A254" t="str">
            <v>Qariyadar / Arbab / Malik</v>
          </cell>
          <cell r="B254" t="str">
            <v>ملک / ارباب / قریه دار</v>
          </cell>
          <cell r="C254" t="str">
            <v>ملک / ارباب / د کلي مشر</v>
          </cell>
        </row>
        <row r="255">
          <cell r="A255" t="str">
            <v>Arbab</v>
          </cell>
          <cell r="B255" t="str">
            <v>ارباب</v>
          </cell>
          <cell r="C255" t="str">
            <v>ارباب</v>
          </cell>
        </row>
        <row r="256">
          <cell r="A256" t="str">
            <v>Malik</v>
          </cell>
          <cell r="B256" t="str">
            <v>ملک</v>
          </cell>
          <cell r="C256" t="str">
            <v xml:space="preserve"> ملک</v>
          </cell>
        </row>
        <row r="257">
          <cell r="A257" t="str">
            <v>Qariyadar</v>
          </cell>
          <cell r="B257" t="str">
            <v>قریه دار</v>
          </cell>
          <cell r="C257" t="str">
            <v>د کلي مشر</v>
          </cell>
        </row>
        <row r="258">
          <cell r="A258" t="str">
            <v>Khadadar</v>
          </cell>
          <cell r="B258" t="str">
            <v>خدا دار</v>
          </cell>
          <cell r="C258" t="str">
            <v>خداي داره</v>
          </cell>
        </row>
        <row r="259">
          <cell r="A259" t="str">
            <v>People's Representative</v>
          </cell>
          <cell r="B259" t="str">
            <v>نماینده مردم</v>
          </cell>
          <cell r="C259" t="str">
            <v>د خلکو استازی</v>
          </cell>
        </row>
        <row r="260">
          <cell r="A260" t="str">
            <v>Khadadar [Qariyadar - Antiquated Term]</v>
          </cell>
          <cell r="B260" t="str">
            <v>خدا دار</v>
          </cell>
          <cell r="C260" t="str">
            <v>خداي داره</v>
          </cell>
        </row>
        <row r="261">
          <cell r="A261" t="str">
            <v>Qalantar</v>
          </cell>
          <cell r="B261" t="str">
            <v>کلانتر</v>
          </cell>
          <cell r="C261" t="str">
            <v>مشر</v>
          </cell>
        </row>
        <row r="262">
          <cell r="A262" t="str">
            <v>Landowner</v>
          </cell>
          <cell r="B262" t="str">
            <v>خان / زمیندار / بیگ / بای</v>
          </cell>
          <cell r="C262" t="str">
            <v>خان / د ځمکو څښتن / بيګ / باي</v>
          </cell>
        </row>
        <row r="263">
          <cell r="A263" t="str">
            <v>Landowner(s)</v>
          </cell>
          <cell r="B263" t="str">
            <v>خان / زمیندار / بیگ / بای</v>
          </cell>
          <cell r="C263" t="str">
            <v>خان / د ځمکو څښتن / بيګ / باي</v>
          </cell>
        </row>
        <row r="264">
          <cell r="A264" t="str">
            <v>Landowners</v>
          </cell>
          <cell r="B264" t="str">
            <v>خان / زمیندار / بیگ / بای</v>
          </cell>
          <cell r="C264" t="str">
            <v>خان / د ځمکو څښتن / بيګ / باي</v>
          </cell>
        </row>
        <row r="265">
          <cell r="A265" t="str">
            <v>Village Landowner</v>
          </cell>
          <cell r="B265" t="str">
            <v>خان / زمیندار / بیگ / بای</v>
          </cell>
          <cell r="C265" t="str">
            <v>خان / د ځمکو څښتن / بيګ / باي</v>
          </cell>
        </row>
        <row r="266">
          <cell r="A266" t="str">
            <v>Village Landowner(s)</v>
          </cell>
          <cell r="B266" t="str">
            <v>خان / زمیندار / بیگ / بای</v>
          </cell>
          <cell r="C266" t="str">
            <v>خان / د ځمکو څښتن / بيګ / باي</v>
          </cell>
        </row>
        <row r="267">
          <cell r="A267" t="str">
            <v>Village Landowners</v>
          </cell>
          <cell r="B267" t="str">
            <v>خان / زمیندار / بیگ / بای</v>
          </cell>
          <cell r="C267" t="str">
            <v>خان / د ځمکو څښتن / بيګ / باي</v>
          </cell>
        </row>
        <row r="268">
          <cell r="A268" t="str">
            <v>Khan / Zamindar</v>
          </cell>
          <cell r="B268" t="str">
            <v>خان / زمیندار / بیگ / بای</v>
          </cell>
          <cell r="C268" t="str">
            <v>خان / د ځمکو څښتن / بيګ / باي</v>
          </cell>
        </row>
        <row r="269">
          <cell r="A269" t="str">
            <v>Khan</v>
          </cell>
          <cell r="B269" t="str">
            <v>خان</v>
          </cell>
          <cell r="C269" t="str">
            <v>خان</v>
          </cell>
        </row>
        <row r="270">
          <cell r="A270" t="str">
            <v>Village Nobility</v>
          </cell>
          <cell r="B270" t="str">
            <v>خان</v>
          </cell>
          <cell r="C270" t="str">
            <v>خان</v>
          </cell>
        </row>
        <row r="271">
          <cell r="A271" t="str">
            <v>Beg / Baay</v>
          </cell>
          <cell r="B271" t="str">
            <v>بیگ / بای</v>
          </cell>
          <cell r="C271" t="str">
            <v>بيګ / باي</v>
          </cell>
        </row>
        <row r="272">
          <cell r="A272" t="str">
            <v>Baay / Beg</v>
          </cell>
          <cell r="B272" t="str">
            <v>بیگ / بای</v>
          </cell>
          <cell r="C272" t="str">
            <v>بيګ / باي</v>
          </cell>
        </row>
        <row r="273">
          <cell r="A273" t="str">
            <v>Baay</v>
          </cell>
          <cell r="B273" t="str">
            <v>بای</v>
          </cell>
          <cell r="C273" t="str">
            <v>باي</v>
          </cell>
        </row>
        <row r="274">
          <cell r="A274" t="str">
            <v>Baay (Rich Uzbek Person)</v>
          </cell>
          <cell r="B274" t="str">
            <v>بای</v>
          </cell>
          <cell r="C274" t="str">
            <v>باي</v>
          </cell>
        </row>
        <row r="275">
          <cell r="A275" t="str">
            <v>Khan / Zamindar / Beg / Baay</v>
          </cell>
          <cell r="B275" t="str">
            <v>خان / زمیندار / بیگ / بای</v>
          </cell>
          <cell r="C275" t="str">
            <v>خان / د ځمکو څښتن / بيګ / باي</v>
          </cell>
        </row>
        <row r="276">
          <cell r="A276" t="str">
            <v>Other Ministry</v>
          </cell>
          <cell r="B276" t="str">
            <v>وزارت خانه های دیگر</v>
          </cell>
          <cell r="C276" t="str">
            <v>نور وزارتونه</v>
          </cell>
        </row>
        <row r="277">
          <cell r="A277" t="str">
            <v>Central Government / Representative of Central Government</v>
          </cell>
          <cell r="B277" t="str">
            <v>دولت مرکزی / نماینده دولت مرکزی</v>
          </cell>
          <cell r="C277" t="str">
            <v>مرکزي دولت / د مرکزی دولت استازی</v>
          </cell>
        </row>
        <row r="278">
          <cell r="A278" t="str">
            <v>Zamindar</v>
          </cell>
          <cell r="B278" t="str">
            <v>زمیندار</v>
          </cell>
          <cell r="C278" t="str">
            <v>د ځمکو څښتن</v>
          </cell>
        </row>
        <row r="279">
          <cell r="A279" t="str">
            <v>Landlord</v>
          </cell>
          <cell r="B279" t="str">
            <v>زمیندار</v>
          </cell>
          <cell r="C279" t="str">
            <v>د ځمکو څښتن</v>
          </cell>
        </row>
        <row r="280">
          <cell r="A280" t="str">
            <v>Land Lord</v>
          </cell>
          <cell r="B280" t="str">
            <v>زمیندار</v>
          </cell>
          <cell r="C280" t="str">
            <v>د ځمکو څښتن</v>
          </cell>
        </row>
        <row r="281">
          <cell r="A281" t="str">
            <v>Meerab</v>
          </cell>
          <cell r="B281" t="str">
            <v>میراب</v>
          </cell>
          <cell r="C281" t="str">
            <v>ميراو</v>
          </cell>
        </row>
        <row r="282">
          <cell r="A282" t="str">
            <v>Mirab</v>
          </cell>
          <cell r="B282" t="str">
            <v>میراب</v>
          </cell>
          <cell r="C282" t="str">
            <v>ميراو</v>
          </cell>
        </row>
        <row r="283">
          <cell r="A283" t="str">
            <v>Meerab [Water Manager}</v>
          </cell>
          <cell r="B283" t="str">
            <v>میراب</v>
          </cell>
          <cell r="C283" t="str">
            <v>ميراو</v>
          </cell>
        </row>
        <row r="284">
          <cell r="A284" t="str">
            <v>Water Manager</v>
          </cell>
          <cell r="B284" t="str">
            <v>میراب</v>
          </cell>
          <cell r="C284" t="str">
            <v>ميراو</v>
          </cell>
        </row>
        <row r="285">
          <cell r="A285" t="str">
            <v>Beg</v>
          </cell>
          <cell r="B285" t="str">
            <v>بیگ</v>
          </cell>
          <cell r="C285" t="str">
            <v>بيګ</v>
          </cell>
        </row>
        <row r="286">
          <cell r="A286" t="str">
            <v>Beg [Uzbek for Khan]</v>
          </cell>
          <cell r="B286" t="str">
            <v>بیگ</v>
          </cell>
          <cell r="C286" t="str">
            <v>بيګ</v>
          </cell>
        </row>
        <row r="287">
          <cell r="A287" t="str">
            <v>Sardar</v>
          </cell>
          <cell r="B287" t="str">
            <v>سردار</v>
          </cell>
          <cell r="C287" t="str">
            <v>سردار</v>
          </cell>
        </row>
        <row r="288">
          <cell r="A288" t="str">
            <v>Sardar [King's Relatives]</v>
          </cell>
          <cell r="B288" t="str">
            <v>سردار</v>
          </cell>
          <cell r="C288" t="str">
            <v>سردار</v>
          </cell>
        </row>
        <row r="289">
          <cell r="A289" t="str">
            <v>Sayed</v>
          </cell>
          <cell r="B289" t="str">
            <v>سید</v>
          </cell>
          <cell r="C289" t="str">
            <v>سيد</v>
          </cell>
        </row>
        <row r="290">
          <cell r="A290" t="str">
            <v>Eshan</v>
          </cell>
          <cell r="B290" t="str">
            <v>ایشان</v>
          </cell>
          <cell r="C290" t="str">
            <v>ايشان</v>
          </cell>
        </row>
        <row r="291">
          <cell r="A291" t="str">
            <v>Khoja</v>
          </cell>
          <cell r="B291" t="str">
            <v>خواجه</v>
          </cell>
          <cell r="C291" t="str">
            <v>خوجه</v>
          </cell>
        </row>
        <row r="292">
          <cell r="A292" t="str">
            <v>Sayed / Eshan / Khoja</v>
          </cell>
          <cell r="B292" t="str">
            <v>سید / ایشان / خواجه</v>
          </cell>
          <cell r="C292" t="str">
            <v>سيد / ايشان / خوجه</v>
          </cell>
        </row>
        <row r="293">
          <cell r="A293" t="str">
            <v>Sayed / Khoja / Eshan</v>
          </cell>
          <cell r="B293" t="str">
            <v>سید / ایشان / خواجه</v>
          </cell>
          <cell r="C293" t="str">
            <v>سيد / ايشان / خوجه</v>
          </cell>
        </row>
        <row r="294">
          <cell r="A294" t="str">
            <v>Eshan / Sayed / Khoja</v>
          </cell>
          <cell r="B294" t="str">
            <v>سید / ایشان / خواجه</v>
          </cell>
          <cell r="C294" t="str">
            <v>سيد / ايشان / خوجه</v>
          </cell>
        </row>
        <row r="295">
          <cell r="A295" t="str">
            <v>Eshan / Khoja / Sayed</v>
          </cell>
          <cell r="B295" t="str">
            <v>سید / ایشان / خواجه</v>
          </cell>
          <cell r="C295" t="str">
            <v>سيد / ايشان / خوجه</v>
          </cell>
        </row>
        <row r="296">
          <cell r="A296" t="str">
            <v>Khoja / Eshan / Sayed</v>
          </cell>
          <cell r="B296" t="str">
            <v>سید / ایشان / خواجه</v>
          </cell>
          <cell r="C296" t="str">
            <v>سيد / ايشان / خوجه</v>
          </cell>
        </row>
        <row r="297">
          <cell r="A297" t="str">
            <v>Khoja / Sayed / Eshan</v>
          </cell>
          <cell r="B297" t="str">
            <v>سید / ایشان / خواجه</v>
          </cell>
          <cell r="C297" t="str">
            <v>سيد / ايشان / خوجه</v>
          </cell>
        </row>
        <row r="299">
          <cell r="A299" t="str">
            <v>/ Customary Councils &amp; Postions /</v>
          </cell>
        </row>
        <row r="300">
          <cell r="A300" t="str">
            <v>. . . of Village</v>
          </cell>
          <cell r="B300" t="str">
            <v>قریه</v>
          </cell>
          <cell r="C300" t="str">
            <v>کلي</v>
          </cell>
        </row>
        <row r="301">
          <cell r="A301" t="str">
            <v>. . . Shared between Villages</v>
          </cell>
          <cell r="B301" t="str">
            <v>مشترک بین چندین قریه</v>
          </cell>
          <cell r="C301" t="str">
            <v>د څو کليو تر منځ ګډ</v>
          </cell>
        </row>
        <row r="302">
          <cell r="A302" t="str">
            <v>Pan-Village</v>
          </cell>
          <cell r="B302" t="str">
            <v>مشترک بین چندین قریه</v>
          </cell>
          <cell r="C302" t="str">
            <v>د څو کليو تر منځ ګډ</v>
          </cell>
        </row>
        <row r="303">
          <cell r="A303" t="str">
            <v>Local</v>
          </cell>
          <cell r="B303" t="str">
            <v>محلی</v>
          </cell>
          <cell r="C303" t="str">
            <v>محلي</v>
          </cell>
        </row>
        <row r="304">
          <cell r="A304" t="str">
            <v>. . . of District</v>
          </cell>
          <cell r="B304" t="str">
            <v>ولسوالی</v>
          </cell>
          <cell r="C304" t="str">
            <v>ولسوالۍ</v>
          </cell>
        </row>
        <row r="305">
          <cell r="A305" t="str">
            <v>. . . of Province</v>
          </cell>
          <cell r="B305" t="str">
            <v xml:space="preserve">ولایتی </v>
          </cell>
          <cell r="C305" t="str">
            <v>ولايتي</v>
          </cell>
        </row>
        <row r="306">
          <cell r="A306" t="str">
            <v>National</v>
          </cell>
          <cell r="B306" t="str">
            <v>ملی</v>
          </cell>
          <cell r="C306" t="str">
            <v>ملي</v>
          </cell>
        </row>
        <row r="307">
          <cell r="A307" t="str">
            <v>Head of . . .</v>
          </cell>
          <cell r="B307" t="str">
            <v>رئیس</v>
          </cell>
          <cell r="C307" t="str">
            <v>رئیس</v>
          </cell>
        </row>
        <row r="308">
          <cell r="A308" t="str">
            <v>Head of</v>
          </cell>
          <cell r="B308" t="str">
            <v>رئیس</v>
          </cell>
          <cell r="C308" t="str">
            <v>رئیس</v>
          </cell>
        </row>
        <row r="309">
          <cell r="A309" t="str">
            <v>Leader</v>
          </cell>
          <cell r="B309" t="str">
            <v>رهبر</v>
          </cell>
          <cell r="C309" t="str">
            <v>لارښود</v>
          </cell>
        </row>
        <row r="310">
          <cell r="A310" t="str">
            <v>Leaders</v>
          </cell>
          <cell r="B310" t="str">
            <v>رهبران</v>
          </cell>
          <cell r="C310" t="str">
            <v>لارښودان</v>
          </cell>
        </row>
        <row r="311">
          <cell r="A311" t="str">
            <v>Deputy Head of . . .</v>
          </cell>
          <cell r="B311" t="str">
            <v>معاون</v>
          </cell>
          <cell r="C311" t="str">
            <v>د رئيس مرستيال</v>
          </cell>
        </row>
        <row r="312">
          <cell r="A312" t="str">
            <v>Treasurer of . . .</v>
          </cell>
          <cell r="B312" t="str">
            <v>خزانه دار</v>
          </cell>
          <cell r="C312" t="str">
            <v>خزانه دار</v>
          </cell>
        </row>
        <row r="313">
          <cell r="A313" t="str">
            <v>Secretary of . . .</v>
          </cell>
          <cell r="B313" t="str">
            <v>منشی</v>
          </cell>
          <cell r="C313" t="str">
            <v>منشي</v>
          </cell>
        </row>
        <row r="314">
          <cell r="A314" t="str">
            <v>Member of . . .</v>
          </cell>
          <cell r="B314" t="str">
            <v>عضو</v>
          </cell>
          <cell r="C314" t="str">
            <v>غړى</v>
          </cell>
        </row>
        <row r="315">
          <cell r="A315" t="str">
            <v>Member(s) of . . .</v>
          </cell>
          <cell r="B315" t="str">
            <v>عضو يا اعضای</v>
          </cell>
          <cell r="C315" t="str">
            <v>غړى يا غړی</v>
          </cell>
        </row>
        <row r="316">
          <cell r="A316" t="str">
            <v xml:space="preserve">Members of . . . </v>
          </cell>
          <cell r="B316" t="str">
            <v>اعضای</v>
          </cell>
          <cell r="C316" t="str">
            <v>غړي</v>
          </cell>
        </row>
        <row r="317">
          <cell r="A317" t="str">
            <v>Shura</v>
          </cell>
          <cell r="B317" t="str">
            <v>شورا</v>
          </cell>
          <cell r="C317" t="str">
            <v>شورا</v>
          </cell>
        </row>
        <row r="318">
          <cell r="A318" t="str">
            <v>Jirga</v>
          </cell>
          <cell r="B318" t="str">
            <v>جرگه</v>
          </cell>
          <cell r="C318" t="str">
            <v>جرگه</v>
          </cell>
        </row>
        <row r="319">
          <cell r="A319" t="str">
            <v>Council</v>
          </cell>
          <cell r="B319" t="str">
            <v>شورا</v>
          </cell>
          <cell r="C319" t="str">
            <v>شورا</v>
          </cell>
        </row>
        <row r="320">
          <cell r="A320" t="str">
            <v>Head of Council</v>
          </cell>
          <cell r="B320" t="str">
            <v>رئیس شورا</v>
          </cell>
          <cell r="C320" t="str">
            <v>د شورا رئيس</v>
          </cell>
        </row>
        <row r="321">
          <cell r="A321" t="str">
            <v>Member of Council</v>
          </cell>
          <cell r="B321" t="str">
            <v>عضو شورا</v>
          </cell>
          <cell r="C321" t="str">
            <v>د شورا غړى</v>
          </cell>
        </row>
        <row r="322">
          <cell r="A322" t="str">
            <v>Council Member</v>
          </cell>
          <cell r="B322" t="str">
            <v>عضو شورا</v>
          </cell>
          <cell r="C322" t="str">
            <v>د شورا غړى</v>
          </cell>
        </row>
        <row r="323">
          <cell r="A323" t="str">
            <v>Member(s) of Council</v>
          </cell>
          <cell r="B323" t="str">
            <v>عضو يا اعضای شورا</v>
          </cell>
          <cell r="C323" t="str">
            <v>د شورا غړى يا غړي</v>
          </cell>
        </row>
        <row r="324">
          <cell r="A324" t="str">
            <v>Council Member(s)</v>
          </cell>
          <cell r="B324" t="str">
            <v>عضو يا اعضای شورا</v>
          </cell>
          <cell r="C324" t="str">
            <v>د شورا غړى يا غړي</v>
          </cell>
        </row>
        <row r="325">
          <cell r="A325" t="str">
            <v>Members of Council</v>
          </cell>
          <cell r="B325" t="str">
            <v>اعضای شورا</v>
          </cell>
          <cell r="C325" t="str">
            <v>د شورا غړي</v>
          </cell>
        </row>
        <row r="326">
          <cell r="A326" t="str">
            <v>Council Members</v>
          </cell>
          <cell r="B326" t="str">
            <v>اعضای شورا</v>
          </cell>
          <cell r="C326" t="str">
            <v>د شورا غړي</v>
          </cell>
        </row>
        <row r="327">
          <cell r="A327" t="str">
            <v>Village Shura</v>
          </cell>
          <cell r="B327" t="str">
            <v>شورای محلی قریه</v>
          </cell>
          <cell r="C327" t="str">
            <v>د کلي محلي شورا</v>
          </cell>
        </row>
        <row r="328">
          <cell r="A328" t="str">
            <v>Local Village Council</v>
          </cell>
          <cell r="B328" t="str">
            <v>شورای محلی قریه</v>
          </cell>
          <cell r="C328" t="str">
            <v>د کلي محلي شورا</v>
          </cell>
        </row>
        <row r="329">
          <cell r="A329" t="str">
            <v>Shura - Village</v>
          </cell>
          <cell r="B329" t="str">
            <v>شورای محلی قریه</v>
          </cell>
          <cell r="C329" t="str">
            <v>د کلي محلي شورا</v>
          </cell>
        </row>
        <row r="330">
          <cell r="A330" t="str">
            <v>Shura (Village)</v>
          </cell>
          <cell r="B330" t="str">
            <v>شورای محلی قریه</v>
          </cell>
          <cell r="C330" t="str">
            <v>د کلي محلي شورا</v>
          </cell>
        </row>
        <row r="331">
          <cell r="A331" t="str">
            <v>Head of Shura (Village)</v>
          </cell>
          <cell r="B331" t="str">
            <v>رئیس شورای محلی قریه</v>
          </cell>
          <cell r="C331" t="str">
            <v>د کلي د محلي شورا رئيس</v>
          </cell>
        </row>
        <row r="332">
          <cell r="A332" t="str">
            <v>Member of Shura (Village)</v>
          </cell>
          <cell r="B332" t="str">
            <v>عضو شورای محلی قریه</v>
          </cell>
          <cell r="C332" t="str">
            <v>د کلي د محلي شورا غړى</v>
          </cell>
        </row>
        <row r="333">
          <cell r="A333" t="str">
            <v>Member(s) of Shura (Village)</v>
          </cell>
          <cell r="B333" t="str">
            <v>عضو يا اعضای شورای محلی قریه</v>
          </cell>
          <cell r="C333" t="str">
            <v>د کلي د محلي شورا غړى يا غړي</v>
          </cell>
        </row>
        <row r="334">
          <cell r="A334" t="str">
            <v>Members of Shura (Village)</v>
          </cell>
          <cell r="B334" t="str">
            <v>اعضای شورای محلی قریه</v>
          </cell>
          <cell r="C334" t="str">
            <v>د کلي د محلي شورا غړي</v>
          </cell>
        </row>
        <row r="335">
          <cell r="A335" t="str">
            <v>Village Jirga</v>
          </cell>
          <cell r="B335" t="str">
            <v>جرگه قریه</v>
          </cell>
          <cell r="C335" t="str">
            <v>د کلي جرګه</v>
          </cell>
        </row>
        <row r="336">
          <cell r="A336" t="str">
            <v>Jirga - Village</v>
          </cell>
          <cell r="B336" t="str">
            <v>جرگه قریه</v>
          </cell>
          <cell r="C336" t="str">
            <v>د کلي جرګه</v>
          </cell>
        </row>
        <row r="337">
          <cell r="A337" t="str">
            <v>Jirga (Village)</v>
          </cell>
          <cell r="B337" t="str">
            <v>جرگه قریه</v>
          </cell>
          <cell r="C337" t="str">
            <v>د کلي جرګه</v>
          </cell>
        </row>
        <row r="338">
          <cell r="A338" t="str">
            <v>Head of Jirga (Village)</v>
          </cell>
          <cell r="B338" t="str">
            <v>رئیس جرگه قریه</v>
          </cell>
          <cell r="C338" t="str">
            <v>د کلي د جرګې رئيس</v>
          </cell>
        </row>
        <row r="339">
          <cell r="A339" t="str">
            <v>Member of Jirga (Village)</v>
          </cell>
          <cell r="B339" t="str">
            <v>عضو جرگه قریه</v>
          </cell>
          <cell r="C339" t="str">
            <v>د کلي د جرګې غړى</v>
          </cell>
        </row>
        <row r="340">
          <cell r="A340" t="str">
            <v>Member(s) of Jirga (Village)</v>
          </cell>
          <cell r="B340" t="str">
            <v>عضو يا اعضای جرگه قریه</v>
          </cell>
          <cell r="C340" t="str">
            <v>د کلي د جرګې غړی يا غړي</v>
          </cell>
        </row>
        <row r="341">
          <cell r="A341" t="str">
            <v>Members of Jirga (Village)</v>
          </cell>
          <cell r="B341" t="str">
            <v>اعضای جرگه قریه</v>
          </cell>
          <cell r="C341" t="str">
            <v>د کلي د جرګې غړي</v>
          </cell>
        </row>
        <row r="342">
          <cell r="A342" t="str">
            <v>Village Council</v>
          </cell>
          <cell r="B342" t="str">
            <v>شورای محلی قریه</v>
          </cell>
          <cell r="C342" t="str">
            <v>د کلي محلي شورا</v>
          </cell>
        </row>
        <row r="343">
          <cell r="A343" t="str">
            <v>Council - Village</v>
          </cell>
          <cell r="B343" t="str">
            <v>شورای محلی قریه</v>
          </cell>
          <cell r="C343" t="str">
            <v>د کلي محلي شورا</v>
          </cell>
        </row>
        <row r="344">
          <cell r="A344" t="str">
            <v>Council (Village)</v>
          </cell>
          <cell r="B344" t="str">
            <v>شورای محلی قریه</v>
          </cell>
          <cell r="C344" t="str">
            <v>د کلي محلي شورا</v>
          </cell>
        </row>
        <row r="345">
          <cell r="A345" t="str">
            <v>Head of Village Council</v>
          </cell>
          <cell r="B345" t="str">
            <v>رئیس شورای محلی قریه</v>
          </cell>
          <cell r="C345" t="str">
            <v>د کلي د محلي شورا رئيس</v>
          </cell>
        </row>
        <row r="346">
          <cell r="A346" t="str">
            <v>Member of Village Council</v>
          </cell>
          <cell r="B346" t="str">
            <v>عضو شورای محلی قریه</v>
          </cell>
          <cell r="C346" t="str">
            <v>د کلي د محلي شورا غړى</v>
          </cell>
        </row>
        <row r="347">
          <cell r="A347" t="str">
            <v>Member(s) of Village Council</v>
          </cell>
          <cell r="B347" t="str">
            <v>عضو يا اعضای شورای محلی قریه</v>
          </cell>
          <cell r="C347" t="str">
            <v>د کلي د محلي شورا غړى يا غړي</v>
          </cell>
        </row>
        <row r="348">
          <cell r="A348" t="str">
            <v>Members of Village Council</v>
          </cell>
          <cell r="B348" t="str">
            <v>اعضای شورای محلی قریه</v>
          </cell>
          <cell r="C348" t="str">
            <v>د کلي د محلي شورا غړي</v>
          </cell>
        </row>
        <row r="349">
          <cell r="A349" t="str">
            <v>Village Shura / Jirga</v>
          </cell>
          <cell r="B349" t="str">
            <v>شورای محلی قریه / جرگه قریه</v>
          </cell>
          <cell r="C349" t="str">
            <v>د کلي محلي شورا / د کلي جرګه</v>
          </cell>
        </row>
        <row r="350">
          <cell r="A350" t="str">
            <v>Shura / Jirga (Village)</v>
          </cell>
          <cell r="B350" t="str">
            <v>شورای محلی قریه / جرگه قریه</v>
          </cell>
          <cell r="C350" t="str">
            <v>د کلي محلي شورا / د کلي جرګه</v>
          </cell>
        </row>
        <row r="351">
          <cell r="A351" t="str">
            <v>Shura / Jirga - Village</v>
          </cell>
          <cell r="B351" t="str">
            <v>شورای محلی قریه / جرگه قریه</v>
          </cell>
          <cell r="C351" t="str">
            <v>د کلي محلي شورا / د کلي جرګه</v>
          </cell>
        </row>
        <row r="352">
          <cell r="A352" t="str">
            <v>Head of Shura / Jirga (Village)</v>
          </cell>
          <cell r="B352" t="str">
            <v>رئیس شورای محلی قریه / جرگه قریه</v>
          </cell>
          <cell r="C352" t="str">
            <v>د کلي د جرګې / د کلي د محلي شورا رئيس</v>
          </cell>
        </row>
        <row r="353">
          <cell r="A353" t="str">
            <v>Member of Shura / Jirga (Village)</v>
          </cell>
          <cell r="B353" t="str">
            <v>عضو شورای محلی قریه / جرگه قریه</v>
          </cell>
          <cell r="C353" t="str">
            <v>د کلي د جرګې / د کلي د محلي شورا غړى</v>
          </cell>
        </row>
        <row r="354">
          <cell r="A354" t="str">
            <v>Member(s) of Shura / Jirga (Village)</v>
          </cell>
          <cell r="B354" t="str">
            <v>عضو يا اعضای شورای محلی قریه / جرگه قریه</v>
          </cell>
          <cell r="C354" t="str">
            <v>د کلي د جرګې / د کلي د محلي شورا غړى يا غړي</v>
          </cell>
        </row>
        <row r="355">
          <cell r="A355" t="str">
            <v>Members of Shura / Jirga (Village)</v>
          </cell>
          <cell r="B355" t="str">
            <v>اعضای شورای محلی قریه / جرگه قریه</v>
          </cell>
          <cell r="C355" t="str">
            <v>د کلي د جرګې / د کلي د محلي شورا  غړي</v>
          </cell>
        </row>
        <row r="356">
          <cell r="A356" t="str">
            <v>Pan-Village Council / Local Council</v>
          </cell>
          <cell r="B356" t="str">
            <v>شورا مشترک بین چندین قریه - شورای محلی</v>
          </cell>
          <cell r="C356" t="str">
            <v>د څو کليو تر منځ ګډه شورا - محلي شورا</v>
          </cell>
        </row>
        <row r="357">
          <cell r="A357" t="str">
            <v>Pan-Village Council</v>
          </cell>
          <cell r="B357" t="str">
            <v>شورا مشترک بین چندین قریه</v>
          </cell>
          <cell r="C357" t="str">
            <v>د څو کليو ترمنځ ګډه شورا</v>
          </cell>
        </row>
        <row r="358">
          <cell r="A358" t="str">
            <v>Local Council</v>
          </cell>
          <cell r="B358" t="str">
            <v>شورای محلی</v>
          </cell>
          <cell r="C358" t="str">
            <v>محلي شورا</v>
          </cell>
        </row>
        <row r="359">
          <cell r="A359" t="str">
            <v>Pan-Village Shura / Local Shura</v>
          </cell>
          <cell r="B359" t="str">
            <v>شورای محلی مشترک</v>
          </cell>
          <cell r="C359" t="str">
            <v>د څو کليو تر منځ ګډه شورا - محلي شورا</v>
          </cell>
        </row>
        <row r="360">
          <cell r="A360" t="str">
            <v>Pan-Village Shura</v>
          </cell>
          <cell r="B360" t="str">
            <v>شورای محلی مشترک</v>
          </cell>
          <cell r="C360" t="str">
            <v>د څو کليو ترمنځ ګډه شورا</v>
          </cell>
        </row>
        <row r="361">
          <cell r="A361" t="str">
            <v>Local Shura</v>
          </cell>
          <cell r="B361" t="str">
            <v>شورای محلی</v>
          </cell>
          <cell r="C361" t="str">
            <v>محلي شورا</v>
          </cell>
        </row>
        <row r="362">
          <cell r="A362" t="str">
            <v>Pan-Village Jirga / Local Jirga</v>
          </cell>
          <cell r="B362" t="str">
            <v>جرگه مشترک بین چندین قریه / جرگه محلی</v>
          </cell>
          <cell r="C362" t="str">
            <v>د څو کليو ترمنځ ګډه جرګه / محلي جرګه</v>
          </cell>
        </row>
        <row r="363">
          <cell r="A363" t="str">
            <v>Pan-Village Jirga</v>
          </cell>
          <cell r="B363" t="str">
            <v>جرگه مشترک بین چندین قریه</v>
          </cell>
          <cell r="C363" t="str">
            <v>د څو کليو ترمنځ ګډه جرګه</v>
          </cell>
        </row>
        <row r="364">
          <cell r="A364" t="str">
            <v>Local Jirga</v>
          </cell>
          <cell r="B364" t="str">
            <v>جرگه محلی</v>
          </cell>
          <cell r="C364" t="str">
            <v>محلي جرګه</v>
          </cell>
        </row>
        <row r="365">
          <cell r="A365" t="str">
            <v>Tribal Council / Elders Council</v>
          </cell>
          <cell r="B365" t="str">
            <v>شورای قومی / شورای ريش سفيدان / بزرگان</v>
          </cell>
          <cell r="C365" t="str">
            <v>قومي شورا / د سپين ږيرو شورا / مشران</v>
          </cell>
        </row>
        <row r="366">
          <cell r="A366" t="str">
            <v>Tribal Shura / Elders Shura</v>
          </cell>
          <cell r="B366" t="str">
            <v>شورای قومی / شورای ريش سفيدان / بزرگان</v>
          </cell>
          <cell r="C366" t="str">
            <v>قومي شورا / د سپين ږيرو شورا / مشران</v>
          </cell>
        </row>
        <row r="367">
          <cell r="A367" t="str">
            <v>Elders Shura / Tribal Shura</v>
          </cell>
          <cell r="B367" t="str">
            <v>شورای قومی / شورای ريش سفيدان / بزرگان</v>
          </cell>
          <cell r="C367" t="str">
            <v>قومي شورا / د سپين ږيرو شورا / مشران</v>
          </cell>
        </row>
        <row r="368">
          <cell r="A368" t="str">
            <v>Head of Tribal Council / Elders Council</v>
          </cell>
          <cell r="B368" t="str">
            <v>رئیس شورای قومی / شورای ريش سفيدان / بزرگان</v>
          </cell>
          <cell r="C368" t="str">
            <v>د قومي شورا رئيس / د سپين ږيرو شورا / مشران</v>
          </cell>
        </row>
        <row r="369">
          <cell r="A369" t="str">
            <v>Member of Tribal Council / Elders Council</v>
          </cell>
          <cell r="B369" t="str">
            <v>عضو شورای قومی / شورای ريش سفيدان / بزرگان</v>
          </cell>
          <cell r="C369" t="str">
            <v>د قومي شورا غړى / د سپين ږيرو شورا / مشران</v>
          </cell>
        </row>
        <row r="370">
          <cell r="A370" t="str">
            <v>Member(s) of Tribal Council / Elders Council</v>
          </cell>
          <cell r="B370" t="str">
            <v>عضو يا اعضای شورای قومی / شورای ريش سفيدان / بزرگان</v>
          </cell>
          <cell r="C370" t="str">
            <v>د قومي شورا غړى يا غړي / د سپين ږيرو شورا / مشران</v>
          </cell>
        </row>
        <row r="371">
          <cell r="A371" t="str">
            <v>Members of Tribal Council / Elders Council</v>
          </cell>
          <cell r="B371" t="str">
            <v>اعضای شورای قومی / شورای ريش سفيدان / بزرگان</v>
          </cell>
          <cell r="C371" t="str">
            <v>د قومي شورا غړي / د سپين ږيرو شورا / مشران</v>
          </cell>
        </row>
        <row r="372">
          <cell r="A372" t="str">
            <v>Tribal Council</v>
          </cell>
          <cell r="B372" t="str">
            <v>شورای قومی</v>
          </cell>
          <cell r="C372" t="str">
            <v>قومي شورا</v>
          </cell>
        </row>
        <row r="373">
          <cell r="A373" t="str">
            <v>Tribal Shura</v>
          </cell>
          <cell r="B373" t="str">
            <v>شورای قومی</v>
          </cell>
          <cell r="C373" t="str">
            <v>قومي شورا</v>
          </cell>
        </row>
        <row r="374">
          <cell r="A374" t="str">
            <v>Shura (Tribal)</v>
          </cell>
          <cell r="B374" t="str">
            <v>شورای قومی</v>
          </cell>
          <cell r="C374" t="str">
            <v>قومي شورا</v>
          </cell>
        </row>
        <row r="375">
          <cell r="A375" t="str">
            <v>Head of Tribal Council</v>
          </cell>
          <cell r="B375" t="str">
            <v>رئیس شورای قومی</v>
          </cell>
          <cell r="C375" t="str">
            <v>د قومي شورا رئيس</v>
          </cell>
        </row>
        <row r="376">
          <cell r="A376" t="str">
            <v>Member of Tribal Council</v>
          </cell>
          <cell r="B376" t="str">
            <v>عضو شورای قومی</v>
          </cell>
          <cell r="C376" t="str">
            <v>د قومي شورا غړى</v>
          </cell>
        </row>
        <row r="377">
          <cell r="A377" t="str">
            <v>Member(s) of Tribal Council</v>
          </cell>
          <cell r="B377" t="str">
            <v>عضو يا اعضای شورای قومی</v>
          </cell>
          <cell r="C377" t="str">
            <v>د قومي شورا غړى يا غړي</v>
          </cell>
        </row>
        <row r="378">
          <cell r="A378" t="str">
            <v>Members of Tribal Council</v>
          </cell>
          <cell r="B378" t="str">
            <v>اعضای شورای قومی</v>
          </cell>
          <cell r="C378" t="str">
            <v>د قومي شورا غړي</v>
          </cell>
        </row>
        <row r="379">
          <cell r="A379" t="str">
            <v>Elders Council</v>
          </cell>
          <cell r="B379" t="str">
            <v>شورای ريش سفيدان / بزرگان</v>
          </cell>
          <cell r="C379" t="str">
            <v>د سپين ږيرو شورا / مشران</v>
          </cell>
        </row>
        <row r="380">
          <cell r="A380" t="str">
            <v>Elders Shura</v>
          </cell>
          <cell r="B380" t="str">
            <v>شورای ريش سفيدان / بزرگان</v>
          </cell>
          <cell r="C380" t="str">
            <v>د سپين ږيرو شورا / مشران</v>
          </cell>
        </row>
        <row r="381">
          <cell r="A381" t="str">
            <v>Shura (Elders)</v>
          </cell>
          <cell r="B381" t="str">
            <v>شورای ريش سفيدان / بزرگان</v>
          </cell>
          <cell r="C381" t="str">
            <v>د سپين ږيرو شورا / مشران</v>
          </cell>
        </row>
        <row r="382">
          <cell r="A382" t="str">
            <v>Head of Elders Council</v>
          </cell>
          <cell r="B382" t="str">
            <v>رئیس شورای ريش سفيدان / بزرگان</v>
          </cell>
          <cell r="C382" t="str">
            <v>د سپين ږيرو د شورا رئيس / مشران</v>
          </cell>
        </row>
        <row r="383">
          <cell r="A383" t="str">
            <v>Member of Elders Council</v>
          </cell>
          <cell r="B383" t="str">
            <v>عضو شورای ريش سفيدان / بزرگان</v>
          </cell>
          <cell r="C383" t="str">
            <v>د سپين ږيرو د شورا غړى / مشران</v>
          </cell>
        </row>
        <row r="384">
          <cell r="A384" t="str">
            <v>Member(s) of Elders Council</v>
          </cell>
          <cell r="B384" t="str">
            <v>عضو يا اعضای شورای ريش سفيدان / بزرگان</v>
          </cell>
          <cell r="C384" t="str">
            <v>د سپين ږيرو د شورا غړى يا غړي / مشران</v>
          </cell>
        </row>
        <row r="385">
          <cell r="A385" t="str">
            <v>Members of Elders Council</v>
          </cell>
          <cell r="B385" t="str">
            <v>اعضای شورای ريش سفيدان / بزرگان</v>
          </cell>
          <cell r="C385" t="str">
            <v>د سپين ږيرو د شورا غړي / مشران</v>
          </cell>
        </row>
        <row r="386">
          <cell r="A386" t="str">
            <v>Loya Jirga</v>
          </cell>
          <cell r="B386" t="str">
            <v>لويه جرگه</v>
          </cell>
          <cell r="C386" t="str">
            <v>لويه جرګه</v>
          </cell>
        </row>
        <row r="387">
          <cell r="A387" t="str">
            <v>Meshrano Jirga</v>
          </cell>
          <cell r="B387" t="str">
            <v>مشرانو جرگه</v>
          </cell>
          <cell r="C387" t="str">
            <v>د مشرانو جرګه</v>
          </cell>
        </row>
        <row r="388">
          <cell r="A388" t="str">
            <v>Whitebeards (Uzbek)</v>
          </cell>
          <cell r="B388" t="str">
            <v xml:space="preserve">آق سقال </v>
          </cell>
          <cell r="C388" t="str">
            <v>سپين ږيري</v>
          </cell>
        </row>
        <row r="389">
          <cell r="A389" t="str">
            <v>Elders</v>
          </cell>
          <cell r="B389" t="str">
            <v>موی سفيدان</v>
          </cell>
          <cell r="C389" t="str">
            <v>مشران</v>
          </cell>
        </row>
        <row r="390">
          <cell r="A390" t="str">
            <v>Meeting</v>
          </cell>
          <cell r="B390" t="str">
            <v>جلسه / مجلس</v>
          </cell>
          <cell r="C390" t="str">
            <v>ناسته / غونډه</v>
          </cell>
        </row>
        <row r="391">
          <cell r="A391" t="str">
            <v>Gathering</v>
          </cell>
          <cell r="B391" t="str">
            <v>مجلس</v>
          </cell>
          <cell r="C391" t="str">
            <v>غونډه</v>
          </cell>
        </row>
        <row r="392">
          <cell r="A392" t="str">
            <v>Most Important Council</v>
          </cell>
          <cell r="B392" t="str">
            <v>مهمترین شورا - شورای 1</v>
          </cell>
          <cell r="C392" t="str">
            <v>ډيره مهمه شورا - ۱ شورا</v>
          </cell>
        </row>
        <row r="393">
          <cell r="A393" t="str">
            <v>Second Most Important Council</v>
          </cell>
          <cell r="B393" t="str">
            <v>دومین شورای مهم - شورای 2</v>
          </cell>
          <cell r="C393" t="str">
            <v>دوهمه ډيره مهمه شورا - ۲ شورا</v>
          </cell>
        </row>
        <row r="394">
          <cell r="A394" t="str">
            <v>Third Most Important Council</v>
          </cell>
          <cell r="B394" t="str">
            <v>سومین شورای مهم - شورای 3</v>
          </cell>
          <cell r="C394" t="str">
            <v>دريمه مهمه شورا - ۳ شورا</v>
          </cell>
        </row>
        <row r="395">
          <cell r="A395" t="str">
            <v>Only One Council Serves Village</v>
          </cell>
          <cell r="B395" t="str">
            <v xml:space="preserve">فقط یک شورا به قریه خدمت می کند </v>
          </cell>
          <cell r="C395" t="str">
            <v>يوازې يوه شورا کلي ته خدمت کوي</v>
          </cell>
        </row>
        <row r="396">
          <cell r="A396" t="str">
            <v>Only Two Councils Serve Village</v>
          </cell>
          <cell r="B396" t="str">
            <v xml:space="preserve">فقط دو شورا به قریه خدمت می کند </v>
          </cell>
          <cell r="C396" t="str">
            <v>يوازې دوه شورا کلي ته خدمت کوي</v>
          </cell>
        </row>
        <row r="397">
          <cell r="A397" t="str">
            <v>{COUNCIL 1}</v>
          </cell>
          <cell r="B397" t="str">
            <v>{شورای 1}</v>
          </cell>
          <cell r="C397" t="str">
            <v>{۱ شورا}</v>
          </cell>
        </row>
        <row r="398">
          <cell r="A398" t="str">
            <v>{NAME OF COUNCIL 1}</v>
          </cell>
          <cell r="B398" t="str">
            <v>{نام شورای 1}</v>
          </cell>
          <cell r="C398" t="str">
            <v>{۱ شورا نوم}</v>
          </cell>
        </row>
        <row r="399">
          <cell r="A399" t="str">
            <v>{COUNCIL 2}</v>
          </cell>
          <cell r="B399" t="str">
            <v>{شورای 2}</v>
          </cell>
          <cell r="C399" t="str">
            <v>{۲ شورا}</v>
          </cell>
        </row>
        <row r="400">
          <cell r="A400" t="str">
            <v>{COUNCIL 3}</v>
          </cell>
          <cell r="B400" t="str">
            <v>{شورای 3}</v>
          </cell>
          <cell r="C400" t="str">
            <v>{۳ شورا}</v>
          </cell>
        </row>
        <row r="401">
          <cell r="A401" t="str">
            <v>Women's Council</v>
          </cell>
          <cell r="B401" t="str">
            <v xml:space="preserve">شورای زنان </v>
          </cell>
          <cell r="C401" t="str">
            <v>د ښځو شورا</v>
          </cell>
        </row>
        <row r="402">
          <cell r="A402" t="str">
            <v>Head of Women's Council</v>
          </cell>
          <cell r="B402" t="str">
            <v xml:space="preserve">رئیس شورای زنان </v>
          </cell>
          <cell r="C402" t="str">
            <v>د ښځو د شورا رئيسه</v>
          </cell>
        </row>
        <row r="403">
          <cell r="A403" t="str">
            <v>Member of Women's Council</v>
          </cell>
          <cell r="B403" t="str">
            <v xml:space="preserve">عضو شورای زنان </v>
          </cell>
          <cell r="C403" t="str">
            <v>د ښځو د شورا غړى</v>
          </cell>
        </row>
        <row r="404">
          <cell r="A404" t="str">
            <v>Shura / Jirga (District)</v>
          </cell>
          <cell r="B404" t="str">
            <v>شورای ولسوالی</v>
          </cell>
          <cell r="C404" t="str">
            <v>د ولسوالۍ شورا</v>
          </cell>
        </row>
        <row r="405">
          <cell r="A405" t="str">
            <v>Council (District)</v>
          </cell>
          <cell r="B405" t="str">
            <v>شورای ولسوالی</v>
          </cell>
          <cell r="C405" t="str">
            <v>د ولسوالۍ شورا</v>
          </cell>
        </row>
        <row r="406">
          <cell r="A406" t="str">
            <v>Council - District</v>
          </cell>
          <cell r="B406" t="str">
            <v>شورای ولسوالی</v>
          </cell>
          <cell r="C406" t="str">
            <v>د ولسوالۍ شورا</v>
          </cell>
        </row>
        <row r="407">
          <cell r="A407" t="str">
            <v>District Council</v>
          </cell>
          <cell r="B407" t="str">
            <v>شورای ولسوالی</v>
          </cell>
          <cell r="C407" t="str">
            <v>د ولسوالۍ شورا</v>
          </cell>
        </row>
        <row r="408">
          <cell r="A408" t="str">
            <v>Shura - District</v>
          </cell>
          <cell r="B408" t="str">
            <v>شورای ولسوالی</v>
          </cell>
          <cell r="C408" t="str">
            <v>د ولسوالۍ شورا</v>
          </cell>
        </row>
        <row r="409">
          <cell r="A409" t="str">
            <v>Shura (District)</v>
          </cell>
          <cell r="B409" t="str">
            <v>شورای ولسوالی</v>
          </cell>
          <cell r="C409" t="str">
            <v>د ولسوالۍ شورا</v>
          </cell>
        </row>
        <row r="410">
          <cell r="A410" t="str">
            <v>District Shura</v>
          </cell>
          <cell r="B410" t="str">
            <v>شورای ولسوالی</v>
          </cell>
          <cell r="C410" t="str">
            <v>د ولسوالۍ شورا</v>
          </cell>
        </row>
        <row r="411">
          <cell r="A411" t="str">
            <v>Head of Council (District)</v>
          </cell>
          <cell r="B411" t="str">
            <v>رئیس شورای ولسوالی</v>
          </cell>
          <cell r="C411" t="str">
            <v>د ولسوالۍ  د شورا رئيس</v>
          </cell>
        </row>
        <row r="412">
          <cell r="A412" t="str">
            <v>Head of District Council</v>
          </cell>
          <cell r="B412" t="str">
            <v>رئیس شورای ولسوالی</v>
          </cell>
          <cell r="C412" t="str">
            <v>د ولسوالۍ  د شورا رئيس</v>
          </cell>
        </row>
        <row r="413">
          <cell r="A413" t="str">
            <v>Member of Council (District)</v>
          </cell>
          <cell r="B413" t="str">
            <v>عضو شورای ولسوالی</v>
          </cell>
          <cell r="C413" t="str">
            <v>د ولسوالۍ د شورا غړى</v>
          </cell>
        </row>
        <row r="414">
          <cell r="A414" t="str">
            <v>Member of District Council</v>
          </cell>
          <cell r="B414" t="str">
            <v>عضو شورای ولسوالی</v>
          </cell>
          <cell r="C414" t="str">
            <v>د ولسوالۍ د شورا غړى</v>
          </cell>
        </row>
        <row r="415">
          <cell r="A415" t="str">
            <v>Shura / Jirga (Province)</v>
          </cell>
          <cell r="B415" t="str">
            <v xml:space="preserve">شورای ولایتی </v>
          </cell>
          <cell r="C415" t="str">
            <v>ولایتي شورا</v>
          </cell>
        </row>
        <row r="416">
          <cell r="A416" t="str">
            <v>Council (Province)</v>
          </cell>
          <cell r="B416" t="str">
            <v xml:space="preserve">شورای ولایتی </v>
          </cell>
          <cell r="C416" t="str">
            <v>ولایتي شورا</v>
          </cell>
        </row>
        <row r="417">
          <cell r="A417" t="str">
            <v>Council - Province</v>
          </cell>
          <cell r="B417" t="str">
            <v xml:space="preserve">شورای ولایتی </v>
          </cell>
          <cell r="C417" t="str">
            <v>ولایتي شورا</v>
          </cell>
        </row>
        <row r="418">
          <cell r="A418" t="str">
            <v>Province Council</v>
          </cell>
          <cell r="B418" t="str">
            <v xml:space="preserve">شورای ولایتی </v>
          </cell>
          <cell r="C418" t="str">
            <v>ولایتي شورا</v>
          </cell>
        </row>
        <row r="419">
          <cell r="A419" t="str">
            <v>Shura - Province</v>
          </cell>
          <cell r="B419" t="str">
            <v xml:space="preserve">شورای ولایتی </v>
          </cell>
          <cell r="C419" t="str">
            <v>ولایتي شورا</v>
          </cell>
        </row>
        <row r="420">
          <cell r="A420" t="str">
            <v>Shura (Province)</v>
          </cell>
          <cell r="B420" t="str">
            <v xml:space="preserve">شورای ولایتی </v>
          </cell>
          <cell r="C420" t="str">
            <v>ولایتي شورا</v>
          </cell>
        </row>
        <row r="421">
          <cell r="A421" t="str">
            <v>Province Shura</v>
          </cell>
          <cell r="B421" t="str">
            <v xml:space="preserve">شورای ولایتی </v>
          </cell>
          <cell r="C421" t="str">
            <v>ولایتي شورا</v>
          </cell>
        </row>
        <row r="422">
          <cell r="A422" t="str">
            <v>Head of Council (Province)</v>
          </cell>
          <cell r="B422" t="str">
            <v xml:space="preserve">رئیس شورای ولایتی </v>
          </cell>
          <cell r="C422" t="str">
            <v>د ولایتي شورا ریئس</v>
          </cell>
        </row>
        <row r="423">
          <cell r="A423" t="str">
            <v>Head of Provincial Council</v>
          </cell>
          <cell r="B423" t="str">
            <v xml:space="preserve">رئیس شورای ولایتی </v>
          </cell>
          <cell r="C423" t="str">
            <v>د ولایتي شورا ریئس</v>
          </cell>
        </row>
        <row r="424">
          <cell r="A424" t="str">
            <v>Head of Province Council</v>
          </cell>
          <cell r="B424" t="str">
            <v xml:space="preserve">رئیس شورای ولایتی </v>
          </cell>
          <cell r="C424" t="str">
            <v>د ولایتي شورا ریئس</v>
          </cell>
        </row>
        <row r="425">
          <cell r="A425" t="str">
            <v>Member of Council (Province)</v>
          </cell>
          <cell r="B425" t="str">
            <v xml:space="preserve">عضو شورای ولایتی </v>
          </cell>
          <cell r="C425" t="str">
            <v>د ولایتي شورا غړی</v>
          </cell>
        </row>
        <row r="426">
          <cell r="A426" t="str">
            <v>Member of Provincial Council</v>
          </cell>
          <cell r="B426" t="str">
            <v xml:space="preserve">عضو شورای ولایتی </v>
          </cell>
          <cell r="C426" t="str">
            <v>د ولایتي شورا غړی</v>
          </cell>
        </row>
        <row r="427">
          <cell r="A427" t="str">
            <v>Member of Province Council</v>
          </cell>
          <cell r="B427" t="str">
            <v xml:space="preserve">عضو شورای ولایتی </v>
          </cell>
          <cell r="C427" t="str">
            <v>د ولایتي شورا غړی</v>
          </cell>
        </row>
        <row r="428">
          <cell r="A428" t="str">
            <v>Most Important Council</v>
          </cell>
          <cell r="B428" t="str">
            <v>مهمترین شورا</v>
          </cell>
          <cell r="C428" t="str">
            <v>ډیره مهمه شورا</v>
          </cell>
        </row>
        <row r="429">
          <cell r="A429" t="str">
            <v>Second Most Important Council</v>
          </cell>
          <cell r="B429" t="str">
            <v xml:space="preserve">دومین شورای مهم </v>
          </cell>
          <cell r="C429" t="str">
            <v>دوهمه مهمه شورا</v>
          </cell>
        </row>
        <row r="430">
          <cell r="A430" t="str">
            <v>Third Most Important Council</v>
          </cell>
          <cell r="B430" t="str">
            <v xml:space="preserve">سومین شورای مهم </v>
          </cell>
          <cell r="C430" t="str">
            <v>دريمه مهمه شورا</v>
          </cell>
        </row>
        <row r="431">
          <cell r="A431" t="str">
            <v>Only One Council Serves Village</v>
          </cell>
          <cell r="B431" t="str">
            <v xml:space="preserve">فقط یک شورا به قریه خدمت می کند </v>
          </cell>
          <cell r="C431" t="str">
            <v>یوازې یوه شورا کلي ته خدمت کوي</v>
          </cell>
        </row>
        <row r="432">
          <cell r="A432" t="str">
            <v>Only Two Councils Serve Village</v>
          </cell>
          <cell r="B432" t="str">
            <v xml:space="preserve">فقط دو شورا به قریه خدمت می کند </v>
          </cell>
          <cell r="C432" t="str">
            <v>یوازې دوه شورا کلي ته خدمت کوي</v>
          </cell>
        </row>
        <row r="434">
          <cell r="A434" t="str">
            <v>/ Reasons for Power /</v>
          </cell>
        </row>
        <row r="435">
          <cell r="A435" t="str">
            <v>Own a Lot of Land</v>
          </cell>
          <cell r="B435" t="str">
            <v>مالک زمين های زياد</v>
          </cell>
          <cell r="C435" t="str">
            <v>د ډیرو ځمکو خاوند</v>
          </cell>
        </row>
        <row r="436">
          <cell r="A436" t="str">
            <v>Have a Lot of Money</v>
          </cell>
          <cell r="B436" t="str">
            <v>بسیار پولدار</v>
          </cell>
          <cell r="C436" t="str">
            <v>د ډیرو پیسو خاوند</v>
          </cell>
        </row>
        <row r="437">
          <cell r="A437" t="str">
            <v>Father or Family Members Held Position</v>
          </cell>
          <cell r="B437" t="str">
            <v>پدر یا اعضای فامیل داری موقف بودند</v>
          </cell>
          <cell r="C437" t="str">
            <v>پلار یا د کورنۍ غړو داسې موقف درلود</v>
          </cell>
        </row>
        <row r="438">
          <cell r="A438" t="str">
            <v>From Powerful Family</v>
          </cell>
          <cell r="B438" t="str">
            <v>از فامیل با نفوذ</v>
          </cell>
          <cell r="C438" t="str">
            <v>د با نفوذه کورنۍ څخه</v>
          </cell>
        </row>
        <row r="439">
          <cell r="A439" t="str">
            <v>Respected and Trusted by Villagers</v>
          </cell>
          <cell r="B439" t="str">
            <v>محترم و قابل اعتماد نزد مردم قریه</v>
          </cell>
          <cell r="C439" t="str">
            <v>د کلی خلکو ته دروند او د ډاډ وړ سړی</v>
          </cell>
        </row>
        <row r="440">
          <cell r="A440" t="str">
            <v>Command Militia</v>
          </cell>
          <cell r="B440" t="str">
            <v>آمر ملیشه</v>
          </cell>
          <cell r="C440" t="str">
            <v xml:space="preserve">د ملیشې آمر </v>
          </cell>
        </row>
        <row r="441">
          <cell r="A441" t="str">
            <v>Uloswol / Government Officials recognize this person / meet with them</v>
          </cell>
          <cell r="B441" t="str">
            <v>ولسوال / مقامات دولتی این شخص را میشناسند، آنان را ملاقات میکند</v>
          </cell>
          <cell r="C441" t="str">
            <v>ولسوال /  دولتی چارواکی دغه کس پیژني، د هغوی سره لیدنه کتنه کوي</v>
          </cell>
        </row>
        <row r="442">
          <cell r="A442" t="str">
            <v>NGO recognize this person / meet with them</v>
          </cell>
          <cell r="B442" t="str">
            <v>انجو این شخص را میشناسد / با آنها ملاقات میکنند</v>
          </cell>
          <cell r="C442" t="str">
            <v>انجیو دغه کس پیژني / د هغوی سره لیدنه کتنه کوي</v>
          </cell>
        </row>
        <row r="443">
          <cell r="A443" t="str">
            <v>Wisdom</v>
          </cell>
          <cell r="B443" t="str">
            <v>فهمیده</v>
          </cell>
          <cell r="C443" t="str">
            <v>هوښیار</v>
          </cell>
        </row>
        <row r="444">
          <cell r="A444" t="str">
            <v>Age</v>
          </cell>
          <cell r="B444" t="str">
            <v>مسن / سالخورده</v>
          </cell>
          <cell r="C444" t="str">
            <v xml:space="preserve"> زوړ سړی</v>
          </cell>
        </row>
        <row r="445">
          <cell r="A445" t="str">
            <v>Level of Education</v>
          </cell>
          <cell r="B445" t="str">
            <v>بخاطر داشتن علم زیاد</v>
          </cell>
          <cell r="C445" t="str">
            <v>د زیاتې پوهې د درلودلو لپاره</v>
          </cell>
        </row>
        <row r="447">
          <cell r="A447" t="str">
            <v>/ NSP / CDC / Development Programs /</v>
          </cell>
        </row>
        <row r="448">
          <cell r="A448" t="str">
            <v>National Solidarity Programme</v>
          </cell>
          <cell r="B448" t="str">
            <v>برنامه همبستگی ملی</v>
          </cell>
          <cell r="C448" t="str">
            <v>د ملي پیوستون پروګرام</v>
          </cell>
        </row>
        <row r="449">
          <cell r="A449" t="str">
            <v>National Solidarity Program</v>
          </cell>
          <cell r="B449" t="str">
            <v>برنامه همبستگی ملی</v>
          </cell>
          <cell r="C449" t="str">
            <v>د ملي پیوستون پروګرام</v>
          </cell>
        </row>
        <row r="450">
          <cell r="A450" t="str">
            <v>NSP Program</v>
          </cell>
          <cell r="B450" t="str">
            <v>برنامه همبستگی ملی</v>
          </cell>
          <cell r="C450" t="str">
            <v>د ملي پیوستون پروګرام</v>
          </cell>
        </row>
        <row r="451">
          <cell r="A451" t="str">
            <v>NSP</v>
          </cell>
          <cell r="B451" t="str">
            <v>برنامه همبستگی ملی</v>
          </cell>
          <cell r="C451" t="str">
            <v>د ملي پیوستون پروګرام</v>
          </cell>
        </row>
        <row r="452">
          <cell r="A452" t="str">
            <v>National Soldarity Program / Community Development Council</v>
          </cell>
          <cell r="B452" t="str">
            <v>برنامه همبستگی ملی / شورای انکشافی قریه (شورای همبستگی ملی)</v>
          </cell>
          <cell r="C452" t="str">
            <v>د ملي پیوستون پروګرام / د کلي پر مختیايي شورا (د ملي پیوستون شورا)</v>
          </cell>
        </row>
        <row r="453">
          <cell r="A453" t="str">
            <v>NSP / CDC</v>
          </cell>
          <cell r="B453" t="str">
            <v>برنامه همبستگی ملی / شورای انکشافی قریه (شورای همبستگی ملی)</v>
          </cell>
          <cell r="C453" t="str">
            <v>د ملي پیوستون پروګرام / د کلي پر مختیايي شورا (د ملي پیوستون شورا)</v>
          </cell>
        </row>
        <row r="454">
          <cell r="A454" t="str">
            <v>Development Project [SPECIFY]:</v>
          </cell>
          <cell r="B454" t="str">
            <v>پروژه انکشافی [مشخص سازید]:</v>
          </cell>
          <cell r="C454" t="str">
            <v>پرمختیایی پروژه [ځانګړې یې کړئ]:</v>
          </cell>
        </row>
        <row r="455">
          <cell r="A455" t="str">
            <v>Development Projects</v>
          </cell>
          <cell r="B455" t="str">
            <v>پروژه های انکشافی</v>
          </cell>
          <cell r="C455" t="str">
            <v>پرمختیایي پروژه</v>
          </cell>
        </row>
        <row r="456">
          <cell r="A456" t="str">
            <v>Development Project(s)</v>
          </cell>
          <cell r="B456" t="str">
            <v>پروژه (ها) انکشافی</v>
          </cell>
          <cell r="C456" t="str">
            <v>پرمختیایی پروژه (پروژې)</v>
          </cell>
        </row>
        <row r="457">
          <cell r="A457" t="str">
            <v>Development Project</v>
          </cell>
          <cell r="B457" t="str">
            <v>پروژه انکشافی</v>
          </cell>
          <cell r="C457" t="str">
            <v>پرمختیایي پروژه</v>
          </cell>
        </row>
        <row r="458">
          <cell r="A458" t="str">
            <v>NRAP / Roads Program</v>
          </cell>
          <cell r="B458" t="str">
            <v>برنامه سرک سازی</v>
          </cell>
          <cell r="C458" t="str">
            <v>د سړک جوړولو پروګرام</v>
          </cell>
        </row>
        <row r="459">
          <cell r="A459" t="str">
            <v>FP</v>
          </cell>
          <cell r="B459" t="str">
            <v>موسسه همکار</v>
          </cell>
          <cell r="C459" t="str">
            <v>همکاره موسسه</v>
          </cell>
        </row>
        <row r="460">
          <cell r="A460" t="str">
            <v>FP Worker</v>
          </cell>
          <cell r="B460" t="str">
            <v>کارمند موسسه همکار</v>
          </cell>
          <cell r="C460" t="str">
            <v>د همکارې موسسې کارکوونکی</v>
          </cell>
        </row>
        <row r="461">
          <cell r="A461" t="str">
            <v>Community Development Council (CDC)</v>
          </cell>
          <cell r="B461" t="str">
            <v>شورای انکشافی قریه (شورای همبستگی ملی)</v>
          </cell>
          <cell r="C461" t="str">
            <v>د کلي پر مختیايي شورا (د ملي پیوستون شورا)</v>
          </cell>
        </row>
        <row r="462">
          <cell r="A462" t="str">
            <v>Community Development Council [ONLY]</v>
          </cell>
          <cell r="B462" t="str">
            <v>شورای انکشافی قریه</v>
          </cell>
          <cell r="C462" t="str">
            <v>د کلي پرمختیایي شورا</v>
          </cell>
        </row>
        <row r="463">
          <cell r="A463" t="str">
            <v>Women's CDC</v>
          </cell>
          <cell r="B463" t="str">
            <v xml:space="preserve">شورای انکشافی زنانه (شورای همبستگی ملی) </v>
          </cell>
          <cell r="C463" t="str">
            <v>د ښځو پر مختیايي شورا (د ملي پیوستون شورا)</v>
          </cell>
        </row>
        <row r="464">
          <cell r="A464" t="str">
            <v>Women's Sub-Council of CDC</v>
          </cell>
          <cell r="B464" t="str">
            <v xml:space="preserve">شورای علحیده زنانه مربوط شورای انکشافی قریه </v>
          </cell>
          <cell r="C464" t="str">
            <v>د ښځو بیله شورا کوم چې پرمختیایی شورا پورې اړه لري</v>
          </cell>
        </row>
        <row r="465">
          <cell r="A465" t="str">
            <v>Hambastagi Shura</v>
          </cell>
          <cell r="B465" t="str">
            <v>شورای همبستگی</v>
          </cell>
          <cell r="C465" t="str">
            <v>د پیوستون شورا</v>
          </cell>
        </row>
        <row r="466">
          <cell r="A466" t="str">
            <v>Community Development Council</v>
          </cell>
          <cell r="B466" t="str">
            <v>شورای انکشافی قریه (شورای همبستگی ملی)</v>
          </cell>
          <cell r="C466" t="str">
            <v>د کلي پر مختیايي شورا (د ملي پیوستون شورا)</v>
          </cell>
        </row>
        <row r="467">
          <cell r="A467" t="str">
            <v>CDC</v>
          </cell>
          <cell r="B467" t="str">
            <v>شورای انکشافی قریه</v>
          </cell>
          <cell r="C467" t="str">
            <v>د کلي پرمختیایي شورا</v>
          </cell>
        </row>
        <row r="468">
          <cell r="A468" t="str">
            <v>Head of CDC</v>
          </cell>
          <cell r="B468" t="str">
            <v>رئیس شورای انکشافی قریه</v>
          </cell>
          <cell r="C468" t="str">
            <v>د کلي د پرمختیایي شورا رئیس</v>
          </cell>
        </row>
        <row r="469">
          <cell r="A469" t="str">
            <v>CDC Head</v>
          </cell>
          <cell r="B469" t="str">
            <v>آسیاب</v>
          </cell>
          <cell r="C469" t="str">
            <v>ژرنده</v>
          </cell>
        </row>
        <row r="470">
          <cell r="A470" t="str">
            <v xml:space="preserve">CDC Deputy </v>
          </cell>
          <cell r="B470" t="str">
            <v>معاون شورای انکشافی قریه</v>
          </cell>
          <cell r="C470" t="str">
            <v>د کلي د پرمختیایي شورا د رئیس مرستیال</v>
          </cell>
        </row>
        <row r="471">
          <cell r="A471" t="str">
            <v>Deputy Head of CDC</v>
          </cell>
          <cell r="B471" t="str">
            <v>معاون شورای انکشافی قریه</v>
          </cell>
          <cell r="C471" t="str">
            <v>د کلي د پرمختیایي شورا د رئیس مرستیال</v>
          </cell>
        </row>
        <row r="472">
          <cell r="A472" t="str">
            <v>CDC Deputy Head</v>
          </cell>
          <cell r="B472" t="str">
            <v>معاون شورای انکشافی قریه</v>
          </cell>
          <cell r="C472" t="str">
            <v>د کلي د پرمختیایي شورا د رئیس مرستیال</v>
          </cell>
        </row>
        <row r="473">
          <cell r="A473" t="str">
            <v>Treasurer of CDC</v>
          </cell>
          <cell r="B473" t="str">
            <v>خزانه دار شورای انکشافی قریه</v>
          </cell>
          <cell r="C473" t="str">
            <v>د کلي د پرمختیایي شورا خزانه دار</v>
          </cell>
        </row>
        <row r="474">
          <cell r="A474" t="str">
            <v>CDC Treasurer</v>
          </cell>
          <cell r="B474" t="str">
            <v>خزانه دار شورای انکشافی قریه</v>
          </cell>
          <cell r="C474" t="str">
            <v>د کلي د پرمختیایي شورا خزانه دار</v>
          </cell>
        </row>
        <row r="475">
          <cell r="A475" t="str">
            <v>Secretary of CDC</v>
          </cell>
          <cell r="B475" t="str">
            <v>منشی شورای انکشافی قریه</v>
          </cell>
          <cell r="C475" t="str">
            <v>د کلي د پرمختیایي شورا منشي</v>
          </cell>
        </row>
        <row r="476">
          <cell r="A476" t="str">
            <v>CDC Secretary</v>
          </cell>
          <cell r="B476" t="str">
            <v>منشی شورای انکشافی قریه</v>
          </cell>
          <cell r="C476" t="str">
            <v>د کلي د پرمختیایي شورا منشي</v>
          </cell>
        </row>
        <row r="477">
          <cell r="A477" t="str">
            <v xml:space="preserve">CDC Member </v>
          </cell>
          <cell r="B477" t="str">
            <v>عضو شورای انکشافی قریه</v>
          </cell>
          <cell r="C477" t="str">
            <v>د کلي د پرمختیایي شورا غړی</v>
          </cell>
        </row>
        <row r="478">
          <cell r="A478" t="str">
            <v>Member of CDC</v>
          </cell>
          <cell r="B478" t="str">
            <v>عضو شورای انکشافی قریه</v>
          </cell>
          <cell r="C478" t="str">
            <v>د کلي د پرمختیایي شورا غړی</v>
          </cell>
        </row>
        <row r="479">
          <cell r="A479" t="str">
            <v>CDC Member(s)</v>
          </cell>
          <cell r="B479" t="str">
            <v>عضو يا اعضای شورای انکشافی قریه</v>
          </cell>
          <cell r="C479" t="str">
            <v>د کلي د پرمختیایي شورا غړی  یا غړي</v>
          </cell>
        </row>
        <row r="480">
          <cell r="A480" t="str">
            <v>Member(s) of CDC</v>
          </cell>
          <cell r="B480" t="str">
            <v>عضو يا اعضای شورای انکشافی قریه</v>
          </cell>
          <cell r="C480" t="str">
            <v>د کلي د پرمختیایي شورا غړی  یا غړي</v>
          </cell>
        </row>
        <row r="481">
          <cell r="A481" t="str">
            <v>CDC Members</v>
          </cell>
          <cell r="B481" t="str">
            <v>اعضای شورای انکشافی قریه</v>
          </cell>
          <cell r="C481" t="str">
            <v>د کلي د پرمختیایي شورا غړي</v>
          </cell>
        </row>
        <row r="482">
          <cell r="A482" t="str">
            <v>Members of CDC</v>
          </cell>
          <cell r="B482" t="str">
            <v>اعضای شورای انکشافی قریه</v>
          </cell>
          <cell r="C482" t="str">
            <v>د کلي د پرمختیایي شورا غړي</v>
          </cell>
        </row>
        <row r="484">
          <cell r="A484" t="str">
            <v>/ Official Afghanistan Government Institutions /</v>
          </cell>
        </row>
        <row r="485">
          <cell r="A485" t="str">
            <v>Representative of . . .</v>
          </cell>
          <cell r="B485" t="str">
            <v>نماینده</v>
          </cell>
          <cell r="C485" t="str">
            <v>استازی</v>
          </cell>
        </row>
        <row r="486">
          <cell r="A486" t="str">
            <v>Government</v>
          </cell>
          <cell r="B486" t="str">
            <v>دولت / حکومت</v>
          </cell>
          <cell r="C486" t="str">
            <v>دولت / حکومت</v>
          </cell>
        </row>
        <row r="487">
          <cell r="A487" t="str">
            <v>Central Government / Karzai</v>
          </cell>
          <cell r="B487" t="str">
            <v>دولت مرکزی / حامد کرزی</v>
          </cell>
          <cell r="C487" t="str">
            <v>مرکزي دولت / حامد کرزی</v>
          </cell>
        </row>
        <row r="488">
          <cell r="A488" t="str">
            <v>Central Government</v>
          </cell>
          <cell r="B488" t="str">
            <v>دولت مرکزی</v>
          </cell>
          <cell r="C488" t="str">
            <v>مرکزي دولت</v>
          </cell>
        </row>
        <row r="489">
          <cell r="A489" t="str">
            <v>Government / State</v>
          </cell>
          <cell r="B489" t="str">
            <v xml:space="preserve">دولت / حکومت </v>
          </cell>
          <cell r="C489" t="str">
            <v>دولت / حکومت</v>
          </cell>
        </row>
        <row r="490">
          <cell r="A490" t="str">
            <v>President of Afghanistan / Hamid Karzai</v>
          </cell>
          <cell r="B490" t="str">
            <v>رئیس جمهور افغانستان / حامد کرزی</v>
          </cell>
          <cell r="C490" t="str">
            <v>د افغانستان جمهور رئیس / حامد کرزی</v>
          </cell>
        </row>
        <row r="491">
          <cell r="A491" t="str">
            <v>President of Afghanistan</v>
          </cell>
          <cell r="B491" t="str">
            <v>رئیس جمهور افغانستان</v>
          </cell>
          <cell r="C491" t="str">
            <v>د افغانستان جمهور رئیس</v>
          </cell>
        </row>
        <row r="492">
          <cell r="A492" t="str">
            <v>Hamid Karzai</v>
          </cell>
          <cell r="B492" t="str">
            <v>حامد کرزی</v>
          </cell>
          <cell r="C492" t="str">
            <v>حامد کرزی</v>
          </cell>
        </row>
        <row r="493">
          <cell r="A493" t="str">
            <v>Minister</v>
          </cell>
          <cell r="B493" t="str">
            <v>وزیر</v>
          </cell>
          <cell r="C493" t="str">
            <v>وزیر</v>
          </cell>
        </row>
        <row r="494">
          <cell r="A494" t="str">
            <v>Ministry of Agriculture</v>
          </cell>
          <cell r="B494" t="str">
            <v>وزارت زراعت</v>
          </cell>
          <cell r="C494" t="str">
            <v>د کرهنې وزارت</v>
          </cell>
        </row>
        <row r="495">
          <cell r="A495" t="str">
            <v>Ministry of Education</v>
          </cell>
          <cell r="B495" t="str">
            <v>وزارت معارف</v>
          </cell>
          <cell r="C495" t="str">
            <v>د ښوونې او روزنې وزارت</v>
          </cell>
        </row>
        <row r="496">
          <cell r="A496" t="str">
            <v>Ministry of Health</v>
          </cell>
          <cell r="B496" t="str">
            <v>وزارت صحت</v>
          </cell>
          <cell r="C496" t="str">
            <v>د عامې روغتیا وزارت</v>
          </cell>
        </row>
        <row r="497">
          <cell r="A497" t="str">
            <v>Ministry of Public Works</v>
          </cell>
          <cell r="B497" t="str">
            <v>وزارت فوائد عامه</v>
          </cell>
          <cell r="C497" t="str">
            <v>د فواید عامې وزارت</v>
          </cell>
        </row>
        <row r="498">
          <cell r="A498" t="str">
            <v>Ministry of Rural Rehabilitation and Development</v>
          </cell>
          <cell r="B498" t="str">
            <v>وزارت احیا و انکشاف دهات</v>
          </cell>
          <cell r="C498" t="str">
            <v>د کلیو بیا رغونې او پراختیا وزارت</v>
          </cell>
        </row>
        <row r="499">
          <cell r="A499" t="str">
            <v>MRRD</v>
          </cell>
          <cell r="B499" t="str">
            <v>وزارت احیا و انکشاف دهات</v>
          </cell>
          <cell r="C499" t="str">
            <v>د کلیو بیا رغونې او پراختیا وزارت</v>
          </cell>
        </row>
        <row r="500">
          <cell r="A500" t="str">
            <v>Ministry of Finance</v>
          </cell>
          <cell r="B500" t="str">
            <v>وزارت مالیه</v>
          </cell>
          <cell r="C500" t="str">
            <v>د مالیې وزارت</v>
          </cell>
        </row>
        <row r="501">
          <cell r="A501" t="str">
            <v>Other Ministry of Government of Afgahnisatan</v>
          </cell>
          <cell r="B501" t="str">
            <v>وزارت خانه های دیگر</v>
          </cell>
          <cell r="C501" t="str">
            <v>نور وزارتونه</v>
          </cell>
        </row>
        <row r="502">
          <cell r="A502" t="str">
            <v>Senior Government Official</v>
          </cell>
          <cell r="B502" t="str">
            <v>کارمند عالیرتبه دولتی</v>
          </cell>
          <cell r="C502" t="str">
            <v>دولتی لوړ پوړی کارکوونکی</v>
          </cell>
        </row>
        <row r="503">
          <cell r="A503" t="str">
            <v>Civil Servant</v>
          </cell>
          <cell r="B503" t="str">
            <v>مامور دولت</v>
          </cell>
          <cell r="C503" t="str">
            <v>د دولت مامور</v>
          </cell>
        </row>
        <row r="504">
          <cell r="A504" t="str">
            <v>Government Official</v>
          </cell>
          <cell r="B504" t="str">
            <v>مامور دولت</v>
          </cell>
          <cell r="C504" t="str">
            <v>د دولت مامور</v>
          </cell>
        </row>
        <row r="505">
          <cell r="A505" t="str">
            <v>Government Worker</v>
          </cell>
          <cell r="B505" t="str">
            <v>مامور دولت</v>
          </cell>
          <cell r="C505" t="str">
            <v>د دولت مامور</v>
          </cell>
        </row>
        <row r="506">
          <cell r="A506" t="str">
            <v>Government Official(s)</v>
          </cell>
          <cell r="B506" t="str">
            <v>مقام یا مقامات دولتی</v>
          </cell>
          <cell r="C506" t="str">
            <v>دولتي چارواکی یا چارواکي</v>
          </cell>
        </row>
        <row r="507">
          <cell r="A507" t="str">
            <v>Government Worker(s)</v>
          </cell>
          <cell r="B507" t="str">
            <v>مقام یا مقامات دولتی</v>
          </cell>
          <cell r="C507" t="str">
            <v>دولتي چارواکی یا چارواکي</v>
          </cell>
        </row>
        <row r="508">
          <cell r="A508" t="str">
            <v>Government Officials</v>
          </cell>
          <cell r="B508" t="str">
            <v>مقامات دولتی</v>
          </cell>
          <cell r="C508" t="str">
            <v>دولتی چارواکي</v>
          </cell>
        </row>
        <row r="509">
          <cell r="A509" t="str">
            <v>Government Workers</v>
          </cell>
          <cell r="B509" t="str">
            <v>مقامات دولتی</v>
          </cell>
          <cell r="C509" t="str">
            <v>دولتی چارواکي</v>
          </cell>
        </row>
        <row r="510">
          <cell r="A510" t="str">
            <v>Government Representative</v>
          </cell>
          <cell r="B510" t="str">
            <v>نماینده دولت / حکومت</v>
          </cell>
          <cell r="C510" t="str">
            <v>د دولت / حکومت استازی</v>
          </cell>
        </row>
        <row r="511">
          <cell r="A511" t="str">
            <v>Representative of Government</v>
          </cell>
          <cell r="B511" t="str">
            <v>نماینده دولت / حکومت</v>
          </cell>
          <cell r="C511" t="str">
            <v>د دولت / حکومت استازی</v>
          </cell>
        </row>
        <row r="512">
          <cell r="A512" t="str">
            <v>Central Government Representative</v>
          </cell>
          <cell r="B512" t="str">
            <v>نماینده دولت مرکزی</v>
          </cell>
          <cell r="C512" t="str">
            <v>د مرکزی دولت استازی</v>
          </cell>
        </row>
        <row r="513">
          <cell r="A513" t="str">
            <v>Representative of Central Government</v>
          </cell>
          <cell r="B513" t="str">
            <v>نماینده دولت مرکزی</v>
          </cell>
          <cell r="C513" t="str">
            <v>د مرکزی دولت استازی</v>
          </cell>
        </row>
        <row r="514">
          <cell r="A514" t="str">
            <v>Representative of Central Government in Province</v>
          </cell>
          <cell r="B514" t="str">
            <v>نماینده دولت مرکزی در ولایت</v>
          </cell>
          <cell r="C514" t="str">
            <v>د مرکزی دولت استازی په ولایت کې</v>
          </cell>
        </row>
        <row r="515">
          <cell r="A515" t="str">
            <v>Representative of Central Government in District</v>
          </cell>
          <cell r="B515" t="str">
            <v>نماینده دولت مرکزی در ولسوالی</v>
          </cell>
          <cell r="C515" t="str">
            <v>د مرکزی دولت استازی په و لسوالې کې</v>
          </cell>
        </row>
        <row r="516">
          <cell r="A516" t="str">
            <v>Judge</v>
          </cell>
          <cell r="B516" t="str">
            <v>قاضی</v>
          </cell>
          <cell r="C516" t="str">
            <v>قاضی</v>
          </cell>
        </row>
        <row r="517">
          <cell r="A517" t="str">
            <v>Judge (Qazi)</v>
          </cell>
          <cell r="B517" t="str">
            <v>قاضی</v>
          </cell>
          <cell r="C517" t="str">
            <v>قاضی</v>
          </cell>
        </row>
        <row r="518">
          <cell r="A518" t="str">
            <v>Provincial Governor / Provincial Government</v>
          </cell>
          <cell r="B518" t="str">
            <v>والی / حکومت ولایتی</v>
          </cell>
          <cell r="C518" t="str">
            <v>والی / ولایتي حکومت</v>
          </cell>
        </row>
        <row r="519">
          <cell r="A519" t="str">
            <v>Provincial Government / Provincial Governor</v>
          </cell>
          <cell r="B519" t="str">
            <v>والی / حکومت ولایتی</v>
          </cell>
          <cell r="C519" t="str">
            <v>والی / ولایتي حکومت</v>
          </cell>
        </row>
        <row r="520">
          <cell r="A520" t="str">
            <v>Provincial Government</v>
          </cell>
          <cell r="B520" t="str">
            <v>حکومت ولایتی</v>
          </cell>
          <cell r="C520" t="str">
            <v>ولایتي حکومت</v>
          </cell>
        </row>
        <row r="521">
          <cell r="A521" t="str">
            <v>Provincial Governor</v>
          </cell>
          <cell r="B521" t="str">
            <v>والی</v>
          </cell>
          <cell r="C521" t="str">
            <v>والی</v>
          </cell>
        </row>
        <row r="522">
          <cell r="A522" t="str">
            <v>Provincial Government Representative</v>
          </cell>
          <cell r="B522" t="str">
            <v>نماینده حکومت ولایتی</v>
          </cell>
          <cell r="C522" t="str">
            <v>د ولایتي حکومت استازی</v>
          </cell>
        </row>
        <row r="523">
          <cell r="A523" t="str">
            <v>Representative of Provincial Government</v>
          </cell>
          <cell r="B523" t="str">
            <v>نماینده حکومت ولایتی</v>
          </cell>
          <cell r="C523" t="str">
            <v>د ولایتي حکومت استازی</v>
          </cell>
        </row>
        <row r="524">
          <cell r="A524" t="str">
            <v>District Governor / District Government</v>
          </cell>
          <cell r="B524" t="str">
            <v>ولسوال / حکومت ولسوالی</v>
          </cell>
          <cell r="C524" t="str">
            <v>ولسوال / د ولسوالۍ حکومت</v>
          </cell>
        </row>
        <row r="525">
          <cell r="A525" t="str">
            <v>District Government / District Governor</v>
          </cell>
          <cell r="B525" t="str">
            <v>ولسوال / حکومت ولسوالی</v>
          </cell>
          <cell r="C525" t="str">
            <v>ولسوال / د ولسوالۍ حکومت</v>
          </cell>
        </row>
        <row r="526">
          <cell r="A526" t="str">
            <v>District Government</v>
          </cell>
          <cell r="B526" t="str">
            <v>حکومت ولسوالی</v>
          </cell>
          <cell r="C526" t="str">
            <v>د ولسوالۍ حکومت</v>
          </cell>
        </row>
        <row r="527">
          <cell r="A527" t="str">
            <v>District Administrator</v>
          </cell>
          <cell r="B527" t="str">
            <v>ولسوال</v>
          </cell>
          <cell r="C527" t="str">
            <v>ولسوال</v>
          </cell>
        </row>
        <row r="528">
          <cell r="A528" t="str">
            <v>District Government Representative</v>
          </cell>
          <cell r="B528" t="str">
            <v>نماینده حکومت ولسوالی</v>
          </cell>
          <cell r="C528" t="str">
            <v>د ولسوالۍ  د حکومت استازی</v>
          </cell>
        </row>
        <row r="529">
          <cell r="A529" t="str">
            <v>Representative of District Government</v>
          </cell>
          <cell r="B529" t="str">
            <v>نماینده حکومت ولسوالی</v>
          </cell>
          <cell r="C529" t="str">
            <v>د ولسوالۍ  د حکومت استازی</v>
          </cell>
        </row>
        <row r="530">
          <cell r="A530" t="str">
            <v>Parliament / Wolesi Jirga / Meshrano Jirga</v>
          </cell>
          <cell r="B530" t="str">
            <v>پارلمان / ولسی جرگه / مشرانو جرگه</v>
          </cell>
          <cell r="C530" t="str">
            <v>پارلمان / ولسي جرګه / مشرانو جرګه</v>
          </cell>
        </row>
        <row r="531">
          <cell r="A531" t="str">
            <v>Parliament / Wolesi Jirga</v>
          </cell>
          <cell r="B531" t="str">
            <v>پارلمان / ولسی جرگه</v>
          </cell>
          <cell r="C531" t="str">
            <v>پارلمان / ولسي جرګه</v>
          </cell>
        </row>
        <row r="532">
          <cell r="A532" t="str">
            <v>Parliament</v>
          </cell>
          <cell r="B532" t="str">
            <v>پارلمان</v>
          </cell>
          <cell r="C532" t="str">
            <v>پارلمان</v>
          </cell>
        </row>
        <row r="533">
          <cell r="A533" t="str">
            <v>Wolesi Jirga</v>
          </cell>
          <cell r="B533" t="str">
            <v>ولسی جرگه</v>
          </cell>
          <cell r="C533" t="str">
            <v>ولسی جرګه</v>
          </cell>
        </row>
        <row r="534">
          <cell r="A534" t="str">
            <v>Meshrano Jirga</v>
          </cell>
          <cell r="B534" t="str">
            <v>مشرانو جرگه</v>
          </cell>
          <cell r="C534" t="str">
            <v>مشرانو جرګه</v>
          </cell>
        </row>
        <row r="535">
          <cell r="A535" t="str">
            <v>Member of Parliament</v>
          </cell>
          <cell r="B535" t="str">
            <v>نماینده پارلمان</v>
          </cell>
          <cell r="C535" t="str">
            <v>د پارلمان استازی</v>
          </cell>
        </row>
        <row r="536">
          <cell r="A536" t="str">
            <v>Member of Parliament / Wolesi Jirga / Meshrano Jirga</v>
          </cell>
          <cell r="B536" t="str">
            <v>نماینده پارلمان / ولسی جرگه / مشرانو جرگه</v>
          </cell>
          <cell r="C536" t="str">
            <v>د پارلمان / ولسي جرګې / مشرانو جرګې استازی</v>
          </cell>
        </row>
        <row r="537">
          <cell r="A537" t="str">
            <v>Member of Parliament / Wolesi Jirga</v>
          </cell>
          <cell r="B537" t="str">
            <v>نماینده پارلمان / ولسی جرگه</v>
          </cell>
          <cell r="C537" t="str">
            <v>د پارلمان / ولسي جرګې استازی</v>
          </cell>
        </row>
        <row r="538">
          <cell r="A538" t="str">
            <v>Member of Wolesi Jirga</v>
          </cell>
          <cell r="B538" t="str">
            <v>نماینده ولسی جرگه</v>
          </cell>
          <cell r="C538" t="str">
            <v>د ولسي جرګې استازی</v>
          </cell>
        </row>
        <row r="539">
          <cell r="A539" t="str">
            <v xml:space="preserve">Member of Meshrano Jerga </v>
          </cell>
          <cell r="B539" t="str">
            <v>نماینده مشرانو جرگه</v>
          </cell>
          <cell r="C539" t="str">
            <v>د مشرانو جرګې استازی</v>
          </cell>
        </row>
        <row r="541">
          <cell r="A541" t="str">
            <v>/ Other Organization /</v>
          </cell>
        </row>
        <row r="542">
          <cell r="A542" t="str">
            <v>Non-Governmental Organization</v>
          </cell>
          <cell r="B542" t="str">
            <v>انجو / موسسه</v>
          </cell>
          <cell r="C542" t="str">
            <v>انجیو / موسسه</v>
          </cell>
        </row>
        <row r="543">
          <cell r="A543" t="str">
            <v>NGO</v>
          </cell>
          <cell r="B543" t="str">
            <v>انجو / موسسه</v>
          </cell>
          <cell r="C543" t="str">
            <v>انجیو / موسسه</v>
          </cell>
        </row>
        <row r="544">
          <cell r="A544" t="str">
            <v>NGO Employee</v>
          </cell>
          <cell r="B544" t="str">
            <v>کارمند انجو / موسسه</v>
          </cell>
          <cell r="C544" t="str">
            <v>د انجیو / موسسې کارکوونکی</v>
          </cell>
        </row>
        <row r="545">
          <cell r="A545" t="str">
            <v>NGO Employees</v>
          </cell>
          <cell r="B545" t="str">
            <v>کارمندان انجو / موسسه</v>
          </cell>
          <cell r="C545" t="str">
            <v>د انجیو / موسسې کارکوونکی</v>
          </cell>
        </row>
        <row r="546">
          <cell r="A546" t="str">
            <v>NGO Employee(s)</v>
          </cell>
          <cell r="B546" t="str">
            <v>کارمند (های) انجو / موسسه</v>
          </cell>
          <cell r="C546" t="str">
            <v>د انجیو / موسسې کارکوونکی (کارکوونکي)</v>
          </cell>
        </row>
        <row r="547">
          <cell r="A547" t="str">
            <v>NGO Worker(s)</v>
          </cell>
          <cell r="B547" t="str">
            <v>کارمند (های) انجو / موسسه</v>
          </cell>
          <cell r="C547" t="str">
            <v>د انجیو / موسسې کارکوونکی (کارکوونکي)</v>
          </cell>
        </row>
        <row r="548">
          <cell r="A548" t="str">
            <v>NGO Worker</v>
          </cell>
          <cell r="B548" t="str">
            <v>کارمند انجو / موسسه</v>
          </cell>
          <cell r="C548" t="str">
            <v>د انجیو / موسسې کارکوونکی</v>
          </cell>
        </row>
        <row r="549">
          <cell r="A549" t="str">
            <v>NGO Workers</v>
          </cell>
          <cell r="B549" t="str">
            <v>کارمندان انجو / موسسه</v>
          </cell>
          <cell r="C549" t="str">
            <v>د انجیو / موسسې کارکوونکی</v>
          </cell>
        </row>
        <row r="550">
          <cell r="A550" t="str">
            <v>National NGO</v>
          </cell>
          <cell r="B550" t="str">
            <v>انجو / موسسه داخلی</v>
          </cell>
          <cell r="C550" t="str">
            <v>داخلي انجیو / موسسه</v>
          </cell>
        </row>
        <row r="551">
          <cell r="A551" t="str">
            <v>National Non-Governmental Organization</v>
          </cell>
          <cell r="B551" t="str">
            <v>انجو / موسسه داخلی</v>
          </cell>
          <cell r="C551" t="str">
            <v>داخلي انجیو / موسسه</v>
          </cell>
        </row>
        <row r="552">
          <cell r="A552" t="str">
            <v>NGO - National</v>
          </cell>
          <cell r="B552" t="str">
            <v>انجو / موسسه داخلی</v>
          </cell>
          <cell r="C552" t="str">
            <v>داخلي انجیو / موسسه</v>
          </cell>
        </row>
        <row r="553">
          <cell r="A553" t="str">
            <v>Non-Governmental Organization - National</v>
          </cell>
          <cell r="B553" t="str">
            <v>انجو / موسسه داخلی</v>
          </cell>
          <cell r="C553" t="str">
            <v>داخلي انجیو / موسسه</v>
          </cell>
        </row>
        <row r="554">
          <cell r="A554" t="str">
            <v>International NGO</v>
          </cell>
          <cell r="B554" t="str">
            <v>انجو / موسسه بین خارجی</v>
          </cell>
          <cell r="C554" t="str">
            <v>نړیواله انجیو / موسسه</v>
          </cell>
        </row>
        <row r="555">
          <cell r="A555" t="str">
            <v>International Non-Governmental Organization</v>
          </cell>
          <cell r="B555" t="str">
            <v>انجو / موسسه بین خارجی</v>
          </cell>
          <cell r="C555" t="str">
            <v>نړیواله انجیو / موسسه</v>
          </cell>
        </row>
        <row r="556">
          <cell r="A556" t="str">
            <v>NGO - International</v>
          </cell>
          <cell r="B556" t="str">
            <v>انجو / موسسه بین خارجی</v>
          </cell>
          <cell r="C556" t="str">
            <v>نړیواله انجیو / موسسه</v>
          </cell>
        </row>
        <row r="557">
          <cell r="A557" t="str">
            <v>Non-Governmental Organization - International</v>
          </cell>
          <cell r="B557" t="str">
            <v>انجو / موسسه بین خارجی</v>
          </cell>
          <cell r="C557" t="str">
            <v>نړیواله انجیو / موسسه</v>
          </cell>
        </row>
        <row r="558">
          <cell r="A558" t="str">
            <v>Non-Governmental Organizations</v>
          </cell>
          <cell r="B558" t="str">
            <v>انجوها / موسسات</v>
          </cell>
          <cell r="C558" t="str">
            <v>انجیو ګانې / موسسې</v>
          </cell>
        </row>
        <row r="559">
          <cell r="A559" t="str">
            <v>NGOs</v>
          </cell>
          <cell r="B559" t="str">
            <v>انجوها / موسسات</v>
          </cell>
          <cell r="C559" t="str">
            <v>انجیو ګانې / موسسې</v>
          </cell>
        </row>
        <row r="560">
          <cell r="A560" t="str">
            <v>National NGOs</v>
          </cell>
          <cell r="B560" t="str">
            <v>انجوها / موسسات داخلی</v>
          </cell>
          <cell r="C560" t="str">
            <v>داخلي انجیو ګانې / موسسې</v>
          </cell>
        </row>
        <row r="561">
          <cell r="A561" t="str">
            <v>National Non-Governmental Organizations</v>
          </cell>
          <cell r="B561" t="str">
            <v>انجوها / موسسات داخلی</v>
          </cell>
          <cell r="C561" t="str">
            <v>داخلي انجیو ګانې / موسسې</v>
          </cell>
        </row>
        <row r="562">
          <cell r="A562" t="str">
            <v>NGOs - National</v>
          </cell>
          <cell r="B562" t="str">
            <v>انجوها / موسسات داخلی</v>
          </cell>
          <cell r="C562" t="str">
            <v>داخلي انجیو ګانې / موسسې</v>
          </cell>
        </row>
        <row r="563">
          <cell r="A563" t="str">
            <v>Non-Governmental Organizations - National</v>
          </cell>
          <cell r="B563" t="str">
            <v>انجوها / موسسات داخلی</v>
          </cell>
          <cell r="C563" t="str">
            <v>داخلي انجیو ګانې / موسسې</v>
          </cell>
        </row>
        <row r="564">
          <cell r="A564" t="str">
            <v>International NGOs</v>
          </cell>
          <cell r="B564" t="str">
            <v>انجوها / موسسات بین خارجی</v>
          </cell>
          <cell r="C564" t="str">
            <v>نړیواله انجیوګانې / موسسې</v>
          </cell>
        </row>
        <row r="565">
          <cell r="A565" t="str">
            <v>International Non-Governmental Organizations</v>
          </cell>
          <cell r="B565" t="str">
            <v>انجوها / موسسات بین خارجی</v>
          </cell>
          <cell r="C565" t="str">
            <v>نړیواله انجیوګانې / موسسې</v>
          </cell>
        </row>
        <row r="566">
          <cell r="A566" t="str">
            <v>NGOs - International</v>
          </cell>
          <cell r="B566" t="str">
            <v>انجوها / موسسات بین خارجی</v>
          </cell>
          <cell r="C566" t="str">
            <v>نړیواله انجیوګانې / موسسې</v>
          </cell>
        </row>
        <row r="567">
          <cell r="A567" t="str">
            <v>Non-Governmental Organizations - International</v>
          </cell>
          <cell r="B567" t="str">
            <v>انجوها / موسسات بین خارجی</v>
          </cell>
          <cell r="C567" t="str">
            <v>نړیواله انجیوګانې / موسسې</v>
          </cell>
        </row>
        <row r="568">
          <cell r="A568" t="str">
            <v>United Nations</v>
          </cell>
          <cell r="B568" t="str">
            <v>ملل متحد</v>
          </cell>
          <cell r="C568" t="str">
            <v>ملګري ملتونه</v>
          </cell>
        </row>
        <row r="569">
          <cell r="A569" t="str">
            <v>Microfinance Organization</v>
          </cell>
          <cell r="B569" t="str">
            <v>موسسه قرضه کوچک</v>
          </cell>
          <cell r="C569" t="str">
            <v>د کوچني پور موسسه</v>
          </cell>
        </row>
        <row r="571">
          <cell r="A571" t="str">
            <v>/ Media /</v>
          </cell>
        </row>
        <row r="572">
          <cell r="A572" t="str">
            <v>No Source of Information</v>
          </cell>
          <cell r="B572" t="str">
            <v>هیچ منبع برای گرفتن معلومات نداریم</v>
          </cell>
          <cell r="C572" t="str">
            <v>د معلوماتو د ترلاسه کولو لپاره هیڅ منبع نلرو</v>
          </cell>
        </row>
        <row r="573">
          <cell r="A573" t="str">
            <v>Community Bulletin Board</v>
          </cell>
          <cell r="B573" t="str">
            <v>تخته اعلانات قریه</v>
          </cell>
          <cell r="C573" t="str">
            <v>د کلی د اعلاناتو لوحه</v>
          </cell>
        </row>
        <row r="574">
          <cell r="A574" t="str">
            <v>Newspaper</v>
          </cell>
          <cell r="B574" t="str">
            <v>روزنامه</v>
          </cell>
          <cell r="C574" t="str">
            <v>ورځپاڼه</v>
          </cell>
        </row>
        <row r="575">
          <cell r="A575" t="str">
            <v>PRT Newspaper</v>
          </cell>
          <cell r="B575" t="str">
            <v>اخبار آیساف</v>
          </cell>
          <cell r="C575" t="str">
            <v>د آیساف خبر پاڼه</v>
          </cell>
        </row>
        <row r="576">
          <cell r="A576" t="str">
            <v>Local Newspaper</v>
          </cell>
          <cell r="B576" t="str">
            <v>روزنامه محلی</v>
          </cell>
          <cell r="C576" t="str">
            <v>محلي ورځ پاڼه</v>
          </cell>
        </row>
        <row r="577">
          <cell r="A577" t="str">
            <v>National Newspaper</v>
          </cell>
          <cell r="B577" t="str">
            <v>روزنامه ملی</v>
          </cell>
          <cell r="C577" t="str">
            <v>ملي ورځ پاڼه</v>
          </cell>
        </row>
        <row r="578">
          <cell r="A578" t="str">
            <v>Internet</v>
          </cell>
          <cell r="B578" t="str">
            <v>انترنت</v>
          </cell>
          <cell r="C578" t="str">
            <v>انترنت</v>
          </cell>
        </row>
        <row r="579">
          <cell r="A579" t="str">
            <v>Radio</v>
          </cell>
          <cell r="B579" t="str">
            <v>رادیو</v>
          </cell>
          <cell r="C579" t="str">
            <v>راډیو</v>
          </cell>
        </row>
        <row r="580">
          <cell r="A580" t="str">
            <v>Television</v>
          </cell>
          <cell r="B580" t="str">
            <v>تلویزیون</v>
          </cell>
          <cell r="C580" t="str">
            <v>تلویزیون</v>
          </cell>
        </row>
        <row r="581">
          <cell r="A581" t="str">
            <v>Journalist</v>
          </cell>
          <cell r="B581" t="str">
            <v>ژورنالیست</v>
          </cell>
          <cell r="C581" t="str">
            <v>خبریال</v>
          </cell>
        </row>
        <row r="583">
          <cell r="A583" t="str">
            <v>/ CDC / Shura Detailed Questions /</v>
          </cell>
        </row>
        <row r="584">
          <cell r="A584" t="str">
            <v>This village does not have a CDC and does not share a CDC with other villages</v>
          </cell>
          <cell r="B584" t="str">
            <v>این قریه شورای انکشافی قریه جداگانه یا مشترک با قریه های دیگر ندارد</v>
          </cell>
          <cell r="C584" t="str">
            <v>دغه کلی د کلي پرمختیایي شورا یا د نورو کلیو سره  ګډه پرمختیایی شورا نلري</v>
          </cell>
        </row>
        <row r="585">
          <cell r="A585" t="str">
            <v>This village has a CDC (which belongs to this village only)</v>
          </cell>
          <cell r="B585" t="str">
            <v>این قریه شورای انکشافی قریه دارد (که تنها به این قریه مربوط است)</v>
          </cell>
          <cell r="C585" t="str">
            <v>دغه کلی د کلي پرمختیایي شورا لري (چې یوازې به دغه کلي بورې اړه لري)</v>
          </cell>
        </row>
        <row r="586">
          <cell r="A586" t="str">
            <v>This village shares a CDC with another village</v>
          </cell>
          <cell r="B586" t="str">
            <v>این قریه شورای انکشافی مشترک با قریه دیگر دارد</v>
          </cell>
          <cell r="C586" t="str">
            <v>دغه کلی د نورو کلیو سره ګډه پر مختیایی شورا لري</v>
          </cell>
        </row>
        <row r="587">
          <cell r="A587" t="str">
            <v>This village has more than one CDC</v>
          </cell>
          <cell r="B587" t="str">
            <v>در این قریه بیشتر از یک شورای انکشافی موجود است</v>
          </cell>
          <cell r="C587" t="str">
            <v>په دغه کلي کې د یوې پر مختیایی شورا نه زیاتې شته دي</v>
          </cell>
        </row>
        <row r="588">
          <cell r="A588" t="str">
            <v>This village does not have a council and does not share a council with other villages</v>
          </cell>
          <cell r="B588" t="str">
            <v>این قریه شورای جداگانه یا مشترک با قریه های دیگر ندارد</v>
          </cell>
          <cell r="C588" t="str">
            <v>دغه کلی بیله یا د نورو کلیو سره ګډه پر مختیایی شورا نلري</v>
          </cell>
        </row>
        <row r="589">
          <cell r="A589" t="str">
            <v>This village has a council (which belongs to this village only)</v>
          </cell>
          <cell r="B589" t="str">
            <v>این قریه شورا دارد (که تنها متعلق به این قریه میباشد)</v>
          </cell>
          <cell r="C589" t="str">
            <v>دغه کلی د کلي شورا لري (چې یوازې به دغه کلي پورې اړه لري)</v>
          </cell>
        </row>
        <row r="590">
          <cell r="A590" t="str">
            <v>This village shares a council with another village</v>
          </cell>
          <cell r="B590" t="str">
            <v>این قریه شورای مشترک با قریه دیگر دارد</v>
          </cell>
          <cell r="C590" t="str">
            <v>دغه کلی د نورو کلیو سره ګډه شورا لري</v>
          </cell>
        </row>
        <row r="591">
          <cell r="A591" t="str">
            <v>This village has more than one council</v>
          </cell>
          <cell r="B591" t="str">
            <v>در این قریه بیشتر از یک شورا موجود است</v>
          </cell>
          <cell r="C591" t="str">
            <v>په دغه کلي کې د یوې شورا نه زیاتې شته دي</v>
          </cell>
        </row>
        <row r="592">
          <cell r="A592" t="str">
            <v>This village does not have a women's council and does not share a women's council with other villages</v>
          </cell>
          <cell r="B592" t="str">
            <v>این قریه شورای زنانه جداگانه یا مشترک با قریه های دیگر ندارد</v>
          </cell>
          <cell r="C592" t="str">
            <v>دغه کلی بیله یا د نورو کلیو سره ګډه د ښځو شورا نلري</v>
          </cell>
        </row>
        <row r="593">
          <cell r="A593" t="str">
            <v>This village has a women's council (which belongs to this village only)</v>
          </cell>
          <cell r="B593" t="str">
            <v>این قریه یک شورای زنانه دارد (که تنها متعلق به این قریه میباشد)</v>
          </cell>
          <cell r="C593" t="str">
            <v>دغه کلی د کلي د ښځو یوه شورا لري (چې یوازې په دغه کلي پورې اړه لري)</v>
          </cell>
        </row>
        <row r="594">
          <cell r="A594" t="str">
            <v>This village shares a women's council with another village</v>
          </cell>
          <cell r="B594" t="str">
            <v>این قریه شورای زنانه مشترک با قریه دیگر دارد</v>
          </cell>
          <cell r="C594" t="str">
            <v>دغه کلی د نورو کلیو سره ګډه د ښځو شورا لري</v>
          </cell>
        </row>
        <row r="595">
          <cell r="A595" t="str">
            <v>This village has more than one women's council</v>
          </cell>
          <cell r="B595" t="str">
            <v>در این قریه بیشتر از یک شورای زنانه موجود است</v>
          </cell>
          <cell r="C595" t="str">
            <v>په دغه کلي کې د یوې ښځینه شورا نه زیاتې شته دي</v>
          </cell>
        </row>
        <row r="596">
          <cell r="A596" t="str">
            <v>Meets at regular periods</v>
          </cell>
          <cell r="B596" t="str">
            <v>جلسات دوره یی منظم دارد</v>
          </cell>
          <cell r="C596" t="str">
            <v>منظمې دوره اي غونډې لري</v>
          </cell>
        </row>
        <row r="597">
          <cell r="A597" t="str">
            <v>Only meets when there is a problem or when a delegation comes (irregularly)</v>
          </cell>
          <cell r="B597" t="str">
            <v>تنها وقتی که کدام مسئله پیش مییاید یا کدام هیأت میاید، جلسه برگذار میشود (غیر منظم)</v>
          </cell>
          <cell r="C597" t="str">
            <v>یوازې کله چې کومه مسئله را منځته کیږي یا کوم پلاوی راځي غونډه جوړیږي (نا منظمه)</v>
          </cell>
        </row>
        <row r="598">
          <cell r="A598" t="str">
            <v>No Meetings</v>
          </cell>
          <cell r="B598" t="str">
            <v>هیچ جلسه نمیکنند</v>
          </cell>
          <cell r="C598" t="str">
            <v>هیڅ غونډه نه کوي</v>
          </cell>
        </row>
        <row r="599">
          <cell r="A599" t="str">
            <v>At regular times</v>
          </cell>
          <cell r="B599" t="str">
            <v>در اوقات منظم</v>
          </cell>
          <cell r="C599" t="str">
            <v>په منظمه وختونو کې</v>
          </cell>
        </row>
        <row r="600">
          <cell r="A600" t="str">
            <v>Only when there was business to resolve (irregularly)</v>
          </cell>
          <cell r="B600" t="str">
            <v>تنها وقتی که کدام مسئله پیش می آمد جلسه برگذار می شد (غیر منظم)</v>
          </cell>
          <cell r="C600" t="str">
            <v>یوازې کله چې کومه مسئله را منځته کیده غونډه جوړیده (نا منظمه)</v>
          </cell>
        </row>
        <row r="601">
          <cell r="A601" t="str">
            <v>No, neither respondent nor his family members are members of CDC</v>
          </cell>
          <cell r="B601" t="str">
            <v>نخير، جوابدهنده و اعضای فاميل شان عضو شورای انکشافی قريه نميباشند</v>
          </cell>
          <cell r="C601" t="str">
            <v>نه، ځواب ورکوونکی او د هغه د کورنۍ غړي د کلی د پرمختیایي شورا غړي نه دي</v>
          </cell>
        </row>
        <row r="602">
          <cell r="A602" t="str">
            <v>Yes, respondent is a member of CDC</v>
          </cell>
          <cell r="B602" t="str">
            <v>بلی، جوابدهنده عضو شورای انکشافی قريه ميباشد</v>
          </cell>
          <cell r="C602" t="str">
            <v>هو، ځواب ورکوونکی د کلي د پرمختیایی شورا غړی دی</v>
          </cell>
        </row>
        <row r="603">
          <cell r="A603" t="str">
            <v>Yes, family member is a member of CDC</v>
          </cell>
          <cell r="B603" t="str">
            <v>بلی، اعضای فاميل شان عضو شورای انکشافی قريه ميباشند</v>
          </cell>
          <cell r="C603" t="str">
            <v>هو، د هغه د کورنۍ غړي د کلي د پرمختیایی شورا غړي دي</v>
          </cell>
        </row>
        <row r="604">
          <cell r="A604" t="str">
            <v>Yes, both respondent and family members are members of CDC</v>
          </cell>
          <cell r="B604" t="str">
            <v>بلی، جوابدهنده و اعضای فاميل شان هر دو عضو شورای انکشافی قريه ميباشند</v>
          </cell>
          <cell r="C604" t="str">
            <v>هو، ځواب ورکوونکی  او د هغه د کورنۍ غړي دواړه د کلي د پرمختیایی شورا غړي دي</v>
          </cell>
        </row>
        <row r="605">
          <cell r="A605" t="str">
            <v>No, neither respondent nor his household members are members of council</v>
          </cell>
          <cell r="B605" t="str">
            <v>نخير، جوابدهنده و اعضای خانواده شان عضو شورا نميباشند</v>
          </cell>
          <cell r="C605" t="str">
            <v>نه، ځواب ورکوونکی  او د هغه د کورنۍ غړي دواړه د کلي د پرمختیایی شورا غړي  نه دي</v>
          </cell>
        </row>
        <row r="606">
          <cell r="A606" t="str">
            <v>Yes, respondent is a member of council</v>
          </cell>
          <cell r="B606" t="str">
            <v>بلی، جوابدهنده عضو شورا ميباشد</v>
          </cell>
          <cell r="C606" t="str">
            <v>هو، ځواب ورکوونکی د شورا غړی دی</v>
          </cell>
        </row>
        <row r="607">
          <cell r="A607" t="str">
            <v>Yes, household member is a member of council</v>
          </cell>
          <cell r="B607" t="str">
            <v>بلی، اعضای خانواده شان عضو شورا ميباشند</v>
          </cell>
          <cell r="C607" t="str">
            <v>هو، د هغه د کورنۍ غړي د شورا غړي دي</v>
          </cell>
        </row>
        <row r="608">
          <cell r="A608" t="str">
            <v>Yes, both respondent and household members are members of council</v>
          </cell>
          <cell r="B608" t="str">
            <v>بلی، جوابدهنده و اعضای خانواده شان هر دوعضو شورا ميباشند</v>
          </cell>
          <cell r="C608" t="str">
            <v>هو، ځواب ورکوونکی  او د هغه د کورنۍ غړي دواړه د شورا غړي دي</v>
          </cell>
        </row>
        <row r="609">
          <cell r="A609" t="str">
            <v>No, neither respondent nor his household members are village elders</v>
          </cell>
          <cell r="B609" t="str">
            <v>نخير، جوابدهنده و اعضای خانواده شان بزرگان قريه نميباشند</v>
          </cell>
          <cell r="C609" t="str">
            <v>نه، ځواب ورکوونکی  او د هغه د کورنۍ غړي د کلي مشران نه دي</v>
          </cell>
        </row>
        <row r="610">
          <cell r="A610" t="str">
            <v>Yes, respondent is village elder</v>
          </cell>
          <cell r="B610" t="str">
            <v>بلی، جوابدهنده بزرگ قريه ميباشد</v>
          </cell>
          <cell r="C610" t="str">
            <v>هو، ځواب ورکوونکی د کلي مشر دی</v>
          </cell>
        </row>
        <row r="611">
          <cell r="A611" t="str">
            <v>Yes, household member is village elder</v>
          </cell>
          <cell r="B611" t="str">
            <v>بلی، اعضای خانواده شان از بزرگان قريه ميباشند</v>
          </cell>
          <cell r="C611" t="str">
            <v>هو، د هغه د کورنۍ غړي د کلی د مشرانو له ډلې څخه دي</v>
          </cell>
        </row>
        <row r="612">
          <cell r="A612" t="str">
            <v>Yes, both respondent and household members are village elders</v>
          </cell>
          <cell r="B612" t="str">
            <v>بلی، جوابدهنده و اعضای خانواده شان هر دواز بزرگان قريه ميباشد</v>
          </cell>
          <cell r="C612" t="str">
            <v>هو، ځواب ورکوونکی  او د هغه د کورنۍ غړي دواړه د کلي مشران دي</v>
          </cell>
        </row>
        <row r="614">
          <cell r="A614" t="str">
            <v>/ Activities of CDC / Shura /</v>
          </cell>
        </row>
        <row r="615">
          <cell r="A615" t="str">
            <v>Nothing</v>
          </cell>
          <cell r="B615" t="str">
            <v>هیچ چیز</v>
          </cell>
          <cell r="C615" t="str">
            <v>هیڅ شی</v>
          </cell>
        </row>
        <row r="616">
          <cell r="A616" t="str">
            <v>Resolve Disputes</v>
          </cell>
          <cell r="B616" t="str">
            <v>حل و فصل دعوا</v>
          </cell>
          <cell r="C616" t="str">
            <v>د شخړو اوارول</v>
          </cell>
        </row>
        <row r="617">
          <cell r="A617" t="str">
            <v>Resolve Tribal Feud</v>
          </cell>
          <cell r="B617" t="str">
            <v>حل منازعات قومی</v>
          </cell>
          <cell r="C617" t="str">
            <v>د قومي دښمنیو اوارول</v>
          </cell>
        </row>
        <row r="618">
          <cell r="A618" t="str">
            <v>Negotiate / Liase with District or Provincial Government</v>
          </cell>
          <cell r="B618" t="str">
            <v>گفتگو / ارتباط با حکومت ولسوالی / ولایتی</v>
          </cell>
          <cell r="C618" t="str">
            <v>د ولسوالې / ولایتي حکومت سره خبرې اترې / اړیکې</v>
          </cell>
        </row>
        <row r="619">
          <cell r="A619" t="str">
            <v>Negotiate / Liase with Central Government</v>
          </cell>
          <cell r="B619" t="str">
            <v>گفتگو / ارتباط با دولت مرکزی</v>
          </cell>
          <cell r="C619" t="str">
            <v>د مرکزي دولت سره خبرې اترې / اړیکې</v>
          </cell>
        </row>
        <row r="620">
          <cell r="A620" t="str">
            <v>Negotiate / Liase with Government</v>
          </cell>
          <cell r="B620" t="str">
            <v>گفتگو / ارتباط با حکومت / دولت</v>
          </cell>
          <cell r="C620" t="str">
            <v>د حکومت / دولت سره خبرې اترې / اړیکې</v>
          </cell>
        </row>
        <row r="621">
          <cell r="A621" t="str">
            <v>Protect Village from Attack</v>
          </cell>
          <cell r="B621" t="str">
            <v>حفاظت  قریه ازحملات</v>
          </cell>
          <cell r="C621" t="str">
            <v>د کلي ساتنه د یرغلونو څخه</v>
          </cell>
        </row>
        <row r="622">
          <cell r="A622" t="str">
            <v>Hold Meetings</v>
          </cell>
          <cell r="B622" t="str">
            <v>دایر نمودن جلسات</v>
          </cell>
          <cell r="C622" t="str">
            <v>د غونډو جوړول</v>
          </cell>
        </row>
        <row r="623">
          <cell r="A623" t="str">
            <v>Make Rules for Villagers</v>
          </cell>
          <cell r="B623" t="str">
            <v>ایجاد قواعد برای مردم قریه</v>
          </cell>
          <cell r="C623" t="str">
            <v>د کلي د خلکو لپاره د اصولو رامنځته کول</v>
          </cell>
        </row>
        <row r="624">
          <cell r="A624" t="str">
            <v>Promote Good Behavior among Villagers</v>
          </cell>
          <cell r="B624" t="str">
            <v>ترویج سلوک خوب بین مردم قریه</v>
          </cell>
          <cell r="C624" t="str">
            <v>د کلي د خلکو  تر منځ د ښه چالچلند رواجول</v>
          </cell>
        </row>
        <row r="625">
          <cell r="A625" t="str">
            <v>Promote Good Behavior</v>
          </cell>
          <cell r="B625" t="str">
            <v>ترویج سلوک خوب</v>
          </cell>
          <cell r="C625" t="str">
            <v>د ښه چالچلند رواجول</v>
          </cell>
        </row>
        <row r="626">
          <cell r="A626" t="str">
            <v>Promote Health and Hygiene of Villagers</v>
          </cell>
          <cell r="B626" t="str">
            <v>بهتر نمودن مسایل صحی قریه</v>
          </cell>
          <cell r="C626" t="str">
            <v>د کلي د روغتیایی چارو ښه کول</v>
          </cell>
        </row>
        <row r="627">
          <cell r="A627" t="str">
            <v>Promote Religious Virtue of Villagers</v>
          </cell>
          <cell r="B627" t="str">
            <v>ترویج و تشویق دین داری</v>
          </cell>
          <cell r="C627" t="str">
            <v>د دیندارۍ تشویق او ترویج</v>
          </cell>
        </row>
        <row r="628">
          <cell r="A628" t="str">
            <v>Build New Mosque or Improve Existing Mosque</v>
          </cell>
          <cell r="B628" t="str">
            <v>اعمار مسجد نو یا احیا مجدد مسجد موجود</v>
          </cell>
          <cell r="C628" t="str">
            <v>د نوي جومات ودانول یا د اوسني جومات بیا رغول</v>
          </cell>
        </row>
        <row r="629">
          <cell r="A629" t="str">
            <v>Consult with Villagers about Selection of Development Projects</v>
          </cell>
          <cell r="B629" t="str">
            <v>مشوره با مردم قریه در مورد انتخاب پروژه های انکشافی</v>
          </cell>
          <cell r="C629" t="str">
            <v>د پرمختیایی پروژو د ټاکلو په هکله د کلی د خلکو سره سلا مشوره</v>
          </cell>
        </row>
        <row r="630">
          <cell r="A630" t="str">
            <v>Select Development Projects</v>
          </cell>
          <cell r="B630" t="str">
            <v xml:space="preserve">انتخاب پروژه های انکشافی </v>
          </cell>
          <cell r="C630" t="str">
            <v>د پرمختیایی پروژو ټاکنه</v>
          </cell>
        </row>
        <row r="631">
          <cell r="A631" t="str">
            <v>Manage Development Projects</v>
          </cell>
          <cell r="B631" t="str">
            <v xml:space="preserve">اداره پروژه های انکشافی </v>
          </cell>
          <cell r="C631" t="str">
            <v>د پرمختیایي پروژو اداره</v>
          </cell>
        </row>
        <row r="632">
          <cell r="A632" t="str">
            <v>Communicate with NGOs</v>
          </cell>
          <cell r="B632" t="str">
            <v>گفتگو / ارتباط با انجو ها / موسسات</v>
          </cell>
          <cell r="C632" t="str">
            <v>د انجیو ګانو/ موسسو سره خبرې اترې / اړیکې</v>
          </cell>
        </row>
        <row r="633">
          <cell r="A633" t="str">
            <v>Communicate with Government</v>
          </cell>
          <cell r="B633" t="str">
            <v>ارتباط با حکومت</v>
          </cell>
          <cell r="C633" t="str">
            <v>د حکومت سره اړیکې</v>
          </cell>
        </row>
        <row r="634">
          <cell r="A634" t="str">
            <v>Communicate with District Government</v>
          </cell>
          <cell r="B634" t="str">
            <v>ارتباط با حکومت ولسوالی</v>
          </cell>
          <cell r="C634" t="str">
            <v>د ولسوالۍ د حکومت سره اړیکې</v>
          </cell>
        </row>
        <row r="635">
          <cell r="A635" t="str">
            <v>Communicate with Central Government</v>
          </cell>
          <cell r="B635" t="str">
            <v>ارتباط با حکومت مرکزی</v>
          </cell>
          <cell r="C635" t="str">
            <v>د مرکزي حکومت سره اړیکې</v>
          </cell>
        </row>
        <row r="636">
          <cell r="A636" t="str">
            <v>Certify Documents</v>
          </cell>
          <cell r="B636" t="str">
            <v xml:space="preserve">تصدیق اسناد </v>
          </cell>
          <cell r="C636" t="str">
            <v>د اسنادو تصدیق</v>
          </cell>
        </row>
        <row r="637">
          <cell r="A637" t="str">
            <v>Deliver Religious Services</v>
          </cell>
          <cell r="B637" t="str">
            <v xml:space="preserve">ارایه خدمات مذهبی </v>
          </cell>
          <cell r="C637" t="str">
            <v>د مذهبی خدمتونو وړاندې کول</v>
          </cell>
        </row>
        <row r="638">
          <cell r="A638" t="str">
            <v>Development Projects (More Than One)</v>
          </cell>
          <cell r="B638" t="str">
            <v>پروژه های انکشافی  (بیشتر از یک پروژه)</v>
          </cell>
          <cell r="C638" t="str">
            <v>پرمختیایی پروژې (د یوې څخه زیاتې)</v>
          </cell>
        </row>
        <row r="639">
          <cell r="A639" t="str">
            <v>Development Project - Drinking Water</v>
          </cell>
          <cell r="B639" t="str">
            <v xml:space="preserve">پروژه انکشافی  - آب آشامیدنی </v>
          </cell>
          <cell r="C639" t="str">
            <v>پرمختیایی پروژه - د څښاک اوبه</v>
          </cell>
        </row>
        <row r="640">
          <cell r="A640" t="str">
            <v>Development Project - Irrigation</v>
          </cell>
          <cell r="B640" t="str">
            <v>پروژه انکشافی  - آبیاری</v>
          </cell>
          <cell r="C640" t="str">
            <v>پرمختیایی پروژه - اوبه لګول</v>
          </cell>
        </row>
        <row r="641">
          <cell r="A641" t="str">
            <v>Development Project - Electricity</v>
          </cell>
          <cell r="B641" t="str">
            <v>پروژه انکشافی  - برق</v>
          </cell>
          <cell r="C641" t="str">
            <v>پرمختیایی پروژه - برق</v>
          </cell>
        </row>
        <row r="642">
          <cell r="A642" t="str">
            <v>Development Project - Healthcare</v>
          </cell>
          <cell r="B642" t="str">
            <v>پروژه انکشافی  - مراقبت های صحی</v>
          </cell>
          <cell r="C642" t="str">
            <v>پرمختیایی پروژه - روغتیایي څارنه</v>
          </cell>
        </row>
        <row r="643">
          <cell r="A643" t="str">
            <v>Development Project - Education</v>
          </cell>
          <cell r="B643" t="str">
            <v>پروژه انکشافی  - معارف</v>
          </cell>
          <cell r="C643" t="str">
            <v>پرمختیایی پروژه - ښوونه او روزنه</v>
          </cell>
        </row>
        <row r="644">
          <cell r="A644" t="str">
            <v>Development Project - Roads &amp; Bridges</v>
          </cell>
          <cell r="B644" t="str">
            <v>پروژه انکشافی  - سرکها و پل ها</v>
          </cell>
          <cell r="C644" t="str">
            <v>پرمختیایی پروژه - سړکونه او پلونه</v>
          </cell>
        </row>
        <row r="645">
          <cell r="A645" t="str">
            <v>Development Project - Community Building</v>
          </cell>
          <cell r="B645" t="str">
            <v>پروژه انکشافی  -  مرکز اجتماعی قریه</v>
          </cell>
          <cell r="C645" t="str">
            <v>پرمختیایی پروژه - د کلي ټولنیز مرکز</v>
          </cell>
        </row>
        <row r="646">
          <cell r="A646" t="str">
            <v>Development Project - Seeds</v>
          </cell>
          <cell r="B646" t="str">
            <v>پروژه انکشافی  -  تخم های بذری</v>
          </cell>
          <cell r="C646" t="str">
            <v>پرمختیایی پروژه - د کرلو تخمونه</v>
          </cell>
        </row>
        <row r="647">
          <cell r="A647" t="str">
            <v>Development Project - Agricultural Machinery</v>
          </cell>
          <cell r="B647" t="str">
            <v>پروژه انکشافی  -  سامان آلات زراعتی</v>
          </cell>
          <cell r="C647" t="str">
            <v>پرمختیایی پروژه - کرهنیزه سامان آلات</v>
          </cell>
        </row>
        <row r="648">
          <cell r="A648" t="str">
            <v>Training Course - Carpet Weaving</v>
          </cell>
          <cell r="B648" t="str">
            <v>کورس آموزشی - قالین بافی</v>
          </cell>
          <cell r="C648" t="str">
            <v>د زده کړې کورس - غالې اوبدل</v>
          </cell>
        </row>
        <row r="649">
          <cell r="A649" t="str">
            <v>Training Course - Handicrafts</v>
          </cell>
          <cell r="B649" t="str">
            <v>کورس آموزشی - صنایع دستی</v>
          </cell>
          <cell r="C649" t="str">
            <v>د زده کړې کورس - لاسي صنایع</v>
          </cell>
        </row>
        <row r="650">
          <cell r="A650" t="str">
            <v>Training Course - Embroidery</v>
          </cell>
          <cell r="B650" t="str">
            <v>کورس آموزشی - گل دوزی</v>
          </cell>
          <cell r="C650" t="str">
            <v>د زده کړې کورس - خامک دوزی</v>
          </cell>
        </row>
        <row r="651">
          <cell r="A651" t="str">
            <v>Training Course - Textiles</v>
          </cell>
          <cell r="B651" t="str">
            <v>کورس آموزشی - نساجی</v>
          </cell>
          <cell r="C651" t="str">
            <v>د زده کړې کورس - نساجي</v>
          </cell>
        </row>
        <row r="652">
          <cell r="A652" t="str">
            <v>Training Course - Agriculture</v>
          </cell>
          <cell r="B652" t="str">
            <v>کورس آموزشی - زراعت</v>
          </cell>
          <cell r="C652" t="str">
            <v>د زده کړې کورس - کرهنه</v>
          </cell>
        </row>
        <row r="653">
          <cell r="A653" t="str">
            <v>Training Course - Animal Husbandry</v>
          </cell>
          <cell r="B653" t="str">
            <v>کورس آموزشی - مالداری</v>
          </cell>
          <cell r="C653" t="str">
            <v>د زده کړې کورس - مالداري</v>
          </cell>
        </row>
        <row r="654">
          <cell r="A654" t="str">
            <v>Development Project - Other [SPECIFY]</v>
          </cell>
          <cell r="B654" t="str">
            <v>پروژه انکشافی - سایر [مشخض سازید]:</v>
          </cell>
          <cell r="C654" t="str">
            <v>د زده کړې کورس - نور [ځانګړي یې کړئ]:</v>
          </cell>
        </row>
        <row r="655">
          <cell r="A655" t="str">
            <v>Training Course [SPECIFY]:</v>
          </cell>
          <cell r="B655" t="str">
            <v>کورس آموزشی [مشخص سازید]:</v>
          </cell>
          <cell r="C655" t="str">
            <v>د زده کړې کورس [ځانګړي یې کړئ]:</v>
          </cell>
        </row>
        <row r="656">
          <cell r="A656" t="str">
            <v>Training Course - Other [SPECIFY]</v>
          </cell>
          <cell r="B656" t="str">
            <v>کورس آموزشی - سایر [مشخص سازید]:</v>
          </cell>
          <cell r="C656" t="str">
            <v>د زده کړې کورس - نور [ځانګړي یې کړئ]:</v>
          </cell>
        </row>
        <row r="658">
          <cell r="A658" t="str">
            <v>/ Decision-Making /</v>
          </cell>
        </row>
        <row r="659">
          <cell r="A659" t="str">
            <v>They first consider how the decision will affect all of the people in the village</v>
          </cell>
          <cell r="B659" t="str">
            <v xml:space="preserve">آنها اول در نظر میگیرند که تصمیم چقدر برای تمام مردم تاثیر خواهد داشت </v>
          </cell>
          <cell r="C659" t="str">
            <v>هغوی لومړی په نظر کې نیسي چې پریکړه څومره په خلکو باندې اغیزه کوي</v>
          </cell>
        </row>
        <row r="660">
          <cell r="A660" t="str">
            <v>They first consider how the decision will affect themselves</v>
          </cell>
          <cell r="B660" t="str">
            <v xml:space="preserve">آنها اول این را در نظر میگیرند که تصمیم چقدر برای خود آنها تاثیر خواهد داشت </v>
          </cell>
          <cell r="C660" t="str">
            <v>هغوی لومړی په نظر کې نیسي چې پریکړه څومره په  خپله دوی باندې اغیزه کوي</v>
          </cell>
        </row>
        <row r="661">
          <cell r="A661" t="str">
            <v>They first consider how the decision will affect the powerful people in the village?</v>
          </cell>
          <cell r="B661" t="str">
            <v xml:space="preserve">آنها اول این را در نظر میگیرند که تصمیم چقدر برای مردم با نفوذ قریه تاثیر خواهد داشت </v>
          </cell>
          <cell r="C661" t="str">
            <v>هغوی لومړی په نظر کې نیسي چې پریکړه څومره په بانفوذه خلکو باندې اغیزه کوي</v>
          </cell>
        </row>
        <row r="662">
          <cell r="A662" t="str">
            <v>Based on Interests of All People in Village</v>
          </cell>
          <cell r="B662" t="str">
            <v>براساس منفعت تمام مردم قریه</v>
          </cell>
          <cell r="C662" t="str">
            <v>د کلي د ټولو خلکو د ګټو پر بڼسټ</v>
          </cell>
        </row>
        <row r="663">
          <cell r="A663" t="str">
            <v>Based on Interests of a Few Powerful People in Village</v>
          </cell>
          <cell r="B663" t="str">
            <v>براساس منفعت بعضی مردم قدرتمند درقریه</v>
          </cell>
          <cell r="C663" t="str">
            <v>په کلي کې د ځینو ځواکمنو خلکو د ګټو پر بڼسټ</v>
          </cell>
        </row>
        <row r="664">
          <cell r="A664" t="str">
            <v>Based on Interests of Themselves</v>
          </cell>
          <cell r="B664" t="str">
            <v>براساس منفعت خودشان</v>
          </cell>
          <cell r="C664" t="str">
            <v>د خپلو ګټو پر بڼسټ</v>
          </cell>
        </row>
        <row r="666">
          <cell r="A666" t="str">
            <v>/ Unjust Acts /</v>
          </cell>
        </row>
        <row r="667">
          <cell r="A667" t="str">
            <v>Marriage-Related Issues (e.g. Forcing People to Marry)</v>
          </cell>
          <cell r="B667" t="str">
            <v>مسایل مربوط به ازدواج (مثلاً بعضی مردم را  به عروسی مجبور کردند)</v>
          </cell>
          <cell r="C667" t="str">
            <v>واده پورې اړونده مسایل (د بیلګې په توګه، ځینې خلک واده کولو ته  اړ کول)</v>
          </cell>
        </row>
        <row r="668">
          <cell r="A668" t="str">
            <v>Made a Bad, Unfair, or Wrong Decision in Dispute</v>
          </cell>
          <cell r="B668" t="str">
            <v xml:space="preserve">حل و فصل غلط، غیر منصفانه و یا نادرست کدام دعوا </v>
          </cell>
          <cell r="C668" t="str">
            <v>په غلطه، غیر منصفانه یا ناسمه توګه د کومې دعوا اورول</v>
          </cell>
        </row>
        <row r="669">
          <cell r="A669" t="str">
            <v>Administered Harsh or Unfair Punishment</v>
          </cell>
          <cell r="B669" t="str">
            <v>تطبیق مجازات شدید و غیر عادلانه</v>
          </cell>
          <cell r="C669" t="str">
            <v>د سختو او غیر عادلانه مجازاتو تطبیقول</v>
          </cell>
        </row>
        <row r="670">
          <cell r="A670" t="str">
            <v>Did Not Provide Development Projects</v>
          </cell>
          <cell r="B670" t="str">
            <v>پروژه های انکشافی مهیا نشد</v>
          </cell>
          <cell r="C670" t="str">
            <v>پر مختیایي پروژې برابرې نشوې</v>
          </cell>
        </row>
        <row r="671">
          <cell r="A671" t="str">
            <v>Mismanaged Development Projects</v>
          </cell>
          <cell r="B671" t="str">
            <v>پروژه های انکشافی درست اداره نشده</v>
          </cell>
          <cell r="C671" t="str">
            <v>پرمختیایي پروژې به سمه توګه اداره نشوې</v>
          </cell>
        </row>
        <row r="672">
          <cell r="A672" t="str">
            <v>Did Not Follow Desires of Villagers Regarding Selection of Development Projects</v>
          </cell>
          <cell r="B672" t="str">
            <v>در انتخاب پروژه های انکشافی، درخواست مردم قریه مد نظر گرفته نشد</v>
          </cell>
          <cell r="C672" t="str">
            <v>د پرمختیایی پروژو په ټاکلو کې د کلي د خلکو غوښتنې په نظر کې ونه نیول شوې</v>
          </cell>
        </row>
        <row r="673">
          <cell r="A673" t="str">
            <v>Did Not Follow Desires of Villagers Regarding Management or Implementation of Development Projects</v>
          </cell>
          <cell r="B673" t="str">
            <v>در اداره تطبیق پروژه های انکشافی، درخواست مردم مد نظر گرفته نشد</v>
          </cell>
          <cell r="C673" t="str">
            <v>د پرمختیایی پروژو په تطبیق کې د کلي د خلکو غوښتنې په نظر کې ونه نیول شوې</v>
          </cell>
        </row>
        <row r="674">
          <cell r="A674" t="str">
            <v>Stole or Misallocated Money from Development Projects</v>
          </cell>
          <cell r="B674" t="str">
            <v xml:space="preserve">اختلاس یا مصرف بیجای  پول پروژه های انکشافی </v>
          </cell>
          <cell r="C674" t="str">
            <v>اختلاس یا د پرمختیایی پروژو د پیسو بیځایه مصرفول</v>
          </cell>
        </row>
        <row r="675">
          <cell r="A675" t="str">
            <v>Stole or Misallocated Materials from Development Projects</v>
          </cell>
          <cell r="B675" t="str">
            <v>اختلاس يا مصرف بيجای مواد پروژه های انکشافی</v>
          </cell>
          <cell r="C675" t="str">
            <v>اختلاس یا د پرمختیایی پروژو د موادو بیځایه مصرفول</v>
          </cell>
        </row>
        <row r="676">
          <cell r="A676" t="str">
            <v>Stole Land Allocated to Development Projects</v>
          </cell>
          <cell r="B676" t="str">
            <v>غصب نمودن زمين های اختصاص داده شده برای پروژه های انکشافی</v>
          </cell>
          <cell r="C676" t="str">
            <v>پرمختیایي پروژو لپاره  د بیلې شویو ځمکو غصپول</v>
          </cell>
        </row>
        <row r="677">
          <cell r="A677" t="str">
            <v>Engaged in Nepotism in Selection of Staff to Work on Development Projects</v>
          </cell>
          <cell r="B677" t="str">
            <v>تقرر خويشاوندان و اقارب برای کار در پروژه های انکشافی</v>
          </cell>
          <cell r="C677" t="str">
            <v>د پرمختیایی پروژو د کار لپاره د خپلوانو او انډیوالانو ګمارل</v>
          </cell>
        </row>
        <row r="678">
          <cell r="A678" t="str">
            <v>Did Things to Attract Threats or Intimidation by Taliban, Anti-Government Elements etc.</v>
          </cell>
          <cell r="B678" t="str">
            <v>اعمال شان سبب تهديد و خشونت از طرف طالبان و يا ديگر عناصر ضد دولتی شد</v>
          </cell>
          <cell r="C678" t="str">
            <v>د هغوی کړه وړه د طالبانو یا د دولتي ضد عناصرو له خوا د ګواښ او تیري سبب شول</v>
          </cell>
        </row>
        <row r="679">
          <cell r="A679" t="str">
            <v>Did Not Protect Community from Conflict, Attacks or Banditry</v>
          </cell>
          <cell r="B679" t="str">
            <v>قريه را از منازعه، حملات و يا راهزنی محافظت نکرد</v>
          </cell>
          <cell r="C679" t="str">
            <v>کلی یې د جګړو ، یرغلونو، او داړه مارۍ څخه خوندي ونه ساتو</v>
          </cell>
        </row>
        <row r="680">
          <cell r="A680" t="str">
            <v>Caused Disagreement within Community</v>
          </cell>
          <cell r="B680" t="str">
            <v>باعث ایجاد مخالفت در بین مردم قریه شدند</v>
          </cell>
          <cell r="C680" t="str">
            <v>د کلي د خلکو تر منځ د مخالفت د رامنځته کیدو سبب شول</v>
          </cell>
        </row>
        <row r="681">
          <cell r="A681" t="str">
            <v>Caused Disagreement with Other Communities</v>
          </cell>
          <cell r="B681" t="str">
            <v>باعث ایجاد مخالفت با دیگر قریه ها شدند</v>
          </cell>
          <cell r="C681" t="str">
            <v>د نورو کلیو سره د مخالفت د رامنځته کیدو سبب شول</v>
          </cell>
        </row>
        <row r="682">
          <cell r="A682" t="str">
            <v>Allowed Activity That Is Contrary to Principles of Islam</v>
          </cell>
          <cell r="B682" t="str">
            <v>به کار های مخالف اصول اسلامی اجازه دادند</v>
          </cell>
          <cell r="C682" t="str">
            <v>هغو کارونو ته یې اجازه ورکړه کوم چې د اسلام د اصولو سره مغایرت لري</v>
          </cell>
        </row>
        <row r="683">
          <cell r="A683" t="str">
            <v>Enforced Taliban Laws (Banning Music etc.)</v>
          </cell>
          <cell r="B683" t="str">
            <v>قوانين طالبان را اجرا نمودند (ممنع کردن موسقی و غيره)</v>
          </cell>
          <cell r="C683" t="str">
            <v>د طالبانو قوانین یې پلی کړل (لکه د موسیقی منع کول او داسې نور)</v>
          </cell>
        </row>
        <row r="684">
          <cell r="A684" t="str">
            <v>Allowed Women Too Much Influence in Village Governance</v>
          </cell>
          <cell r="B684" t="str">
            <v>اجازه نفوذ بيش از حد برای زنان دراداره قریه</v>
          </cell>
          <cell r="C684" t="str">
            <v>د کلي په اداره کې د ښځو ډیر زیات نفوذ ته اجازه ورکول</v>
          </cell>
        </row>
        <row r="685">
          <cell r="A685" t="str">
            <v>Allowed Women Too Much Influence in Community Life</v>
          </cell>
          <cell r="B685" t="str">
            <v xml:space="preserve">اجازه دادن نفوذ بیش از حد زنان در زندگی اجتماعی قریه </v>
          </cell>
          <cell r="C685" t="str">
            <v>د کلي په ټولنیز ژوند کې د ښځو ډیر زیات نفوذ ته اجازه ورکول</v>
          </cell>
        </row>
        <row r="686">
          <cell r="A686" t="str">
            <v>Did Not Allow Women Influence in Village Governance</v>
          </cell>
          <cell r="B686" t="str">
            <v>اجازه ندادن نفوذ برای زنان در اداره قریه</v>
          </cell>
          <cell r="C686" t="str">
            <v>د کلي په اداره کې د ښځو نفوذ ته اجازه  نه ورکول</v>
          </cell>
        </row>
        <row r="687">
          <cell r="A687" t="str">
            <v>Did Not Allow Women Enough Influence in Community Life</v>
          </cell>
          <cell r="B687" t="str">
            <v>اجازه ندادن نفوذ کافی برای زنان در قریه</v>
          </cell>
          <cell r="C687" t="str">
            <v>په کلی کې د ښځو په کافي اندازې نفوذ ته اجازه نه ورکول</v>
          </cell>
        </row>
        <row r="688">
          <cell r="A688" t="str">
            <v xml:space="preserve">Administered Unfair or Too High Taxes  </v>
          </cell>
          <cell r="B688" t="str">
            <v>تطبیق مالیات غیر عادلانه و بسیار بلند</v>
          </cell>
          <cell r="C688" t="str">
            <v>د غیر عادلانه او ډیرو زیاتو مالیاتو تطبیقول</v>
          </cell>
        </row>
        <row r="689">
          <cell r="A689" t="str">
            <v>Prevented Boys from Going to School</v>
          </cell>
          <cell r="B689" t="str">
            <v>ممانعت از رفتن بچه ها به مکتب</v>
          </cell>
          <cell r="C689" t="str">
            <v>ښوونځي ته د هلکانو  تګ منع کول</v>
          </cell>
        </row>
        <row r="690">
          <cell r="A690" t="str">
            <v>Prevented Girls from Going to School</v>
          </cell>
          <cell r="B690" t="str">
            <v xml:space="preserve">ممانعت از رفتن دختران به مکتب </v>
          </cell>
          <cell r="C690" t="str">
            <v>ښوونځي ته د نجونو تګ منع کول</v>
          </cell>
        </row>
        <row r="691">
          <cell r="A691" t="str">
            <v>Allowed Boys to Go to School</v>
          </cell>
          <cell r="B691" t="str">
            <v xml:space="preserve">به بچه ها اجازه مکتب رفتن را میدهد </v>
          </cell>
          <cell r="C691" t="str">
            <v>هلکانو ته اجازه ورکوي چې ښوونځي ته ولاړ شی</v>
          </cell>
        </row>
        <row r="692">
          <cell r="A692" t="str">
            <v>Allowed Girls to Go to School</v>
          </cell>
          <cell r="B692" t="str">
            <v xml:space="preserve">به دخترا ن اجازه مکتب رفتن را میدهد </v>
          </cell>
          <cell r="C692" t="str">
            <v>نجونو ته اجازه ورکوي چې ښوونځي ته ولاړې شی</v>
          </cell>
        </row>
        <row r="693">
          <cell r="A693" t="str">
            <v>Refused Assistance from Foreign Forces</v>
          </cell>
          <cell r="B693" t="str">
            <v>کمک از جانب نیروهای نظامی خارجی را رد کردند</v>
          </cell>
          <cell r="C693" t="str">
            <v>د بهرنیو نظامي ځواکونو مرسته یې ونه منله</v>
          </cell>
        </row>
        <row r="694">
          <cell r="A694" t="str">
            <v>Supported or Accepted Assistance from Foreign Forces</v>
          </cell>
          <cell r="B694" t="str">
            <v>کمک نیروهای نظامی خارجی راطرفدار و یا قبول کردند</v>
          </cell>
          <cell r="C694" t="str">
            <v>د بهرنیو نظامي ځواکونو مرسته یې و منله او یایې ملاتړ وکړ</v>
          </cell>
        </row>
        <row r="695">
          <cell r="A695" t="str">
            <v>Refused Assistance from Afghan Government</v>
          </cell>
          <cell r="B695" t="str">
            <v>همکاری از جانب حکومت افغانستان را رد کردند</v>
          </cell>
          <cell r="C695" t="str">
            <v>د افغانستان د حکومت همکاري یې ونه منله</v>
          </cell>
        </row>
        <row r="696">
          <cell r="A696" t="str">
            <v>Supported or Accepted Assistance from Afghan Government</v>
          </cell>
          <cell r="B696" t="str">
            <v>همکاری حکومت افغانستان را طرفداری و یا قبول کردند</v>
          </cell>
          <cell r="C696" t="str">
            <v>د افغانستان د حکومت همکاري یې ونه منله او یا یې ملاتړ ونه کړ</v>
          </cell>
        </row>
        <row r="697">
          <cell r="A697" t="str">
            <v>Assisted or Supported Qumandan / Jang Salar</v>
          </cell>
          <cell r="B697" t="str">
            <v>با قوماندان، جنگ سالار  کمک و از آنها طرفداری کردند</v>
          </cell>
          <cell r="C697" t="str">
            <v>د قومندان او جګړه مار سره یې مرسته وکړه او دهغوی څخه یې ملاتړ وکړ</v>
          </cell>
        </row>
        <row r="698">
          <cell r="A698" t="str">
            <v>Did Not Assist or Support Qumandan / Jang Salar</v>
          </cell>
          <cell r="B698" t="str">
            <v>قوماندان، جنگ سالار  را کمک و طرفداری نکردند</v>
          </cell>
          <cell r="C698" t="str">
            <v>د قومندان او جګړه مار سره یې مرسته ونکړه او دهغوی څخه یې ملاتړ ونکړ</v>
          </cell>
        </row>
        <row r="699">
          <cell r="A699" t="str">
            <v>Assisted or Supported Taliban or Other Anti-Government Elements</v>
          </cell>
          <cell r="B699" t="str">
            <v>از طالبان و سایر عناصر ضد دولتی طرفداری کرد</v>
          </cell>
          <cell r="C699" t="str">
            <v>د طالبانو او نورو دولتي ضد عناصرو څخه یې پلوي وکړه</v>
          </cell>
        </row>
        <row r="700">
          <cell r="A700" t="str">
            <v>Did Not Assist or Support Taliban or Other Anti-Government Elements</v>
          </cell>
          <cell r="B700" t="str">
            <v>از طالبان و سایر عناصر ضد دولتی طرفداری نکرد</v>
          </cell>
          <cell r="C700" t="str">
            <v>د طالبانو او نورو دولتي ضد عناصرو څخه یې پلوي ونکړه</v>
          </cell>
        </row>
        <row r="701">
          <cell r="A701" t="str">
            <v>Stole or Confiscated Money from Villagers</v>
          </cell>
          <cell r="B701" t="str">
            <v>از مردم قریه پول غصب کردند</v>
          </cell>
          <cell r="C701" t="str">
            <v>د کلي د خلکو څخه یې په زور پیسې واخیستې</v>
          </cell>
        </row>
        <row r="702">
          <cell r="A702" t="str">
            <v>Stole or Confiscated Land from Villagers</v>
          </cell>
          <cell r="B702" t="str">
            <v>از مردم قریه زمین غصب کردند</v>
          </cell>
          <cell r="C702" t="str">
            <v>د کلي د خلکو څخه یې په زور څمکه واخیسته</v>
          </cell>
        </row>
        <row r="703">
          <cell r="A703" t="str">
            <v>Stole or Confiscated Houses from Villagers</v>
          </cell>
          <cell r="B703" t="str">
            <v>از مردم قریه خانه غصب کردند</v>
          </cell>
          <cell r="C703" t="str">
            <v>د کلي د خلکو څخه یې په زور کور  واخیست</v>
          </cell>
        </row>
        <row r="704">
          <cell r="A704" t="str">
            <v>Stole or Confiscated Livestock from Villagers</v>
          </cell>
          <cell r="B704" t="str">
            <v>از مردم قریه مواشی غصب کردند</v>
          </cell>
          <cell r="C704" t="str">
            <v>د کلي د خلکو څخه یې په زور څاروي  واخیستل</v>
          </cell>
        </row>
        <row r="705">
          <cell r="A705" t="str">
            <v>Stole or Confiscated Harvest from Villagers</v>
          </cell>
          <cell r="B705" t="str">
            <v>از مردم قریه حاصلات آنها را غصب کردند</v>
          </cell>
          <cell r="C705" t="str">
            <v>د کلي د خلکو څخه یې په زور د هغوی حاصلات  واخیستل</v>
          </cell>
        </row>
        <row r="706">
          <cell r="A706" t="str">
            <v>Stole or Confiscated Household Goods from Villagers</v>
          </cell>
          <cell r="B706" t="str">
            <v>از مردم قریه وسایل خانه آنها را غصب کردند</v>
          </cell>
          <cell r="C706" t="str">
            <v>د کلي د خلکو څخه یې په زور د هغوی د کور سامان آلات واخیستل</v>
          </cell>
        </row>
        <row r="707">
          <cell r="A707" t="str">
            <v>Stole or Confiscated Many Things from Villagers</v>
          </cell>
          <cell r="B707" t="str">
            <v>از مردم قریه بسیار اشیاء آنها را غصب کردند</v>
          </cell>
          <cell r="C707" t="str">
            <v>د کلي د خلکو څخه یې په زور ډیر شیان  واخیستل</v>
          </cell>
        </row>
        <row r="708">
          <cell r="A708" t="str">
            <v>Stole or Confiscated Other Things from Villagers</v>
          </cell>
          <cell r="B708" t="str">
            <v>از مردم قریه اشیاء دیگر ( که اینجا لست نشده)  غصب کردند</v>
          </cell>
          <cell r="C708" t="str">
            <v>د کلي د خلکو څخه یې په زور نور شیان (چې دلته لست شوي نه دي) واخیستل</v>
          </cell>
        </row>
        <row r="709">
          <cell r="A709" t="str">
            <v>Favouritism or Nepotism (General)</v>
          </cell>
          <cell r="B709" t="str">
            <v>واسطه بازی و خویش خوری (عمومی)</v>
          </cell>
          <cell r="C709" t="str">
            <v>واسطه یا قوم پرستي (عمومي)</v>
          </cell>
        </row>
        <row r="710">
          <cell r="A710" t="str">
            <v>Embezzlement or Misuse of Funds (General)</v>
          </cell>
          <cell r="B710" t="str">
            <v>اختلاس و استفاده بیجا از پول (عمومی)</v>
          </cell>
          <cell r="C710" t="str">
            <v>اختلاس او د پیسو څخه بیځایه استفاده (عمومي)</v>
          </cell>
        </row>
        <row r="712">
          <cell r="A712" t="str">
            <v>/ Selection Phrases /</v>
          </cell>
        </row>
        <row r="713">
          <cell r="A713" t="str">
            <v>Selected by . . .</v>
          </cell>
          <cell r="B713" t="str">
            <v>انتخاب شده توسط:</v>
          </cell>
          <cell r="C713" t="str">
            <v>ټا کل شوی د:</v>
          </cell>
        </row>
        <row r="714">
          <cell r="A714" t="str">
            <v>Secret Ballot Election</v>
          </cell>
          <cell r="B714" t="str">
            <v>انتخابات سری</v>
          </cell>
          <cell r="C714" t="str">
            <v>پټې رای اچونې</v>
          </cell>
        </row>
        <row r="715">
          <cell r="A715" t="str">
            <v>Secret Ballot Election Open to All Villagers</v>
          </cell>
          <cell r="B715" t="str">
            <v>انتخابات سری و آزاد برای تمام مردم قریه</v>
          </cell>
          <cell r="C715" t="str">
            <v>د کلي د ټولو خلکو لپاره پټې او آزاده رای اچونې</v>
          </cell>
        </row>
        <row r="716">
          <cell r="A716" t="str">
            <v>Secret Ballot Election Open to Village Men</v>
          </cell>
          <cell r="B716" t="str">
            <v>انتخابات سری و آزاد برای مردهای قریه</v>
          </cell>
          <cell r="C716" t="str">
            <v>د کلي د سړیو لپاره پټې او آزاده ټولټاکنې</v>
          </cell>
        </row>
        <row r="717">
          <cell r="A717" t="str">
            <v>Secret Ballot Election Open to Village Women</v>
          </cell>
          <cell r="B717" t="str">
            <v>انتخابات سری و آزاد برای زنان قریه</v>
          </cell>
          <cell r="C717" t="str">
            <v>د کلي د ښځو لپاره پټې او آزاده ټولټاکنې</v>
          </cell>
        </row>
        <row r="718">
          <cell r="A718" t="str">
            <v>Secret Ballot Election Open to Men in District</v>
          </cell>
          <cell r="B718" t="str">
            <v xml:space="preserve">انتخابات سری و آزاد برای مردان در ولسوالی </v>
          </cell>
          <cell r="C718" t="str">
            <v xml:space="preserve"> په ولسوالۍ کې  د سړیو لپاره پټې او آزاده ټولټاکنې</v>
          </cell>
        </row>
        <row r="719">
          <cell r="A719" t="str">
            <v>Secret Ballot Election Open to Women in District</v>
          </cell>
          <cell r="B719" t="str">
            <v xml:space="preserve">انتخابات سری و آزاد برای زنان در ولسوالی </v>
          </cell>
          <cell r="C719" t="str">
            <v xml:space="preserve"> په ولسوالۍ کې  د ښځو لپاره پټې او آزاده ټولټاکنې</v>
          </cell>
        </row>
        <row r="720">
          <cell r="A720" t="str">
            <v>Secret Ballot Election Open to All People in District</v>
          </cell>
          <cell r="B720" t="str">
            <v xml:space="preserve">انتخابات سری و آزاد برای تمام مردم در ولسوالی </v>
          </cell>
          <cell r="C720" t="str">
            <v xml:space="preserve"> په ولسوالۍ کې  د ټولو خلکو لپاره پټې او آزاده ټولټاکنې</v>
          </cell>
        </row>
        <row r="721">
          <cell r="A721" t="str">
            <v>Secret Ballot Election Open to Men in Province</v>
          </cell>
          <cell r="B721" t="str">
            <v xml:space="preserve">انتخابات سری و آزاد برای تمام مردان در ولایت </v>
          </cell>
          <cell r="C721" t="str">
            <v xml:space="preserve"> په ولایت کې  د ټولو سړیو لپاره پټې او آزاده ټولټاکنې </v>
          </cell>
        </row>
        <row r="722">
          <cell r="A722" t="str">
            <v>Secret Ballot Election Open to Women in Province</v>
          </cell>
          <cell r="B722" t="str">
            <v xml:space="preserve">انتخابات سری و آزاد برای تمام زنان در ولایت </v>
          </cell>
          <cell r="C722" t="str">
            <v xml:space="preserve"> په ولایت کې  د ټولو ښځو لپاره پټې او آزاده ټولټاکنې</v>
          </cell>
        </row>
        <row r="723">
          <cell r="A723" t="str">
            <v>Secret Ballot Election Open to All People in Province</v>
          </cell>
          <cell r="B723" t="str">
            <v xml:space="preserve">انتخابات سری و آزاد برای تمام مردم در ولایت </v>
          </cell>
          <cell r="C723" t="str">
            <v xml:space="preserve"> په ولایت کې  د ټولو خلکو لپاره پټې او آزاده ټولټاکنې</v>
          </cell>
        </row>
        <row r="724">
          <cell r="A724" t="str">
            <v>Meeting of All Villagers</v>
          </cell>
          <cell r="B724" t="str">
            <v xml:space="preserve">جلسه تمام مردم قریه </v>
          </cell>
          <cell r="C724" t="str">
            <v>د کلي د ټولو خلکو غونډه</v>
          </cell>
        </row>
        <row r="725">
          <cell r="A725" t="str">
            <v>Meeting of Village Men</v>
          </cell>
          <cell r="B725" t="str">
            <v xml:space="preserve">جلسه مردان قریه </v>
          </cell>
          <cell r="C725" t="str">
            <v>د کلي د سړیو غونډه</v>
          </cell>
        </row>
        <row r="726">
          <cell r="A726" t="str">
            <v>Meeting of Village Women</v>
          </cell>
          <cell r="B726" t="str">
            <v>جلسه زنان قریه</v>
          </cell>
          <cell r="C726" t="str">
            <v>د کلي د ښځو غونډه</v>
          </cell>
        </row>
        <row r="728">
          <cell r="A728" t="str">
            <v>/ Selection Methods /</v>
          </cell>
        </row>
        <row r="729">
          <cell r="A729" t="str">
            <v>Position is Inherited From Father or Family</v>
          </cell>
          <cell r="B729" t="str">
            <v>موقف از پدر یا فامیل به میراث گرفته میشود</v>
          </cell>
          <cell r="C729" t="str">
            <v>موقف د پلار یا کورنۍ څخه په میراث اخیستل کیږي</v>
          </cell>
        </row>
        <row r="730">
          <cell r="A730" t="str">
            <v>Position Should be Inherited from Father or Family</v>
          </cell>
          <cell r="B730" t="str">
            <v>موقف بایداز پدر یا فامیل به میراث گرفته شود</v>
          </cell>
          <cell r="C730" t="str">
            <v>موقف باید د پلار یا کورنۍ څخه په میراث واخیستل شي</v>
          </cell>
        </row>
        <row r="731">
          <cell r="A731" t="str">
            <v>Meeting of Village Representatives</v>
          </cell>
          <cell r="B731" t="str">
            <v>در جلسه نمایندگان قریه</v>
          </cell>
          <cell r="C731" t="str">
            <v>د کلي د استازو په غونډه کې</v>
          </cell>
        </row>
        <row r="732">
          <cell r="A732" t="str">
            <v>Selected by Hamid Karzai</v>
          </cell>
          <cell r="B732" t="str">
            <v>انتخاب شده توسط: حامد کرزی</v>
          </cell>
          <cell r="C732" t="str">
            <v>د حامد کرزي له خوا ټاکل شوی</v>
          </cell>
        </row>
        <row r="733">
          <cell r="A733" t="str">
            <v>Selected by Parliament</v>
          </cell>
          <cell r="B733" t="str">
            <v>انتخاب شده توسط: پارلمان</v>
          </cell>
          <cell r="C733" t="str">
            <v>د پارلمان له خوا ټاکل شوی</v>
          </cell>
        </row>
        <row r="734">
          <cell r="A734" t="str">
            <v>Selected by Province Council</v>
          </cell>
          <cell r="B734" t="str">
            <v xml:space="preserve">انتخاب شده توسط: شورای ولایتی </v>
          </cell>
          <cell r="C734" t="str">
            <v>د ولایتي شورا له خوا ټاکل شوی</v>
          </cell>
        </row>
        <row r="735">
          <cell r="A735" t="str">
            <v>Selected by District Council</v>
          </cell>
          <cell r="B735" t="str">
            <v>انتخاب شده توسط: شورای ولسوالی</v>
          </cell>
          <cell r="C735" t="str">
            <v>د ولسوالې د شورا له خوا ټاکل شوی</v>
          </cell>
        </row>
        <row r="736">
          <cell r="A736" t="str">
            <v>Selected by Local Commanders / Warlords</v>
          </cell>
          <cell r="B736" t="str">
            <v>انتخاب شده توسط: جنگسالار / مليشه / قوماندان محلی</v>
          </cell>
          <cell r="C736" t="str">
            <v>د محلي قومندان / جګړه مار/ ملیشیا له خوا ټاکل شوی</v>
          </cell>
        </row>
        <row r="737">
          <cell r="A737" t="str">
            <v>Selected by Taliban</v>
          </cell>
          <cell r="B737" t="str">
            <v>انتخاب شده توسط: طالبان</v>
          </cell>
          <cell r="C737" t="str">
            <v>د طالبانو له خوا ټاکل شوی</v>
          </cell>
        </row>
        <row r="738">
          <cell r="A738" t="str">
            <v>Selected by Powerful People in Village</v>
          </cell>
          <cell r="B738" t="str">
            <v>انتخاب شده توسط: افراد با نفوذ در قریه</v>
          </cell>
          <cell r="C738" t="str">
            <v>په کلي کې د با نفوذه کسانو له خوا ټاکل شوی</v>
          </cell>
        </row>
        <row r="739">
          <cell r="A739" t="str">
            <v>Selected by White Beards / Tribal Elders</v>
          </cell>
          <cell r="B739" t="str">
            <v>انتخاب شده توسط: ریش سفیدان قریه یا بزرگان قوم</v>
          </cell>
          <cell r="C739" t="str">
            <v>د کلي د سپین ږیرو یا د قوم د مشرانو له خوا ټاکل شوی</v>
          </cell>
        </row>
        <row r="740">
          <cell r="A740" t="str">
            <v>Selected by Village Council</v>
          </cell>
          <cell r="B740" t="str">
            <v>انتخاب شده توسط: شورای محلی قریه</v>
          </cell>
          <cell r="C740" t="str">
            <v>د کلي د محلی شورا له خوا ټاکل شوی</v>
          </cell>
        </row>
        <row r="741">
          <cell r="A741" t="str">
            <v>Selected by District Administrator</v>
          </cell>
          <cell r="B741" t="str">
            <v>انتخاب شده توسط: ولسوال</v>
          </cell>
          <cell r="C741" t="str">
            <v>د ولسوال له خوا ټاکل شوی</v>
          </cell>
        </row>
        <row r="742">
          <cell r="A742" t="str">
            <v>Selected by Provincial Governor</v>
          </cell>
          <cell r="B742" t="str">
            <v>انتخاب شده توسط: والی</v>
          </cell>
          <cell r="C742" t="str">
            <v>د والي له خوا ټاکل شوی</v>
          </cell>
        </row>
        <row r="743">
          <cell r="A743" t="str">
            <v>Selected by Government Officials</v>
          </cell>
          <cell r="B743" t="str">
            <v>انتخاب شده توسط: مقامات دولتی</v>
          </cell>
          <cell r="C743" t="str">
            <v>د دولتي چارواکو له خوا ټاکل شوی</v>
          </cell>
        </row>
        <row r="744">
          <cell r="A744" t="str">
            <v>Selected by NGO</v>
          </cell>
          <cell r="B744" t="str">
            <v>انتخاب شده توسط: انجو / موسسه</v>
          </cell>
          <cell r="C744" t="str">
            <v>د انجیو / موسسې له خوا ټاکل شوی</v>
          </cell>
        </row>
        <row r="745">
          <cell r="A745" t="str">
            <v>Selected by Other Powerful People</v>
          </cell>
          <cell r="B745" t="str">
            <v>انتخاب شده توسط: ديگر افراد با نفوذ</v>
          </cell>
          <cell r="C745" t="str">
            <v>د نورو با نفوذه کسانو له خوا ټاکل شوی</v>
          </cell>
        </row>
        <row r="746">
          <cell r="A746" t="str">
            <v>Selected by Secret Ballot Election Open to All Villagers</v>
          </cell>
          <cell r="B746" t="str">
            <v>انتخاب شده توسط: انتخابات سری و آزاد برای تمام مردم قریه</v>
          </cell>
          <cell r="C746" t="str">
            <v>د کلي د ټولو خلکو لپاره د پټ او آزاده ټولټاکنو له خوا ټاکل شوی</v>
          </cell>
        </row>
        <row r="747">
          <cell r="A747" t="str">
            <v>Selected by Secret Ballot Election Open to Village Men</v>
          </cell>
          <cell r="B747" t="str">
            <v>انتخاب شده توسط: انتخابات سری و آزاد برای مردهای قریه</v>
          </cell>
          <cell r="C747" t="str">
            <v>د کلي د سړیو لپاره د پټ او آزاده ټولټاکنو له خوا ټاکل شوی</v>
          </cell>
        </row>
        <row r="748">
          <cell r="A748" t="str">
            <v>Selected by Secret Ballot Election Open to Village Women</v>
          </cell>
          <cell r="B748" t="str">
            <v>انتخاب شده توسط: انتخابات سری و آزاد برای زنان قریه</v>
          </cell>
          <cell r="C748" t="str">
            <v>د کلي د ښځو لپاره د پټ او آزاده ټولټاکنو له خوا ټاکل شوی</v>
          </cell>
        </row>
        <row r="749">
          <cell r="A749" t="str">
            <v>Selected by Secret Ballot Election Open to Men in District</v>
          </cell>
          <cell r="B749" t="str">
            <v xml:space="preserve">انتخاب شده توسط: انتخابات سری و آزاد برای مردان در ولسوالی </v>
          </cell>
          <cell r="C749" t="str">
            <v xml:space="preserve"> په ولسوالۍ کې  د سړیو لپاره د پټ او آزاده ټولټاکنو له خوا ټاکل شوی</v>
          </cell>
        </row>
        <row r="750">
          <cell r="A750" t="str">
            <v>Selected by Secret Ballot Election Open to Women in District</v>
          </cell>
          <cell r="B750" t="str">
            <v xml:space="preserve">انتخاب شده توسط: انتخابات سری و آزاد برای زنان در ولسوالی </v>
          </cell>
          <cell r="C750" t="str">
            <v xml:space="preserve"> په ولسوالۍ کې  د ښځو لپاره د پټ او آزاده ټولټاکنو له خوا ټاکل شوی</v>
          </cell>
        </row>
        <row r="751">
          <cell r="A751" t="str">
            <v>Selected by Secret Ballot Election Open to All People in District</v>
          </cell>
          <cell r="B751" t="str">
            <v xml:space="preserve">انتخاب شده توسط: انتخابات سری و آزاد برای تمام مردم در ولسوالی </v>
          </cell>
          <cell r="C751" t="str">
            <v xml:space="preserve"> په ولسوالۍ کې  د ټولو خلکو لپاره د پټ او آزاده ټولټاکنو له خوا ټاکل شوی</v>
          </cell>
        </row>
        <row r="752">
          <cell r="A752" t="str">
            <v>Selected by Secret Ballot Election Open to Men in Province</v>
          </cell>
          <cell r="B752" t="str">
            <v xml:space="preserve">انتخاب شده توسط: انتخابات سری و آزاد برای تمام مردان در ولایت </v>
          </cell>
          <cell r="C752" t="str">
            <v xml:space="preserve"> په ولایت کې  د ټولو سړیو لپاره د پټ او آزاده ټولټاکنو له خوا ټاکل شوی</v>
          </cell>
        </row>
        <row r="753">
          <cell r="A753" t="str">
            <v>Selected by Secret Ballot Election Open to Women in Province</v>
          </cell>
          <cell r="B753" t="str">
            <v xml:space="preserve">انتخاب شده توسط: انتخابات سری و آزاد برای تمام زنان در ولایت </v>
          </cell>
          <cell r="C753" t="str">
            <v xml:space="preserve"> په ولایت کې  د ټولو ښځو لپاره د پټ او آزاده ټولټاکنو له خوا ټاکل شوی</v>
          </cell>
        </row>
        <row r="754">
          <cell r="A754" t="str">
            <v>Selected by Secret Ballot Election Open to All People in Province</v>
          </cell>
          <cell r="B754" t="str">
            <v xml:space="preserve">انتخاب شده توسط: انتخابات سری و آزاد برای تمام مردم در ولایت </v>
          </cell>
          <cell r="C754" t="str">
            <v xml:space="preserve"> په ولایت کې  د ټولو خلکو لپاره د پټ او آزاده ټولټاکنو له خوا ټاکل شوی</v>
          </cell>
        </row>
        <row r="755">
          <cell r="A755" t="str">
            <v>Selected by Meeting of All Villagers</v>
          </cell>
          <cell r="B755" t="str">
            <v xml:space="preserve">انتخاب شده توسط: جلسه تمام مردم قریه </v>
          </cell>
          <cell r="C755" t="str">
            <v xml:space="preserve"> د کلي د ټولو خلکو د غونډې له خوا ټاکل شوی</v>
          </cell>
        </row>
        <row r="756">
          <cell r="A756" t="str">
            <v>Selected by Meeting of Village Men</v>
          </cell>
          <cell r="B756" t="str">
            <v xml:space="preserve">انتخاب شده توسط: جلسه مردان قریه </v>
          </cell>
          <cell r="C756" t="str">
            <v xml:space="preserve"> د کلي د سړیو د غونډې له خوا ټاکل شوی</v>
          </cell>
        </row>
        <row r="757">
          <cell r="A757" t="str">
            <v>Selected by Meeting of Village Women</v>
          </cell>
          <cell r="B757" t="str">
            <v>انتخاب شده توسط: جلسه زنان قریه</v>
          </cell>
          <cell r="C757" t="str">
            <v xml:space="preserve"> د کلي د ښځو د غونډې له خوا ټاکل شوی</v>
          </cell>
        </row>
        <row r="759">
          <cell r="A759" t="str">
            <v>/ Women's Participation in Governance /</v>
          </cell>
        </row>
        <row r="760">
          <cell r="A760" t="str">
            <v>Women should be full members of the village council and participate in making important decisions and rules for the village</v>
          </cell>
          <cell r="B760" t="str">
            <v>زنان باید اعضای دایم شورای قریه باشند و در تصمیم گیری ها و قواعد سازی های مهم ازهرنظر سهم بگیرند</v>
          </cell>
          <cell r="C760" t="str">
            <v>ښځې باید په دایمې توګه د کلی د شورا غړې وي او د کلي لپاره  په مهمو پریکړو  او اصولو جوړولو کې برخه واخلي</v>
          </cell>
        </row>
        <row r="761">
          <cell r="A761" t="str">
            <v>There should there be a separate council for women which only considers the affairs of women in the village</v>
          </cell>
          <cell r="B761" t="str">
            <v>باید یک شورای جداگانه برای زنان باشد که تنها امور زنان قریه را در نظر بگیرد</v>
          </cell>
          <cell r="C761" t="str">
            <v>د ښځو لپاره باید یوه بیله شورا وي چې یوازې د ښځو چارې په نظر کې ونیسي</v>
          </cell>
        </row>
        <row r="762">
          <cell r="A762" t="str">
            <v>There should there be a separate council for women with which the male council members consult with before making a decision</v>
          </cell>
          <cell r="B762" t="str">
            <v>باید یک شورای جداگانه برای زنان باشد که با شورای مردانه در فیصله ها قبل از تصمیم گیری کمک کند</v>
          </cell>
          <cell r="C762" t="str">
            <v>د ښځو لپاره باید یوه بیله شورا وی ترڅو د سړیو د شورا سره د پریکړو څخه د مخه سلا مشوره وکړي</v>
          </cell>
        </row>
        <row r="763">
          <cell r="A763" t="str">
            <v>Women should have no council and no role in village decision-making</v>
          </cell>
          <cell r="B763" t="str">
            <v>زنان باید هیچ شورا نداشته باشند و در تصمیم گیری ها نیز نقش نداشته باشند</v>
          </cell>
          <cell r="C763" t="str">
            <v>ښځې باید هیڅ شورا ونلري او همدارنګه د کلي لپاره  په پریکړو کې کوم رول ونلري</v>
          </cell>
        </row>
        <row r="765">
          <cell r="A765" t="str">
            <v>/ Radio &amp; TV Stations /</v>
          </cell>
        </row>
        <row r="766">
          <cell r="A766" t="str">
            <v>Did Not Watch Television in the Past 24 Hours</v>
          </cell>
          <cell r="C766" t="str">
            <v>په تیرو ۲۴ ساعتونو کې یې تلویزیون نه دی کتلی</v>
          </cell>
        </row>
        <row r="767">
          <cell r="A767" t="str">
            <v>Radio Ariana</v>
          </cell>
          <cell r="B767" t="str">
            <v>رادیو آریانا</v>
          </cell>
          <cell r="C767" t="str">
            <v>راډیو آریانا</v>
          </cell>
        </row>
        <row r="768">
          <cell r="A768" t="str">
            <v>Radio &amp; Telvision of Afghanistan (RTA)</v>
          </cell>
          <cell r="B768" t="str">
            <v>تلویزیون ملی افغانستان (آر ـ تی ـ ای)</v>
          </cell>
          <cell r="C768" t="str">
            <v>د افغانستان ملي تلویزیون (آر ـ تی ـ ای)</v>
          </cell>
        </row>
        <row r="769">
          <cell r="A769" t="str">
            <v>Tolo</v>
          </cell>
          <cell r="B769" t="str">
            <v>طلوع</v>
          </cell>
          <cell r="C769" t="str">
            <v>طلوع</v>
          </cell>
        </row>
        <row r="770">
          <cell r="A770" t="str">
            <v>Aryana</v>
          </cell>
          <cell r="B770" t="str">
            <v>آريانا</v>
          </cell>
          <cell r="C770" t="str">
            <v>آریانا</v>
          </cell>
        </row>
        <row r="771">
          <cell r="A771" t="str">
            <v>Noorin</v>
          </cell>
          <cell r="B771" t="str">
            <v>نورين</v>
          </cell>
          <cell r="C771" t="str">
            <v xml:space="preserve">نورین </v>
          </cell>
        </row>
        <row r="772">
          <cell r="A772" t="str">
            <v>Amroz</v>
          </cell>
          <cell r="B772" t="str">
            <v>آمروز</v>
          </cell>
          <cell r="C772" t="str">
            <v>امروز</v>
          </cell>
        </row>
        <row r="773">
          <cell r="A773" t="str">
            <v>Rahai Farda</v>
          </cell>
          <cell r="B773" t="str">
            <v>راه فردا</v>
          </cell>
          <cell r="C773" t="str">
            <v>راه فردا</v>
          </cell>
        </row>
        <row r="774">
          <cell r="A774" t="str">
            <v>Tamadun</v>
          </cell>
          <cell r="B774" t="str">
            <v>تمدن</v>
          </cell>
          <cell r="C774" t="str">
            <v>تمدن</v>
          </cell>
        </row>
        <row r="775">
          <cell r="A775" t="str">
            <v>Noor</v>
          </cell>
          <cell r="B775" t="str">
            <v>نور</v>
          </cell>
          <cell r="C775" t="str">
            <v>نور</v>
          </cell>
        </row>
        <row r="776">
          <cell r="A776" t="str">
            <v>Limar</v>
          </cell>
          <cell r="B776" t="str">
            <v>لمر</v>
          </cell>
          <cell r="C776" t="str">
            <v>لمر</v>
          </cell>
        </row>
        <row r="777">
          <cell r="A777" t="str">
            <v>Ayana</v>
          </cell>
          <cell r="B777" t="str">
            <v>آينه</v>
          </cell>
          <cell r="C777" t="str">
            <v>آینه</v>
          </cell>
        </row>
        <row r="778">
          <cell r="A778" t="str">
            <v>Ministry of Education´s Telvision</v>
          </cell>
          <cell r="B778" t="str">
            <v>تلويزون تعليمی و تربيتی وزارت معارف</v>
          </cell>
          <cell r="C778" t="str">
            <v>د پوهنې د وزارت تعلیمی او تربیتي تلویزیون</v>
          </cell>
        </row>
        <row r="779">
          <cell r="A779" t="str">
            <v>Afghan TV</v>
          </cell>
          <cell r="B779" t="str">
            <v>افغان</v>
          </cell>
          <cell r="C779" t="str">
            <v>افغان</v>
          </cell>
        </row>
        <row r="780">
          <cell r="A780" t="str">
            <v>Sabah</v>
          </cell>
          <cell r="B780" t="str">
            <v>صباح</v>
          </cell>
          <cell r="C780" t="str">
            <v>صباح</v>
          </cell>
        </row>
        <row r="781">
          <cell r="A781" t="str">
            <v>Arezo Balkh TV</v>
          </cell>
          <cell r="B781" t="str">
            <v>آرزو (بلخ)</v>
          </cell>
          <cell r="C781" t="str">
            <v>آرزو (بلخ)</v>
          </cell>
        </row>
        <row r="782">
          <cell r="A782" t="str">
            <v>Indian Channels</v>
          </cell>
          <cell r="B782" t="str">
            <v>شبکه های هندی</v>
          </cell>
          <cell r="C782" t="str">
            <v>هندي شبکې</v>
          </cell>
        </row>
        <row r="783">
          <cell r="A783" t="str">
            <v>European Channels</v>
          </cell>
          <cell r="B783" t="str">
            <v>شبکه های اروپائی</v>
          </cell>
          <cell r="C783" t="str">
            <v>اروپایی شبکې</v>
          </cell>
        </row>
        <row r="784">
          <cell r="A784" t="str">
            <v>BBC</v>
          </cell>
          <cell r="B784" t="str">
            <v>بي بي سي</v>
          </cell>
          <cell r="C784" t="str">
            <v>بي بي سي</v>
          </cell>
        </row>
        <row r="785">
          <cell r="A785" t="str">
            <v>Azadi (ISAF)</v>
          </cell>
          <cell r="B785" t="str">
            <v>آزادي</v>
          </cell>
          <cell r="C785" t="str">
            <v>آزادي</v>
          </cell>
        </row>
        <row r="786">
          <cell r="A786" t="str">
            <v>Voice of America</v>
          </cell>
          <cell r="B786" t="str">
            <v>صداي آمريکا</v>
          </cell>
          <cell r="C786" t="str">
            <v>امریکا غږ</v>
          </cell>
        </row>
        <row r="787">
          <cell r="A787" t="str">
            <v>Arman (Private)</v>
          </cell>
          <cell r="B787" t="str">
            <v>آرمان</v>
          </cell>
          <cell r="C787" t="str">
            <v>آرمان</v>
          </cell>
        </row>
        <row r="788">
          <cell r="A788" t="str">
            <v>Watandar (Private)</v>
          </cell>
          <cell r="B788" t="str">
            <v>وطندار</v>
          </cell>
          <cell r="C788" t="str">
            <v>وطندار</v>
          </cell>
        </row>
        <row r="789">
          <cell r="A789" t="str">
            <v>Keled (Private)</v>
          </cell>
          <cell r="B789" t="str">
            <v>کليد</v>
          </cell>
          <cell r="C789" t="str">
            <v>کلید</v>
          </cell>
        </row>
        <row r="790">
          <cell r="A790" t="str">
            <v>Afghanistan National Radio</v>
          </cell>
          <cell r="B790" t="str">
            <v>رادیو ملی افغانستان</v>
          </cell>
          <cell r="C790" t="str">
            <v>د افغانستان ملي راډیو</v>
          </cell>
        </row>
        <row r="791">
          <cell r="A791" t="str">
            <v>Mashhad (Private - Iran)</v>
          </cell>
          <cell r="B791" t="str">
            <v>مشهد</v>
          </cell>
          <cell r="C791" t="str">
            <v>مشهد</v>
          </cell>
        </row>
        <row r="792">
          <cell r="A792" t="str">
            <v>Maiwand (Private)</v>
          </cell>
          <cell r="B792" t="str">
            <v>ميوند</v>
          </cell>
          <cell r="C792" t="str">
            <v>میوند</v>
          </cell>
        </row>
        <row r="793">
          <cell r="A793" t="str">
            <v>Tapish (Private)</v>
          </cell>
          <cell r="B793" t="str">
            <v>تپش</v>
          </cell>
          <cell r="C793" t="str">
            <v>تپش</v>
          </cell>
        </row>
        <row r="794">
          <cell r="A794" t="str">
            <v>Nawa (Private)</v>
          </cell>
          <cell r="B794" t="str">
            <v>نوا</v>
          </cell>
          <cell r="C794" t="str">
            <v>نوا</v>
          </cell>
        </row>
        <row r="795">
          <cell r="A795" t="str">
            <v>Radio Shaher FM (Private)</v>
          </cell>
          <cell r="B795" t="str">
            <v>رايود شهر اف ام</v>
          </cell>
          <cell r="C795" t="str">
            <v>راډیو شهر اف ام</v>
          </cell>
        </row>
        <row r="797">
          <cell r="A797" t="str">
            <v>/ Complaint Actions /</v>
          </cell>
        </row>
        <row r="798">
          <cell r="A798" t="str">
            <v>Complain to . . .</v>
          </cell>
          <cell r="B798" t="str">
            <v>شکایت به</v>
          </cell>
          <cell r="C798" t="str">
            <v>شکایت</v>
          </cell>
        </row>
        <row r="799">
          <cell r="A799" t="str">
            <v>Complain to Village Leaders</v>
          </cell>
          <cell r="B799" t="str">
            <v>شکایت به رهبران قریه</v>
          </cell>
          <cell r="C799" t="str">
            <v>د کلي لارښودانو ته شکایت</v>
          </cell>
        </row>
        <row r="800">
          <cell r="A800" t="str">
            <v>Complain to Village Council</v>
          </cell>
          <cell r="B800" t="str">
            <v>شکایت به شورای محلی قریه</v>
          </cell>
          <cell r="C800" t="str">
            <v>د کلي محلی شورا ته شکایت</v>
          </cell>
        </row>
        <row r="801">
          <cell r="A801" t="str">
            <v>Complain to Other Powerful People in Village</v>
          </cell>
          <cell r="B801" t="str">
            <v>شکایت به ديگر افراد با نفوذ در قریه</v>
          </cell>
          <cell r="C801" t="str">
            <v>په کلي کې نورو بانفوذه کسانو ته شکایت</v>
          </cell>
        </row>
        <row r="802">
          <cell r="A802" t="str">
            <v>Complain to Village Clergy</v>
          </cell>
          <cell r="B802" t="str">
            <v>شکایت به رهبران مذهبی</v>
          </cell>
          <cell r="C802" t="str">
            <v>مذهبی لارښودانو ته شکایت</v>
          </cell>
        </row>
        <row r="803">
          <cell r="A803" t="str">
            <v>Complain to District Government</v>
          </cell>
          <cell r="B803" t="str">
            <v>شکایت به حکومت ولسوالی</v>
          </cell>
          <cell r="C803" t="str">
            <v>د ولسوالۍ حکومت ته شکایت</v>
          </cell>
        </row>
        <row r="804">
          <cell r="A804" t="str">
            <v>Complain to Provincial Government</v>
          </cell>
          <cell r="B804" t="str">
            <v>شکایت به حکومت ولایتی</v>
          </cell>
          <cell r="C804" t="str">
            <v>ولایتی حکومت ته شکایت</v>
          </cell>
        </row>
        <row r="805">
          <cell r="A805" t="str">
            <v>Complain to Central Government</v>
          </cell>
          <cell r="B805" t="str">
            <v>شکایت به دولت مرکزی</v>
          </cell>
          <cell r="C805" t="str">
            <v>مرکزی دولت ته شکایت</v>
          </cell>
        </row>
        <row r="806">
          <cell r="A806" t="str">
            <v>Complain to NGOs</v>
          </cell>
          <cell r="B806" t="str">
            <v>شکایت به انجوها / موسسات</v>
          </cell>
          <cell r="C806" t="str">
            <v>انجیو ګانو / موسسو ته شکایت</v>
          </cell>
        </row>
        <row r="807">
          <cell r="A807" t="str">
            <v>Complain to Other: |___|___| [CODE FROM OCCUPATION CARD]</v>
          </cell>
          <cell r="B807" t="str">
            <v>شکایت به سایر: |___|___| [ کود را از کارت وظایف و نهاد ها استفاده نمایید ]</v>
          </cell>
          <cell r="C807" t="str">
            <v>شکایت نورو ته : |___|___| [کود د دندې د کارت څخه واخلئ]</v>
          </cell>
        </row>
        <row r="808">
          <cell r="A808" t="str">
            <v>Do Nothing</v>
          </cell>
          <cell r="B808" t="str">
            <v>هیچ کاری نمیکنند</v>
          </cell>
          <cell r="C808" t="str">
            <v>هیڅ کوم کار نکوي</v>
          </cell>
        </row>
        <row r="810">
          <cell r="A810" t="str">
            <v>/ Family Members /</v>
          </cell>
        </row>
        <row r="811">
          <cell r="A811" t="str">
            <v>No Relation</v>
          </cell>
          <cell r="B811" t="str">
            <v xml:space="preserve">نداشتن قرابت </v>
          </cell>
          <cell r="C811" t="str">
            <v>د خپلوي نه درلودل</v>
          </cell>
        </row>
        <row r="812">
          <cell r="A812" t="str">
            <v>Grandson</v>
          </cell>
          <cell r="B812" t="str">
            <v xml:space="preserve">نواسه (بچه ) </v>
          </cell>
          <cell r="C812" t="str">
            <v>لمسی (هلک)</v>
          </cell>
        </row>
        <row r="813">
          <cell r="A813" t="str">
            <v>Granddaughter</v>
          </cell>
          <cell r="B813" t="str">
            <v>نواسه (دختر)</v>
          </cell>
          <cell r="C813" t="str">
            <v>لمسۍ (نجلی)</v>
          </cell>
        </row>
        <row r="814">
          <cell r="A814" t="str">
            <v>Son</v>
          </cell>
          <cell r="B814" t="str">
            <v>بچه</v>
          </cell>
          <cell r="C814" t="str">
            <v>زوی</v>
          </cell>
        </row>
        <row r="815">
          <cell r="A815" t="str">
            <v>Son-in-Law</v>
          </cell>
          <cell r="B815" t="str">
            <v>داماد</v>
          </cell>
          <cell r="C815" t="str">
            <v>زوم</v>
          </cell>
        </row>
        <row r="816">
          <cell r="A816" t="str">
            <v>Daughter</v>
          </cell>
          <cell r="B816" t="str">
            <v>دختر</v>
          </cell>
          <cell r="C816" t="str">
            <v>لور</v>
          </cell>
        </row>
        <row r="817">
          <cell r="A817" t="str">
            <v>Daughter-in-Law</v>
          </cell>
          <cell r="B817" t="str">
            <v>عروس / سنو</v>
          </cell>
          <cell r="C817" t="str">
            <v>نږور</v>
          </cell>
        </row>
        <row r="818">
          <cell r="A818" t="str">
            <v>Brother</v>
          </cell>
          <cell r="B818" t="str">
            <v>برادر</v>
          </cell>
          <cell r="C818" t="str">
            <v>ورور</v>
          </cell>
        </row>
        <row r="819">
          <cell r="A819" t="str">
            <v>Brother-in-Law</v>
          </cell>
          <cell r="B819" t="str">
            <v>خسر بره، یازنه</v>
          </cell>
          <cell r="C819" t="str">
            <v>اوښى / اخښي</v>
          </cell>
        </row>
        <row r="820">
          <cell r="A820" t="str">
            <v>Sister</v>
          </cell>
          <cell r="B820" t="str">
            <v>خواهر</v>
          </cell>
          <cell r="C820" t="str">
            <v>خور</v>
          </cell>
        </row>
        <row r="821">
          <cell r="A821" t="str">
            <v>Sister-in-Law</v>
          </cell>
          <cell r="B821" t="str">
            <v>خیاشنه، ننو، خانم برادر</v>
          </cell>
          <cell r="C821" t="str">
            <v>ښينه، وريندار</v>
          </cell>
        </row>
        <row r="822">
          <cell r="A822" t="str">
            <v>Father</v>
          </cell>
          <cell r="B822" t="str">
            <v>پدر</v>
          </cell>
          <cell r="C822" t="str">
            <v>پلار</v>
          </cell>
        </row>
        <row r="823">
          <cell r="A823" t="str">
            <v>Father-in-Law</v>
          </cell>
          <cell r="B823" t="str">
            <v xml:space="preserve">خسر  </v>
          </cell>
          <cell r="C823" t="str">
            <v>خسر</v>
          </cell>
        </row>
        <row r="824">
          <cell r="A824" t="str">
            <v>Mother</v>
          </cell>
          <cell r="B824" t="str">
            <v>مادر</v>
          </cell>
          <cell r="C824" t="str">
            <v>مور</v>
          </cell>
        </row>
        <row r="825">
          <cell r="A825" t="str">
            <v>Mother-in-Law</v>
          </cell>
          <cell r="B825" t="str">
            <v>خشو</v>
          </cell>
          <cell r="C825" t="str">
            <v>خواښې</v>
          </cell>
        </row>
        <row r="826">
          <cell r="A826" t="str">
            <v>Grandfather</v>
          </cell>
          <cell r="B826" t="str">
            <v>پدرکلان</v>
          </cell>
          <cell r="C826" t="str">
            <v>نيکه</v>
          </cell>
        </row>
        <row r="827">
          <cell r="A827" t="str">
            <v>Grandmother</v>
          </cell>
          <cell r="B827" t="str">
            <v>مادر کلان</v>
          </cell>
          <cell r="C827" t="str">
            <v>نيا</v>
          </cell>
        </row>
        <row r="828">
          <cell r="A828" t="str">
            <v>Uncle</v>
          </cell>
          <cell r="B828" t="str">
            <v>کاکا، ماما</v>
          </cell>
          <cell r="C828" t="str">
            <v>کاکا، ماما</v>
          </cell>
        </row>
        <row r="829">
          <cell r="A829" t="str">
            <v>Aunt</v>
          </cell>
          <cell r="B829" t="str">
            <v>عمه، خاله</v>
          </cell>
          <cell r="C829" t="str">
            <v>عمه، خاله</v>
          </cell>
        </row>
        <row r="830">
          <cell r="A830" t="str">
            <v>Husband</v>
          </cell>
          <cell r="B830" t="str">
            <v>شوهر</v>
          </cell>
          <cell r="C830" t="str">
            <v>ميړه</v>
          </cell>
        </row>
        <row r="831">
          <cell r="A831" t="str">
            <v>Wife</v>
          </cell>
          <cell r="B831" t="str">
            <v>خانم</v>
          </cell>
          <cell r="C831" t="str">
            <v>ښځه / میرمن</v>
          </cell>
        </row>
        <row r="832">
          <cell r="A832" t="str">
            <v>Nephew</v>
          </cell>
          <cell r="B832" t="str">
            <v>بچه خواهر / برادر</v>
          </cell>
          <cell r="C832" t="str">
            <v>د خور / ورور زوى</v>
          </cell>
        </row>
        <row r="833">
          <cell r="A833" t="str">
            <v>Niece</v>
          </cell>
          <cell r="B833" t="str">
            <v>دختر خواهر / برادر</v>
          </cell>
          <cell r="C833" t="str">
            <v>د خور / ورور لور</v>
          </cell>
        </row>
        <row r="834">
          <cell r="A834" t="str">
            <v>First Cousin (Male)</v>
          </cell>
          <cell r="B834" t="str">
            <v xml:space="preserve">بچه کاکا / ماما / عمه / خاله </v>
          </cell>
          <cell r="C834" t="str">
            <v>د اکا / ماما / عمه / خاله زوى</v>
          </cell>
        </row>
        <row r="835">
          <cell r="A835" t="str">
            <v>First Cousin (Female)</v>
          </cell>
          <cell r="B835" t="str">
            <v xml:space="preserve">دختر کاکا / ماما / عمه / خاله </v>
          </cell>
          <cell r="C835" t="str">
            <v>د اکا / ماما / عمه / خاله لور</v>
          </cell>
        </row>
        <row r="836">
          <cell r="A836" t="str">
            <v>Other Male Relative</v>
          </cell>
          <cell r="B836" t="str">
            <v>سایر خویشاوندان ذکور</v>
          </cell>
          <cell r="C836" t="str">
            <v>نور نارينه خيښان</v>
          </cell>
        </row>
        <row r="837">
          <cell r="A837" t="str">
            <v>Other Female Relative</v>
          </cell>
          <cell r="B837" t="str">
            <v>سایر خویشاوندان اناث</v>
          </cell>
          <cell r="C837" t="str">
            <v>نور ښځينه خيښانې</v>
          </cell>
        </row>
        <row r="838">
          <cell r="A838" t="str">
            <v>Other Male Relatives</v>
          </cell>
          <cell r="B838" t="str">
            <v>سایر اقارب مردانه</v>
          </cell>
          <cell r="C838" t="str">
            <v>نور نارينه خپلوان</v>
          </cell>
        </row>
        <row r="839">
          <cell r="A839" t="str">
            <v>Other Female Relatives</v>
          </cell>
          <cell r="B839" t="str">
            <v>سایر اقارب زنانه</v>
          </cell>
          <cell r="C839" t="str">
            <v>نور ښځينه خپلوانې</v>
          </cell>
        </row>
        <row r="840">
          <cell r="A840" t="str">
            <v>Unrelated Male</v>
          </cell>
          <cell r="B840" t="str">
            <v>مردغیر وابسته (بیگانه)</v>
          </cell>
          <cell r="C840" t="str">
            <v>پردى سړى</v>
          </cell>
        </row>
        <row r="841">
          <cell r="A841" t="str">
            <v>Unrelated Female</v>
          </cell>
          <cell r="B841" t="str">
            <v>زن غیر وابسته (بیگانه)</v>
          </cell>
          <cell r="C841" t="str">
            <v>پردۍ ښځه</v>
          </cell>
        </row>
        <row r="843">
          <cell r="A843" t="str">
            <v>/ Cooperatives /</v>
          </cell>
        </row>
        <row r="844">
          <cell r="A844" t="str">
            <v>Villagers Who Cooperate With . . .</v>
          </cell>
          <cell r="B844" t="str">
            <v>مردم قریه که همکاری میکنند با</v>
          </cell>
          <cell r="C844" t="str">
            <v>د کلي هغه هلک چې همکاري کوي</v>
          </cell>
        </row>
        <row r="845">
          <cell r="A845" t="str">
            <v>Villagers Who Participate In . . .</v>
          </cell>
          <cell r="B845" t="str">
            <v>مردم قریه که اشتراک کردند در</v>
          </cell>
          <cell r="C845" t="str">
            <v>د کلي هغه خلک چې ګډون يې کړى</v>
          </cell>
        </row>
        <row r="846">
          <cell r="A846" t="str">
            <v>Villagers Who Cooperate with Government</v>
          </cell>
          <cell r="B846" t="str">
            <v>مردم قریه که همکاری میکنند با دولت / حکومت</v>
          </cell>
          <cell r="C846" t="str">
            <v>د کلي هغه خلک چې دولت / حکومت سره همکاري کوي</v>
          </cell>
        </row>
        <row r="847">
          <cell r="A847" t="str">
            <v>Villagers Who Cooperate with NGOs</v>
          </cell>
          <cell r="B847" t="str">
            <v>مردم قریه که همکاری میکنند با انجوها / موسسات</v>
          </cell>
          <cell r="C847" t="str">
            <v>د کلي هغه خلک چۍ د انجيوګانو / موسسو سره همکاري کوي</v>
          </cell>
        </row>
        <row r="848">
          <cell r="A848" t="str">
            <v>Villagers Who Cooperate with NSP / CDC</v>
          </cell>
          <cell r="B848" t="str">
            <v>مردم قریه که همکاری میکنند با برنامه همبستگی ملی / شورای انکشافی قریه (شورای همبستگی ملی)</v>
          </cell>
          <cell r="C848" t="str">
            <v>د کلي هغه خلک چۍ د ملي پيوستون د پروګرام / د کلي د پرمختايي شورا (د ملي پيوستون شورا) سره همکاري کوي</v>
          </cell>
        </row>
        <row r="849">
          <cell r="A849" t="str">
            <v>Villagers Who Cooperate with Development Project(s)</v>
          </cell>
          <cell r="B849" t="str">
            <v>مردم قریه که همکاری میکنند با پروژه (ها) انکشافی</v>
          </cell>
          <cell r="C849" t="str">
            <v>د کلي هغه خلک چۍ د پرمختيايي پروژې (پروژو) سره همکاري کوي</v>
          </cell>
        </row>
        <row r="850">
          <cell r="A850" t="str">
            <v>Villagers Who Cooperate With Police or Army</v>
          </cell>
          <cell r="B850" t="str">
            <v>مردم قریه که همکاری میکنند با اردوی ملی افغانستان / پولیس ملی افغانستان</v>
          </cell>
          <cell r="C850" t="str">
            <v>د کلي هغه خلک چۍ د افغانستان د ملي اردو / د افغانستان د ملي پوليسو سره همکاري کوي</v>
          </cell>
        </row>
        <row r="851">
          <cell r="A851" t="str">
            <v>Villagers Who Cooperate With Foreign Forces (ISAF / NATO / US Army)</v>
          </cell>
          <cell r="B851" t="str">
            <v>مردم قریه که همکاری میکنند با نيرو های خارجی (آیساف / ناتو / سربازان آمریکائی / امریکائی های نظامی)</v>
          </cell>
          <cell r="C851" t="str">
            <v>د کلي هغه خلک چۍ د بهرنيو نظامي ځواکونو (آيساف / ناټو / امريکايي سرتيرو / نظامي امريکايانو ) سره همکاري کوي</v>
          </cell>
        </row>
        <row r="852">
          <cell r="A852" t="str">
            <v>Villagers Who Cooperate With Foreigners</v>
          </cell>
          <cell r="B852" t="str">
            <v xml:space="preserve">مردم قریه که همکاری میکنند با خارجی ها </v>
          </cell>
          <cell r="C852" t="str">
            <v>د کلي هغه خلک چۍ د بهرنيانو سره همکاري کوي</v>
          </cell>
        </row>
        <row r="853">
          <cell r="A853" t="str">
            <v>Villagers Who Cooperate With Taleban</v>
          </cell>
          <cell r="B853" t="str">
            <v>مردم قریه که همکاری میکنند با طالبان</v>
          </cell>
          <cell r="C853" t="str">
            <v>د کلي هغه خلک چۍ د طالبانو سره همکاري کوي</v>
          </cell>
        </row>
        <row r="854">
          <cell r="A854" t="str">
            <v>Villagers Who Cooperate With Al Qaeda</v>
          </cell>
          <cell r="B854" t="str">
            <v>مردم قریه که همکاری میکنند با القاعده</v>
          </cell>
          <cell r="C854" t="str">
            <v>د کلي هغه خلک چۍ د القاعده سره همکاري کوي</v>
          </cell>
        </row>
        <row r="855">
          <cell r="A855" t="str">
            <v>Villagers Who Cooperate With Commander</v>
          </cell>
          <cell r="B855" t="str">
            <v>مردم قریه که همکاری میکنند با قوماندان</v>
          </cell>
          <cell r="C855" t="str">
            <v>د کلي هغه خلک چۍ د قومندان سره همکاري کوي</v>
          </cell>
        </row>
        <row r="856">
          <cell r="A856" t="str">
            <v>Villagers Who Cooperate With Warlord / Militia</v>
          </cell>
          <cell r="B856" t="str">
            <v>مردم قریه که همکاری میکنند با جنگسالار / مليشه</v>
          </cell>
          <cell r="C856" t="str">
            <v>د کلي هغه خلک چۍ د جګړه مار / مليشيې سره همکاري کوي</v>
          </cell>
        </row>
        <row r="857">
          <cell r="A857" t="str">
            <v>Villagers Who Cooperate With Bandits</v>
          </cell>
          <cell r="B857" t="str">
            <v>مردم قریه که همکاری میکنند با رهزنان مسلح</v>
          </cell>
          <cell r="C857" t="str">
            <v>د کلي هغه خلک چۍ د وسله والو داړه مارانو سره همکاري کوي</v>
          </cell>
        </row>
        <row r="858">
          <cell r="A858" t="str">
            <v>Villagers Who Participate In CDC Elections</v>
          </cell>
          <cell r="B858" t="str">
            <v>مردم قریه که همکاری میکنند با انتخابات برای شورای انکشافی قریه (شورای همبستگی ملی)</v>
          </cell>
          <cell r="C858" t="str">
            <v>د کلي هغه خلک چې د کلي د پرمختيايي شورا (د ملي پيوستون د شورا) د ټولټاکنو سره همکاري کوي</v>
          </cell>
        </row>
        <row r="859">
          <cell r="A859" t="str">
            <v>Villagers Who Participate In Elections for Other Position or Council</v>
          </cell>
          <cell r="B859" t="str">
            <v>مردم قریه که همکاری میکنند با انتخابات برای کدام موقف یا شورای دیگر</v>
          </cell>
          <cell r="C859" t="str">
            <v>د کلي هغه خلک چۍ د کوم موقف يا بلۍ شورا د ټولټاکنو سره همکاري کوي</v>
          </cell>
        </row>
        <row r="860">
          <cell r="A860" t="str">
            <v>Villagers Who Participate In Elections for Parliament</v>
          </cell>
          <cell r="B860" t="str">
            <v>مردم قریه که همکاری میکنند با انتخابات برای پارلمان / ولسی جرگه / مشرانو جرگه</v>
          </cell>
          <cell r="C860" t="str">
            <v>د کلي هغه خلک  چۍ د پارلمان /ولسي جرګې / مشرانو جرګې د ټولټاکنو سره همکاري کوي</v>
          </cell>
        </row>
        <row r="861">
          <cell r="A861" t="str">
            <v>Villagers Who Participate In Elections for Other Position or Council</v>
          </cell>
          <cell r="B861" t="str">
            <v>مردم قریه که همکاری میکنند با انتخابات برای کدام موقف یا شورای دیگر</v>
          </cell>
          <cell r="C861" t="str">
            <v>د کلي هغه خلک چۍ د کوم موقف يا بلې شورا د ټولټاکنو سره همکاري کوي</v>
          </cell>
        </row>
        <row r="862">
          <cell r="A862" t="str">
            <v>No, No One From the Village Was Killed or Injured</v>
          </cell>
          <cell r="B862" t="str">
            <v>نخیر، هیچ کسی از قریه کشته یا زخمی نشد</v>
          </cell>
          <cell r="C862" t="str">
            <v>نه، هيڅ څوک په کلي کې نه وژل شوي او نه ټپيان شوي</v>
          </cell>
        </row>
        <row r="864">
          <cell r="A864" t="str">
            <v>/ Miscellaneous /</v>
          </cell>
        </row>
        <row r="865">
          <cell r="A865" t="str">
            <v>Villager</v>
          </cell>
          <cell r="B865" t="str">
            <v xml:space="preserve">فرد عادی قریه </v>
          </cell>
          <cell r="C865" t="str">
            <v>د کلي عادی شخص</v>
          </cell>
        </row>
        <row r="866">
          <cell r="A866" t="str">
            <v>Villagers</v>
          </cell>
          <cell r="B866" t="str">
            <v>مردم قریه</v>
          </cell>
          <cell r="C866" t="str">
            <v>د کلي خلک</v>
          </cell>
        </row>
        <row r="867">
          <cell r="A867" t="str">
            <v>Poor and Needy People</v>
          </cell>
          <cell r="B867" t="str">
            <v>مردم فقیر و بیچاره</v>
          </cell>
          <cell r="C867" t="str">
            <v>بیوزلو او مسکینانو ته</v>
          </cell>
        </row>
        <row r="868">
          <cell r="A868" t="str">
            <v>Other Villager</v>
          </cell>
          <cell r="B868" t="str">
            <v>فرد دیگر قریه</v>
          </cell>
          <cell r="C868" t="str">
            <v>د کلی بل کس</v>
          </cell>
        </row>
        <row r="869">
          <cell r="A869" t="str">
            <v>Other Villager(s)</v>
          </cell>
          <cell r="B869" t="str">
            <v>سایر فرد یا افراد قریه</v>
          </cell>
          <cell r="C869" t="str">
            <v>د کلي بل کس یا  نور کسان</v>
          </cell>
        </row>
        <row r="870">
          <cell r="A870" t="str">
            <v>Other Villagers</v>
          </cell>
          <cell r="B870" t="str">
            <v>سایر مردم قریه</v>
          </cell>
          <cell r="C870" t="str">
            <v>د کلی نور خلک</v>
          </cell>
        </row>
        <row r="871">
          <cell r="A871" t="str">
            <v>Villagers (Other Than Family)</v>
          </cell>
          <cell r="B871" t="str">
            <v>مردم قریه (غیر ازخانواده)</v>
          </cell>
          <cell r="C871" t="str">
            <v>د کلي خلک (د کورنۍ څخه پرته)</v>
          </cell>
        </row>
        <row r="872">
          <cell r="A872" t="str">
            <v>Villagers Outside Family</v>
          </cell>
          <cell r="B872" t="str">
            <v>مردم قریه (غیر ازخانواده)</v>
          </cell>
          <cell r="C872" t="str">
            <v>د کلي خلک (د کورنۍ څخه پرته)</v>
          </cell>
        </row>
        <row r="873">
          <cell r="A873" t="str">
            <v>Other Villagers in This Village</v>
          </cell>
          <cell r="B873" t="str">
            <v>سایر مردم در  این قریه</v>
          </cell>
          <cell r="C873" t="str">
            <v>نور خلک په دغه کلي کې</v>
          </cell>
        </row>
        <row r="874">
          <cell r="A874" t="str">
            <v>Villagers from This Village</v>
          </cell>
          <cell r="B874" t="str">
            <v>مردم از این قریه</v>
          </cell>
          <cell r="C874" t="str">
            <v>د دغه کلي خلک</v>
          </cell>
        </row>
        <row r="875">
          <cell r="A875" t="str">
            <v>People from this Village</v>
          </cell>
          <cell r="B875" t="str">
            <v>مردم از این قریه</v>
          </cell>
          <cell r="C875" t="str">
            <v>د دغه کلي خلک</v>
          </cell>
        </row>
        <row r="876">
          <cell r="A876" t="str">
            <v>Villagers from Other Village</v>
          </cell>
          <cell r="B876" t="str">
            <v>مردم از قریه دیگر</v>
          </cell>
          <cell r="C876" t="str">
            <v>د بل کلي خلک</v>
          </cell>
        </row>
        <row r="877">
          <cell r="A877" t="str">
            <v>People from Other Village</v>
          </cell>
          <cell r="B877" t="str">
            <v>مردم از قریه دیگر</v>
          </cell>
          <cell r="C877" t="str">
            <v>د بل کلي خلک</v>
          </cell>
        </row>
        <row r="878">
          <cell r="A878" t="str">
            <v>Villagers from Other Village in District</v>
          </cell>
          <cell r="B878" t="str">
            <v>مردم از قریه دیگر در ولسوالی</v>
          </cell>
          <cell r="C878" t="str">
            <v>په ولسوالۍ کې د بل کلی خلک</v>
          </cell>
        </row>
        <row r="879">
          <cell r="A879" t="str">
            <v>People from Other Village in District</v>
          </cell>
          <cell r="B879" t="str">
            <v>مردم از قریه دیگر در ولسوالی</v>
          </cell>
          <cell r="C879" t="str">
            <v>په ولسوالۍ کې د بل کلی خلک</v>
          </cell>
        </row>
        <row r="880">
          <cell r="A880" t="str">
            <v>Villagers from Outside District</v>
          </cell>
          <cell r="B880" t="str">
            <v>مردم قریه خارج از ولسوالی</v>
          </cell>
          <cell r="C880" t="str">
            <v>د ولسوالۍ څخه بهر د کلی خلک</v>
          </cell>
        </row>
        <row r="881">
          <cell r="A881" t="str">
            <v>People from Outside District</v>
          </cell>
          <cell r="B881" t="str">
            <v>مردم قریه خارج از ولسوالی</v>
          </cell>
          <cell r="C881" t="str">
            <v>د ولسوالۍ څخه بهر د کلی خلک</v>
          </cell>
        </row>
        <row r="882">
          <cell r="A882" t="str">
            <v>Villagers from Other Village Outside District</v>
          </cell>
          <cell r="B882" t="str">
            <v>مردم ار قریه دیگر خارج از ولسوالی</v>
          </cell>
          <cell r="C882" t="str">
            <v>د ولسوالۍ څخه بهر د بل کلی خلک</v>
          </cell>
        </row>
        <row r="883">
          <cell r="A883" t="str">
            <v>People from Other Village Outside District</v>
          </cell>
          <cell r="B883" t="str">
            <v>مردم ار قریه دیگر خارج از ولسوالی</v>
          </cell>
          <cell r="C883" t="str">
            <v>د ولسوالۍ څخه بهر د بل کلی خلک</v>
          </cell>
        </row>
        <row r="884">
          <cell r="A884" t="str">
            <v>Relatives, Friends or Neighbours</v>
          </cell>
          <cell r="B884" t="str">
            <v>خویشاوندان / دوستان / همسایه گان</v>
          </cell>
          <cell r="C884" t="str">
            <v>خپلوان / دوستان / ګاونډیان</v>
          </cell>
        </row>
        <row r="885">
          <cell r="A885" t="str">
            <v>Relatives</v>
          </cell>
          <cell r="B885" t="str">
            <v>خویشاوندان</v>
          </cell>
          <cell r="C885" t="str">
            <v>خپلوان</v>
          </cell>
        </row>
        <row r="886">
          <cell r="A886" t="str">
            <v>Relative</v>
          </cell>
          <cell r="B886" t="str">
            <v>خویشاوند</v>
          </cell>
          <cell r="C886" t="str">
            <v>خپلوان</v>
          </cell>
        </row>
        <row r="887">
          <cell r="A887" t="str">
            <v>Friends</v>
          </cell>
          <cell r="B887" t="str">
            <v>دوستان</v>
          </cell>
          <cell r="C887" t="str">
            <v>دوستان</v>
          </cell>
        </row>
        <row r="888">
          <cell r="A888" t="str">
            <v>Neighbors</v>
          </cell>
          <cell r="B888" t="str">
            <v>همسایه گان</v>
          </cell>
          <cell r="C888" t="str">
            <v>ګاونډیان</v>
          </cell>
        </row>
        <row r="889">
          <cell r="A889" t="str">
            <v>Neighbor</v>
          </cell>
          <cell r="B889" t="str">
            <v>همسایه</v>
          </cell>
          <cell r="C889" t="str">
            <v>ګاونډی</v>
          </cell>
        </row>
        <row r="890">
          <cell r="A890" t="str">
            <v>Foreigners</v>
          </cell>
          <cell r="B890" t="str">
            <v xml:space="preserve">خارجی ها </v>
          </cell>
          <cell r="C890" t="str">
            <v>بهرنیان</v>
          </cell>
        </row>
        <row r="891">
          <cell r="A891" t="str">
            <v>Head of Focus Group</v>
          </cell>
          <cell r="B891" t="str">
            <v>رئیس جلسه</v>
          </cell>
          <cell r="C891" t="str">
            <v>د تمرکزی ګروپ رئیس</v>
          </cell>
        </row>
        <row r="892">
          <cell r="A892" t="str">
            <v>No, No Title or Position of Leadership</v>
          </cell>
          <cell r="B892" t="str">
            <v>نخیر، کدام موقف یا لقب رهبری نیست</v>
          </cell>
          <cell r="C892" t="str">
            <v>نه، د مشرتابه کوم موقف یا دنده نلری</v>
          </cell>
        </row>
        <row r="893">
          <cell r="A893" t="str">
            <v>This Person Doesn't Have a Title or Position</v>
          </cell>
          <cell r="B893" t="str">
            <v>کدام موقف یا وظیفه ندارد</v>
          </cell>
          <cell r="C893" t="str">
            <v>کوم موقف یا دنده نلري</v>
          </cell>
        </row>
        <row r="894">
          <cell r="A894" t="str">
            <v>No Title or Position</v>
          </cell>
          <cell r="B894" t="str">
            <v>کدام موقف یا لقب رهبری نیست</v>
          </cell>
          <cell r="C894" t="str">
            <v>د مشرتابه کوم موقف یا دنده نشته</v>
          </cell>
        </row>
        <row r="895">
          <cell r="A895" t="str">
            <v>No Such Person</v>
          </cell>
          <cell r="B895" t="str">
            <v>چنین شخصی وجود ندارد</v>
          </cell>
          <cell r="C895" t="str">
            <v>دغه ډول شخص نشته</v>
          </cell>
        </row>
        <row r="896">
          <cell r="A896" t="str">
            <v>No One Does This</v>
          </cell>
          <cell r="B896" t="str">
            <v>هیچ کس این کار را نمیکند</v>
          </cell>
          <cell r="C896" t="str">
            <v>هیڅ څوک دغه کار نکوي</v>
          </cell>
        </row>
        <row r="897">
          <cell r="A897" t="str">
            <v>Same Answer as 1.02</v>
          </cell>
          <cell r="B897" t="str">
            <v>جواب مشابه به 1.02</v>
          </cell>
          <cell r="C897" t="str">
            <v>د 1.02 غوندي ورته ځواب</v>
          </cell>
        </row>
        <row r="898">
          <cell r="A898" t="str">
            <v>Same Answer as 1.04</v>
          </cell>
          <cell r="B898" t="str">
            <v>جواب مشابه به 1.04</v>
          </cell>
          <cell r="C898" t="str">
            <v>د 1.04 غوندي ورته ځواب</v>
          </cell>
        </row>
        <row r="899">
          <cell r="A899" t="str">
            <v>No, No Contribution Was Made</v>
          </cell>
          <cell r="B899" t="str">
            <v>نخیر، هیچ کمکی نشد</v>
          </cell>
          <cell r="C899" t="str">
            <v>نه، هیڅ مرسته ونه شوه</v>
          </cell>
        </row>
        <row r="900">
          <cell r="A900" t="str">
            <v>Women Active in Village Life or Governance</v>
          </cell>
          <cell r="B900" t="str">
            <v xml:space="preserve">زنان در حکومت و زندگی اجتماعی قریه فعال هستند </v>
          </cell>
          <cell r="C900" t="str">
            <v>ښځې په حکومت او د کلي په ټولنیز ژوند کې فعالې دي</v>
          </cell>
        </row>
        <row r="901">
          <cell r="A901" t="str">
            <v>Families Sending Girls to School</v>
          </cell>
          <cell r="B901" t="str">
            <v>خانواده ها دختران خود را به مکتب روان میکنند</v>
          </cell>
          <cell r="C901" t="str">
            <v>کورنۍ خپلۍ لوڼۍ ښوونځی ته لیږي</v>
          </cell>
        </row>
        <row r="902">
          <cell r="A902" t="str">
            <v>Private Businessman</v>
          </cell>
          <cell r="B902" t="str">
            <v xml:space="preserve">تاجر شخصی </v>
          </cell>
          <cell r="C902" t="str">
            <v>شخصي سوداګر</v>
          </cell>
        </row>
        <row r="903">
          <cell r="A903" t="str">
            <v>Widow</v>
          </cell>
          <cell r="B903" t="str">
            <v>بیوه</v>
          </cell>
          <cell r="C903" t="str">
            <v>کونډه</v>
          </cell>
        </row>
        <row r="904">
          <cell r="A904" t="str">
            <v>Begging</v>
          </cell>
          <cell r="B904" t="str">
            <v>گدایی</v>
          </cell>
          <cell r="C904" t="str">
            <v>سوالګري</v>
          </cell>
        </row>
        <row r="905">
          <cell r="A905" t="str">
            <v>Retired</v>
          </cell>
          <cell r="B905" t="str">
            <v>متقاعد /  تقاعدی</v>
          </cell>
          <cell r="C905" t="str">
            <v>تقاعد شوی</v>
          </cell>
        </row>
        <row r="906">
          <cell r="A906" t="str">
            <v>Unemployed / Without Income</v>
          </cell>
          <cell r="B906" t="str">
            <v>بیکار / هیچ عایدی ندارد</v>
          </cell>
          <cell r="C906" t="str">
            <v>وزګار / هیڅ عاید نلري</v>
          </cell>
        </row>
        <row r="907">
          <cell r="A907" t="str">
            <v>Parents</v>
          </cell>
          <cell r="B907" t="str">
            <v>والدین</v>
          </cell>
          <cell r="C907" t="str">
            <v>مور او پلار</v>
          </cell>
        </row>
        <row r="908">
          <cell r="A908" t="str">
            <v>Security Situation</v>
          </cell>
          <cell r="B908" t="str">
            <v xml:space="preserve">وضعیت امنیتی </v>
          </cell>
          <cell r="C908" t="str">
            <v>امنیتي وضعیت</v>
          </cell>
        </row>
        <row r="909">
          <cell r="A909" t="str">
            <v>Weather</v>
          </cell>
          <cell r="B909" t="str">
            <v>آب و هوا</v>
          </cell>
          <cell r="C909" t="str">
            <v>هوا</v>
          </cell>
        </row>
        <row r="910">
          <cell r="A910" t="str">
            <v>Weather (Snow and Rain)</v>
          </cell>
          <cell r="B910" t="str">
            <v>آب و هوا (برف و باران)</v>
          </cell>
          <cell r="C910" t="str">
            <v>هوا (واوره  او باران)</v>
          </cell>
        </row>
        <row r="911">
          <cell r="A911" t="str">
            <v>|________________|</v>
          </cell>
          <cell r="B911" t="str">
            <v>|________________|</v>
          </cell>
          <cell r="C911" t="str">
            <v>|________________|</v>
          </cell>
        </row>
        <row r="912">
          <cell r="A912" t="str">
            <v>|___|___|___|___|___|___|___|</v>
          </cell>
          <cell r="B912" t="str">
            <v>|___|___|___|___|___|___|___|</v>
          </cell>
          <cell r="C912" t="str">
            <v>|___|___|___|___|___|___|___|</v>
          </cell>
        </row>
        <row r="913">
          <cell r="A913" t="str">
            <v>Other</v>
          </cell>
          <cell r="B913" t="str">
            <v>سایر</v>
          </cell>
          <cell r="C913" t="str">
            <v>نور</v>
          </cell>
        </row>
        <row r="914">
          <cell r="A914" t="str">
            <v>[SPECIFY]</v>
          </cell>
          <cell r="B914" t="str">
            <v>[مشخص سازید]:</v>
          </cell>
          <cell r="C914" t="str">
            <v>[ځانګړی یې کړئ]</v>
          </cell>
        </row>
        <row r="915">
          <cell r="A915" t="str">
            <v>Other [SPECIFY]:</v>
          </cell>
          <cell r="B915" t="str">
            <v>سایر [مشخص سازید]:</v>
          </cell>
          <cell r="C915" t="str">
            <v>نور [ځانګړی یې کړئ]</v>
          </cell>
        </row>
        <row r="916">
          <cell r="A916" t="str">
            <v>Other:</v>
          </cell>
          <cell r="B916" t="str">
            <v>سایر:</v>
          </cell>
          <cell r="C916" t="str">
            <v>نور:</v>
          </cell>
        </row>
        <row r="917">
          <cell r="A917" t="str">
            <v>Other [SPECIFY]</v>
          </cell>
          <cell r="B917" t="str">
            <v>سایر [مشخص سازید]:</v>
          </cell>
          <cell r="C917" t="str">
            <v>نور [ځانګړی یې کړئ]</v>
          </cell>
        </row>
        <row r="918">
          <cell r="A918" t="str">
            <v>|___|___| [CODE FROM OCCUPATION CARD]</v>
          </cell>
          <cell r="B918" t="str">
            <v>|___|___| [ کود را از کارت وظایف و نهاد ها استفاده نمایید ]</v>
          </cell>
          <cell r="C918" t="str">
            <v>نور [ځانګړی یې کړئ] |___|___| [ کود را از کارت وظایف و نهاد ها استفاده نمایید ]</v>
          </cell>
        </row>
        <row r="919">
          <cell r="A919" t="str">
            <v>[CODE FROM OCCUPATION CARD]</v>
          </cell>
          <cell r="B919" t="str">
            <v>[کود را ازکارت وظایف و نهادها استفاده نمائید]</v>
          </cell>
          <cell r="C919" t="str">
            <v>[کود د دندو یا موسسو د کارت څخه واخلئ]</v>
          </cell>
        </row>
        <row r="920">
          <cell r="A920" t="str">
            <v>Other: |___|___| [CODE FROM OCCUPATION CARD]</v>
          </cell>
          <cell r="B920" t="str">
            <v>سایر: |___|___| [ کود را از کارت وظایف و نهاد ها استفاده نمایید ]</v>
          </cell>
          <cell r="C920" t="str">
            <v>نور: |___|___| [ کود را از کارت وظایف و نهاد ها استفاده نمایید ]</v>
          </cell>
        </row>
        <row r="921">
          <cell r="A921" t="str">
            <v>Other [CODE FROM OCCUPATION CARD]</v>
          </cell>
          <cell r="B921" t="str">
            <v>سایر: |___|___| [ کود را از کارت وظایف و نهاد ها استفاده نمایید ]</v>
          </cell>
          <cell r="C921" t="str">
            <v>نور: |___|___| [ کود را از کارت وظایف و نهاد ها استفاده نمایید ]</v>
          </cell>
        </row>
        <row r="923">
          <cell r="A923" t="str">
            <v>/ Sponsors of Development Projects /</v>
          </cell>
        </row>
        <row r="924">
          <cell r="A924" t="str">
            <v>Village-Sponsored Project</v>
          </cell>
          <cell r="B924" t="str">
            <v xml:space="preserve">پروژه بود که مصرف انرا مردم قریه داد </v>
          </cell>
          <cell r="C924" t="str">
            <v>داسې یوه پروژه وه چې لګښت یې د کلي خلکو ورکړ</v>
          </cell>
        </row>
        <row r="925">
          <cell r="A925" t="str">
            <v>NSP-Sponsored Project</v>
          </cell>
          <cell r="B925" t="str">
            <v xml:space="preserve">پروژه بود که مصرف انرا همبستگی ملی داد </v>
          </cell>
          <cell r="C925" t="str">
            <v>داسې یوه پروژه وه چې لګښت یې د ملي پیوستون پروګرام ورکړ</v>
          </cell>
        </row>
        <row r="926">
          <cell r="A926" t="str">
            <v>Government-Sponsored Project (NEEP / NEEPRA / NERAP / NRAP)</v>
          </cell>
          <cell r="B926" t="str">
            <v>پروژه بود که مصرف انرحکومت داد (برنامه اضطراری کاریابی و سرک های دهاتی) (NRAP/ NEEP / NEEPRA / NERAP)</v>
          </cell>
          <cell r="C926" t="str">
            <v>داسې یوه پروژه وه چې لګښت یې حکومت ورکړ (د کلیوالي سړکونو او د کار موندلو بیړنی پروګرام ) (NRAP/ NEEP / NEEPRA / NERAP)</v>
          </cell>
        </row>
        <row r="927">
          <cell r="A927" t="str">
            <v>Ministry of Public Works-sponsored project</v>
          </cell>
          <cell r="B927" t="str">
            <v xml:space="preserve">توسط وزارت فوائد عامه </v>
          </cell>
          <cell r="C927" t="str">
            <v>د فواید عامې د وزارت له خوا</v>
          </cell>
        </row>
        <row r="928">
          <cell r="A928" t="str">
            <v>NGO-Sponsored Project</v>
          </cell>
          <cell r="B928" t="str">
            <v xml:space="preserve">پروژه که مصرف انرا انجو داد </v>
          </cell>
          <cell r="C928" t="str">
            <v>داسې یوه پروژه وه چې لګښت یې انجیو ورکړ</v>
          </cell>
        </row>
        <row r="929">
          <cell r="A929" t="str">
            <v>Other Project. Sponsor:</v>
          </cell>
          <cell r="B929" t="str">
            <v>پروژه دیگر. تمویل کننده:</v>
          </cell>
          <cell r="C929" t="str">
            <v>بله پروژه. تمویل کوونکی:</v>
          </cell>
        </row>
        <row r="930">
          <cell r="A930" t="str">
            <v>ISAF / NATO / U.S. Military Road Construction</v>
          </cell>
          <cell r="B930" t="str">
            <v>پروژه سرک سازی آیساف، ناتو، اردوی ایالات متحده امریکا</v>
          </cell>
          <cell r="C930" t="str">
            <v>د آیساف، ناټو، او د امریکې د متحده ایالاتو د اردو د سړک جوړولو پروژه</v>
          </cell>
        </row>
        <row r="931">
          <cell r="A931" t="str">
            <v>Afghan National Army Road Construction</v>
          </cell>
          <cell r="B931" t="str">
            <v>پروژه سرک سازی اردوی ملی افغانستان</v>
          </cell>
          <cell r="C931" t="str">
            <v>د افغانستان د ملی اردو د سړک جوړولو پروژه</v>
          </cell>
        </row>
        <row r="932">
          <cell r="A932" t="str">
            <v>WFP-Sponsored Food-for-Work Project</v>
          </cell>
          <cell r="B932" t="str">
            <v>پروژه سازمان غذایی جهان: غذا در مقابل کار</v>
          </cell>
          <cell r="C932" t="str">
            <v>د نړیوال خوراکي پروګرام پروژه: خوراکي مواد د کار په بدل کې</v>
          </cell>
        </row>
        <row r="933">
          <cell r="A933" t="str">
            <v>Other Food-for-Work Project. Sponsor:</v>
          </cell>
          <cell r="B933" t="str">
            <v>سایر پروژه های غذا در مقابل کار. تمویل کننده:</v>
          </cell>
          <cell r="C933" t="str">
            <v>د خوراکی موادو په بدل کې د کار نورې پروژې: تمویل کوونکی</v>
          </cell>
        </row>
        <row r="936">
          <cell r="A936" t="str">
            <v>Influential People in Province</v>
          </cell>
          <cell r="B936" t="str">
            <v xml:space="preserve">اشخاص بانفوذ در ولایت </v>
          </cell>
          <cell r="C936" t="str">
            <v>په ولايت کې با نفوذه خلک</v>
          </cell>
        </row>
        <row r="937">
          <cell r="A937" t="str">
            <v>Leaders from Villages in Province</v>
          </cell>
          <cell r="B937" t="str">
            <v>رهبران تمام قریه جات ولایت</v>
          </cell>
          <cell r="C937" t="str">
            <v>د ولايت د ټولو کليو لارښودان</v>
          </cell>
        </row>
        <row r="938">
          <cell r="A938" t="str">
            <v>Village Councils of the Province</v>
          </cell>
          <cell r="B938" t="str">
            <v xml:space="preserve">شورا های قریه جات ولایت </v>
          </cell>
          <cell r="C938" t="str">
            <v>د ولايت د کليو شوراګانې</v>
          </cell>
        </row>
        <row r="939">
          <cell r="A939" t="str">
            <v>Political Parties</v>
          </cell>
          <cell r="B939" t="str">
            <v xml:space="preserve">احزاب سیاسی </v>
          </cell>
          <cell r="C939" t="str">
            <v>سياسي ګوندونه</v>
          </cell>
        </row>
        <row r="940">
          <cell r="A940" t="str">
            <v>CDCs in Province</v>
          </cell>
          <cell r="B940" t="str">
            <v>شوراهای انکشافی قریه جات ولایت</v>
          </cell>
          <cell r="C940" t="str">
            <v>د ولايت د کليو پرمختيايي شوراګانې</v>
          </cell>
        </row>
        <row r="941">
          <cell r="A941" t="str">
            <v>District Administrators</v>
          </cell>
          <cell r="B941" t="str">
            <v>ولسوالها</v>
          </cell>
          <cell r="C941" t="str">
            <v>ولسوالان</v>
          </cell>
        </row>
        <row r="942">
          <cell r="A942" t="str">
            <v>No, This Person Doesn't Have a Title or Position</v>
          </cell>
          <cell r="B942" t="str">
            <v>نخیر، کدام موقف یا وظیفه ندارد</v>
          </cell>
          <cell r="C942" t="str">
            <v>نه، کوم موقف يا دنده نلري</v>
          </cell>
        </row>
        <row r="943">
          <cell r="A943" t="str">
            <v>Providing for Participation of Women in Decision-Making</v>
          </cell>
          <cell r="B943" t="str">
            <v>اجازه دادن زنان در تصميم گيری</v>
          </cell>
          <cell r="C943" t="str">
            <v>ښځو ته اجازه ورکول په پريکړه نيولو کې</v>
          </cell>
        </row>
        <row r="944">
          <cell r="A944" t="str">
            <v>Consult with Women about Selection of Development Projects</v>
          </cell>
          <cell r="B944" t="str">
            <v>مشوره با زنان در مورد انتخاب پروژه های انکشافی</v>
          </cell>
          <cell r="C944" t="str">
            <v>د پرمختايي پروژو د ټاکلو په هکله د ښځو سره سلامشوره</v>
          </cell>
        </row>
        <row r="945">
          <cell r="A945" t="str">
            <v>Providing for Selection of Projects by Women</v>
          </cell>
          <cell r="B945" t="str">
            <v>اجازه دادن زنان در انتخاب پروژه ها</v>
          </cell>
          <cell r="C945" t="str">
            <v>د پروژو په ټاکلو کې ښځو ته اجازه ورکول</v>
          </cell>
        </row>
        <row r="946">
          <cell r="A946" t="str">
            <v>Vocational Training for Women</v>
          </cell>
          <cell r="B946" t="str">
            <v>داير نمودن کورس های حرفوی</v>
          </cell>
          <cell r="C946" t="str">
            <v>د حرفوي زده کړې د کورسونو جوړول د ښځو لپاره</v>
          </cell>
        </row>
        <row r="947">
          <cell r="A947" t="str">
            <v>Providing Job Opportunities for Women</v>
          </cell>
          <cell r="B947" t="str">
            <v>معرفی زنان بخاطر کاریابی</v>
          </cell>
          <cell r="C947" t="str">
            <v>د ښځو معرفي کول د کارموندنۍ لپاره</v>
          </cell>
        </row>
        <row r="948">
          <cell r="A948" t="str">
            <v>Selected Projects that Benefited Women in the Village</v>
          </cell>
          <cell r="B948" t="str">
            <v>پروژه را برای زنان قریه انتخاب کرد</v>
          </cell>
          <cell r="C948" t="str">
            <v>انتخاب شوی پروژی چه د کلی ښخینه وګړی ور څخه ګټه اخیستی ده</v>
          </cell>
        </row>
        <row r="949">
          <cell r="A949" t="str">
            <v>Select by:</v>
          </cell>
          <cell r="B949" t="str">
            <v>انتخاب توسط:</v>
          </cell>
          <cell r="C949" t="str">
            <v>وتاکل شی پواسطه د:</v>
          </cell>
        </row>
        <row r="950">
          <cell r="A950" t="str">
            <v>Religious Council</v>
          </cell>
          <cell r="B950" t="str">
            <v>شورای علما</v>
          </cell>
          <cell r="C950" t="str">
            <v>د علماو شورا</v>
          </cell>
        </row>
        <row r="955">
          <cell r="A955" t="str">
            <v>Pan-Village CDC</v>
          </cell>
          <cell r="B955" t="str">
            <v>شورای انکشافی مشترک</v>
          </cell>
          <cell r="C955" t="str">
            <v>ګډه پرمختيايي شورا</v>
          </cell>
        </row>
        <row r="959">
          <cell r="A959" t="str">
            <v>Government of Hamid Karzai</v>
          </cell>
          <cell r="B959" t="str">
            <v>دولت مرکزی / حامد کرزی</v>
          </cell>
          <cell r="C959" t="str">
            <v>مرکزي دولت / حامد کرزی</v>
          </cell>
        </row>
        <row r="960">
          <cell r="A960" t="str">
            <v>Local Leaders</v>
          </cell>
          <cell r="B960" t="str">
            <v>رهبران محلی</v>
          </cell>
          <cell r="C960" t="str">
            <v>سیمه ایز لارښوونکی</v>
          </cell>
        </row>
        <row r="961">
          <cell r="A961" t="str">
            <v>Local Commanders</v>
          </cell>
          <cell r="B961" t="str">
            <v xml:space="preserve">قومندانهای محلی </v>
          </cell>
          <cell r="C961" t="str">
            <v>سیمه ایز قومندانان</v>
          </cell>
        </row>
        <row r="962">
          <cell r="A962" t="str">
            <v>NGOs</v>
          </cell>
          <cell r="B962" t="str">
            <v xml:space="preserve">انجو / موسسات </v>
          </cell>
          <cell r="C962" t="str">
            <v>انجیو / موسسی</v>
          </cell>
        </row>
        <row r="963">
          <cell r="A963" t="str">
            <v>Groups Against the Government</v>
          </cell>
          <cell r="B963" t="str">
            <v xml:space="preserve">گروپ های مخالف دولت </v>
          </cell>
          <cell r="C963" t="str">
            <v xml:space="preserve">د دولت مخالف ګروپونه </v>
          </cell>
        </row>
        <row r="964">
          <cell r="A964" t="str">
            <v>No One Should Do This</v>
          </cell>
          <cell r="B964" t="str">
            <v xml:space="preserve">هیچ کس نباید این کار را انجام دهد </v>
          </cell>
          <cell r="C964" t="str">
            <v>هیڅ څوک باید دغه کار تر سره نکړی</v>
          </cell>
        </row>
        <row r="968">
          <cell r="A968" t="str">
            <v>Housewife</v>
          </cell>
          <cell r="B968" t="str">
            <v xml:space="preserve">خانم خانه </v>
          </cell>
          <cell r="C968" t="str">
            <v>د کور میرمن</v>
          </cell>
        </row>
        <row r="969">
          <cell r="A969" t="str">
            <v>Wool Weaver</v>
          </cell>
          <cell r="B969" t="str">
            <v>پشم بافی</v>
          </cell>
          <cell r="C969" t="str">
            <v>د وړیو اوګدل</v>
          </cell>
        </row>
        <row r="971">
          <cell r="A971" t="str">
            <v>Someone Else</v>
          </cell>
          <cell r="B971" t="str">
            <v>کسی دیگر:</v>
          </cell>
          <cell r="C971" t="str">
            <v>بل څوک:</v>
          </cell>
        </row>
        <row r="973">
          <cell r="A973" t="str">
            <v>Government Officials in Kabul</v>
          </cell>
          <cell r="B973" t="str">
            <v>کارمندان دولت در کابل</v>
          </cell>
          <cell r="C973" t="str">
            <v>د دولت کارکونکی په کابل کی</v>
          </cell>
        </row>
        <row r="974">
          <cell r="A974" t="str">
            <v>Tribal Leaders</v>
          </cell>
          <cell r="B974" t="str">
            <v>کلان های قوم</v>
          </cell>
          <cell r="C974" t="str">
            <v>د قوم مشران</v>
          </cell>
        </row>
        <row r="975">
          <cell r="A975" t="str">
            <v>Religious Leaders</v>
          </cell>
          <cell r="B975" t="str">
            <v>علمای دین</v>
          </cell>
          <cell r="C975" t="str">
            <v>د دین عالمان</v>
          </cell>
        </row>
        <row r="977">
          <cell r="A977" t="str">
            <v>Mullah / Imam</v>
          </cell>
          <cell r="B977" t="str">
            <v>ملا / امام</v>
          </cell>
          <cell r="C977" t="str">
            <v>ملا / امام</v>
          </cell>
        </row>
        <row r="979">
          <cell r="A979" t="str">
            <v>Head of CDC (Woman)</v>
          </cell>
          <cell r="B979" t="str">
            <v>رئیس شورای انکشافی قریه</v>
          </cell>
          <cell r="C979" t="str">
            <v>د کلي د پرمختیایي شورا رئیسه</v>
          </cell>
        </row>
        <row r="980">
          <cell r="A980" t="str">
            <v>Deputy Head of CDC (Woman)</v>
          </cell>
          <cell r="B980" t="str">
            <v>معاون شورای انکشافی قریه</v>
          </cell>
          <cell r="C980" t="str">
            <v>د کلي د پرمختیایي شورا د رئیسی مرستیاله</v>
          </cell>
        </row>
        <row r="981">
          <cell r="A981" t="str">
            <v>Treasurer of CDC (Woman)</v>
          </cell>
          <cell r="B981" t="str">
            <v>خزانه دار شورای انکشافی قریه</v>
          </cell>
          <cell r="C981" t="str">
            <v>د کلي د پرمختیایي شورا خزانه داره</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ections"/>
      <sheetName val="dSections"/>
      <sheetName val="pSections"/>
      <sheetName val="MHH"/>
      <sheetName val="pMHH"/>
      <sheetName val="eMHH"/>
      <sheetName val="FHH"/>
      <sheetName val="pFHH"/>
      <sheetName val="eFHH"/>
      <sheetName val="MFG"/>
      <sheetName val="pMFG"/>
      <sheetName val="eMFG"/>
      <sheetName val="FFG"/>
      <sheetName val="pFFG"/>
      <sheetName val="eFFG"/>
      <sheetName val="Letters"/>
      <sheetName val="FI"/>
      <sheetName val="QC"/>
    </sheetNames>
    <sheetDataSet>
      <sheetData sheetId="0">
        <row r="1">
          <cell r="K1" t="str">
            <v>Female Household Questionnaire</v>
          </cell>
        </row>
        <row r="2">
          <cell r="K2" t="str">
            <v>Section</v>
          </cell>
          <cell r="L2">
            <v>0</v>
          </cell>
          <cell r="N2" t="str">
            <v>Interview Codes</v>
          </cell>
          <cell r="V2" t="str">
            <v>Page</v>
          </cell>
        </row>
        <row r="3">
          <cell r="K3" t="str">
            <v>Section</v>
          </cell>
          <cell r="L3" t="str">
            <v>F</v>
          </cell>
          <cell r="N3" t="str">
            <v>Consent Form</v>
          </cell>
        </row>
        <row r="4">
          <cell r="A4" t="str">
            <v>Section</v>
          </cell>
          <cell r="B4">
            <v>1</v>
          </cell>
          <cell r="D4" t="str">
            <v>Basic Information</v>
          </cell>
          <cell r="K4" t="str">
            <v>Section</v>
          </cell>
          <cell r="L4">
            <v>1</v>
          </cell>
          <cell r="N4" t="str">
            <v>Basic Information</v>
          </cell>
        </row>
        <row r="5">
          <cell r="K5" t="str">
            <v>Section</v>
          </cell>
          <cell r="L5">
            <v>2</v>
          </cell>
          <cell r="N5" t="str">
            <v>Water &amp; Medical Care</v>
          </cell>
        </row>
        <row r="6">
          <cell r="K6" t="str">
            <v>Section</v>
          </cell>
          <cell r="L6">
            <v>3</v>
          </cell>
          <cell r="N6" t="str">
            <v>Local Governance</v>
          </cell>
        </row>
        <row r="7">
          <cell r="K7" t="str">
            <v>Section</v>
          </cell>
          <cell r="L7">
            <v>4</v>
          </cell>
          <cell r="N7" t="str">
            <v>Council</v>
          </cell>
        </row>
        <row r="8">
          <cell r="K8" t="str">
            <v>Section</v>
          </cell>
          <cell r="L8">
            <v>5</v>
          </cell>
          <cell r="N8" t="str">
            <v>Development Projects</v>
          </cell>
        </row>
        <row r="9">
          <cell r="K9" t="str">
            <v>Section</v>
          </cell>
          <cell r="L9">
            <v>6</v>
          </cell>
          <cell r="N9" t="str">
            <v>Work &amp; Assets</v>
          </cell>
        </row>
        <row r="10">
          <cell r="K10" t="str">
            <v>Section</v>
          </cell>
          <cell r="L10">
            <v>7</v>
          </cell>
          <cell r="N10" t="str">
            <v>Family Decision-Making</v>
          </cell>
        </row>
        <row r="11">
          <cell r="K11" t="str">
            <v>Section</v>
          </cell>
          <cell r="L11">
            <v>8</v>
          </cell>
          <cell r="N11" t="str">
            <v>Food &amp; Meals</v>
          </cell>
        </row>
        <row r="12">
          <cell r="K12" t="str">
            <v>Section</v>
          </cell>
          <cell r="L12">
            <v>9</v>
          </cell>
          <cell r="N12" t="str">
            <v>Migration</v>
          </cell>
        </row>
        <row r="13">
          <cell r="K13" t="str">
            <v>Section</v>
          </cell>
          <cell r="L13">
            <v>10</v>
          </cell>
          <cell r="N13" t="str">
            <v>Women's Issues</v>
          </cell>
        </row>
        <row r="14">
          <cell r="K14" t="str">
            <v>Section</v>
          </cell>
          <cell r="L14">
            <v>11</v>
          </cell>
          <cell r="N14" t="str">
            <v>Village Issues</v>
          </cell>
        </row>
        <row r="15">
          <cell r="K15" t="str">
            <v>Section</v>
          </cell>
          <cell r="L15">
            <v>12</v>
          </cell>
          <cell r="N15" t="str">
            <v>Private Opinion</v>
          </cell>
        </row>
        <row r="16">
          <cell r="K16" t="str">
            <v>Section</v>
          </cell>
          <cell r="L16">
            <v>13</v>
          </cell>
          <cell r="N16" t="str">
            <v>Miscellaneous</v>
          </cell>
        </row>
        <row r="17">
          <cell r="K17" t="str">
            <v>Section</v>
          </cell>
          <cell r="L17">
            <v>14</v>
          </cell>
          <cell r="N17" t="str">
            <v>Maternal Health</v>
          </cell>
        </row>
        <row r="18">
          <cell r="K18" t="str">
            <v>Section</v>
          </cell>
          <cell r="L18">
            <v>15</v>
          </cell>
          <cell r="N18" t="str">
            <v>Girl's Interview</v>
          </cell>
        </row>
        <row r="19">
          <cell r="K19" t="str">
            <v>Section</v>
          </cell>
          <cell r="L19" t="str">
            <v>A &amp; B</v>
          </cell>
          <cell r="N19" t="str">
            <v>Review</v>
          </cell>
        </row>
      </sheetData>
      <sheetData sheetId="1"/>
      <sheetData sheetId="2"/>
      <sheetData sheetId="3"/>
      <sheetData sheetId="4"/>
      <sheetData sheetId="5">
        <row r="4">
          <cell r="I4">
            <v>0.01</v>
          </cell>
          <cell r="K4">
            <v>0.01</v>
          </cell>
          <cell r="L4">
            <v>0</v>
          </cell>
          <cell r="U4" t="str">
            <v>Interview Date</v>
          </cell>
          <cell r="V4" t="str">
            <v/>
          </cell>
          <cell r="W4" t="str">
            <v>Month</v>
          </cell>
          <cell r="X4" t="str">
            <v>Day</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2</v>
          </cell>
        </row>
        <row r="5">
          <cell r="I5">
            <v>0.02</v>
          </cell>
          <cell r="K5">
            <v>0.02</v>
          </cell>
          <cell r="L5">
            <v>0</v>
          </cell>
          <cell r="U5" t="str">
            <v>Enumerator Code</v>
          </cell>
          <cell r="V5" t="str">
            <v/>
          </cell>
          <cell r="W5" t="str">
            <v>|___|___|___|</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1</v>
          </cell>
        </row>
        <row r="6">
          <cell r="I6">
            <v>0.03</v>
          </cell>
          <cell r="K6">
            <v>0.03</v>
          </cell>
          <cell r="L6">
            <v>0</v>
          </cell>
          <cell r="U6" t="str">
            <v>Supervisor Code</v>
          </cell>
          <cell r="V6" t="str">
            <v/>
          </cell>
          <cell r="W6" t="str">
            <v>|___|___|___|</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1</v>
          </cell>
        </row>
        <row r="7">
          <cell r="I7">
            <v>0.51</v>
          </cell>
          <cell r="K7">
            <v>0.04</v>
          </cell>
          <cell r="L7">
            <v>0</v>
          </cell>
          <cell r="U7" t="str">
            <v>Village Code</v>
          </cell>
          <cell r="V7" t="str">
            <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I8">
            <v>0.5</v>
          </cell>
          <cell r="K8">
            <v>0.05</v>
          </cell>
          <cell r="L8">
            <v>0</v>
          </cell>
          <cell r="U8" t="str">
            <v>Household Code</v>
          </cell>
          <cell r="V8" t="str">
            <v/>
          </cell>
          <cell r="W8" t="str">
            <v>|___|___|___|___|___|</v>
          </cell>
          <cell r="X8" t="str">
            <v>New Dwelling</v>
          </cell>
          <cell r="Y8" t="str">
            <v>Same Male Respondent</v>
          </cell>
          <cell r="Z8" t="str">
            <v>Different Male Respondent, Same Household</v>
          </cell>
          <cell r="AA8" t="str">
            <v>Relation to Original Male Respondent:</v>
          </cell>
          <cell r="AB8" t="str">
            <v>Different Household, Same Dwelling</v>
          </cell>
          <cell r="AC8" t="str">
            <v>Next Dwelling</v>
          </cell>
          <cell r="AD8" t="str">
            <v>Selected by Selection Procedure</v>
          </cell>
          <cell r="AE8" t="str">
            <v>Number of New Dwellings Surveyed in Village:</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9</v>
          </cell>
        </row>
        <row r="9">
          <cell r="I9">
            <v>0.04</v>
          </cell>
          <cell r="K9">
            <v>6.0000000000000005E-2</v>
          </cell>
          <cell r="L9">
            <v>0</v>
          </cell>
          <cell r="U9" t="str">
            <v>Interview Start Time</v>
          </cell>
          <cell r="V9" t="str">
            <v>[USE  24 HOUR CLOCK]</v>
          </cell>
          <cell r="W9" t="str">
            <v>Hours</v>
          </cell>
          <cell r="X9" t="str">
            <v>Minutes</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2</v>
          </cell>
        </row>
        <row r="10">
          <cell r="I10">
            <v>0.05</v>
          </cell>
          <cell r="K10">
            <v>7.0000000000000007E-2</v>
          </cell>
          <cell r="L10">
            <v>0</v>
          </cell>
          <cell r="U10" t="str">
            <v>Interview End Time</v>
          </cell>
          <cell r="V10" t="str">
            <v>[USE  24 HOUR CLOCK]</v>
          </cell>
          <cell r="W10" t="str">
            <v>Hours</v>
          </cell>
          <cell r="X10" t="str">
            <v>Minutes</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2</v>
          </cell>
        </row>
        <row r="11">
          <cell r="I11">
            <v>0.06</v>
          </cell>
          <cell r="K11">
            <v>0.08</v>
          </cell>
          <cell r="L11">
            <v>0</v>
          </cell>
          <cell r="U11" t="str">
            <v>Province Name</v>
          </cell>
          <cell r="V11" t="str">
            <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I12">
            <v>7.0000000000000007E-2</v>
          </cell>
          <cell r="K12">
            <v>0.09</v>
          </cell>
          <cell r="L12">
            <v>0</v>
          </cell>
          <cell r="U12" t="str">
            <v>District Name</v>
          </cell>
          <cell r="V12" t="str">
            <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I13">
            <v>0.08</v>
          </cell>
          <cell r="K13">
            <v>9.9999999999999992E-2</v>
          </cell>
          <cell r="L13">
            <v>0</v>
          </cell>
          <cell r="U13" t="str">
            <v>Village Name</v>
          </cell>
          <cell r="V13" t="str">
            <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I14">
            <v>0.09</v>
          </cell>
          <cell r="K14">
            <v>0.10999999999999999</v>
          </cell>
          <cell r="L14">
            <v>0</v>
          </cell>
          <cell r="U14" t="str">
            <v>Geocode</v>
          </cell>
          <cell r="V14" t="str">
            <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I15">
            <v>0.1</v>
          </cell>
          <cell r="K15">
            <v>0.11999999999999998</v>
          </cell>
          <cell r="L15">
            <v>0</v>
          </cell>
          <cell r="U15" t="str">
            <v>Alternate Village Name</v>
          </cell>
          <cell r="V15" t="str">
            <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I16">
            <v>0.11</v>
          </cell>
          <cell r="K16">
            <v>0.12999999999999998</v>
          </cell>
          <cell r="L16">
            <v>0</v>
          </cell>
          <cell r="U16" t="str">
            <v>Registration Number of GPS Unit</v>
          </cell>
          <cell r="V16" t="str">
            <v/>
          </cell>
          <cell r="W16" t="str">
            <v>|___|___|___|</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1</v>
          </cell>
        </row>
        <row r="17">
          <cell r="I17">
            <v>0.12</v>
          </cell>
          <cell r="K17">
            <v>0.13999999999999999</v>
          </cell>
          <cell r="L17">
            <v>0</v>
          </cell>
          <cell r="U17" t="str">
            <v>Waypoint Number</v>
          </cell>
          <cell r="V17" t="str">
            <v/>
          </cell>
          <cell r="W17" t="str">
            <v>|___|___|___|</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1</v>
          </cell>
        </row>
        <row r="18">
          <cell r="I18">
            <v>0.13</v>
          </cell>
          <cell r="K18">
            <v>0.15</v>
          </cell>
          <cell r="L18">
            <v>0</v>
          </cell>
          <cell r="U18" t="str">
            <v>Dwelling Latitude</v>
          </cell>
          <cell r="V18" t="str">
            <v/>
          </cell>
          <cell r="W18" t="str">
            <v>|___|___|•|___|___|___|___|___|</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1</v>
          </cell>
        </row>
        <row r="19">
          <cell r="I19">
            <v>0.14000000000000001</v>
          </cell>
          <cell r="K19">
            <v>0.16</v>
          </cell>
          <cell r="L19">
            <v>0</v>
          </cell>
          <cell r="U19" t="str">
            <v>Dwelling Longitude</v>
          </cell>
          <cell r="V19" t="str">
            <v/>
          </cell>
          <cell r="W19" t="str">
            <v>|___|___|•|___|___|___|___|___|</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1</v>
          </cell>
        </row>
        <row r="20">
          <cell r="I20" t="str">
            <v>F.90</v>
          </cell>
          <cell r="K20" t="str">
            <v>-</v>
          </cell>
          <cell r="L20">
            <v>0</v>
          </cell>
          <cell r="U20" t="str">
            <v>[Greeting and Introduction]</v>
          </cell>
          <cell r="V20" t="str">
            <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I21" t="str">
            <v>F.91</v>
          </cell>
          <cell r="K21" t="str">
            <v>-</v>
          </cell>
          <cell r="L21">
            <v>0</v>
          </cell>
          <cell r="U21" t="str">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ell>
          <cell r="V21" t="str">
            <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I22" t="str">
            <v>F.92</v>
          </cell>
          <cell r="K22" t="str">
            <v>-</v>
          </cell>
          <cell r="L22">
            <v>0</v>
          </cell>
          <cell r="U22" t="str">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ell>
          <cell r="V22" t="str">
            <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I23" t="str">
            <v>F.93</v>
          </cell>
          <cell r="K23" t="str">
            <v>-</v>
          </cell>
          <cell r="L23">
            <v>0</v>
          </cell>
          <cell r="U23" t="str">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ell>
          <cell r="V23" t="str">
            <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I24" t="str">
            <v>F.01</v>
          </cell>
          <cell r="K24" t="str">
            <v>F.01</v>
          </cell>
          <cell r="L24" t="str">
            <v>A.01</v>
          </cell>
          <cell r="U24" t="str">
            <v>Do you agree to participate in this interview?</v>
          </cell>
          <cell r="V24" t="str">
            <v/>
          </cell>
          <cell r="W24" t="str">
            <v>No</v>
          </cell>
          <cell r="X24" t="str">
            <v>Yes</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2</v>
          </cell>
        </row>
        <row r="25">
          <cell r="I25" t="str">
            <v>F.03</v>
          </cell>
          <cell r="K25" t="str">
            <v>F.02</v>
          </cell>
          <cell r="L25" t="str">
            <v>A.01</v>
          </cell>
          <cell r="U25" t="str">
            <v>What is your name?</v>
          </cell>
          <cell r="V25" t="str">
            <v>[ONLY TO BE ASKED TO NEW RESPONDENTS. FOR BASELINE RESPONDENTS, WRITE IN NAME FROM RESPONDENT SHEET]</v>
          </cell>
          <cell r="W25" t="str">
            <v>Refuse to Provide Name</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1</v>
          </cell>
        </row>
        <row r="26">
          <cell r="I26" t="str">
            <v>F.04</v>
          </cell>
          <cell r="K26" t="str">
            <v>-</v>
          </cell>
          <cell r="L26">
            <v>0</v>
          </cell>
          <cell r="U26" t="str">
            <v>What is your father's name?</v>
          </cell>
          <cell r="V26" t="str">
            <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row r="27">
          <cell r="I27">
            <v>1.02</v>
          </cell>
          <cell r="K27">
            <v>1.01</v>
          </cell>
          <cell r="L27">
            <v>0</v>
          </cell>
          <cell r="U27" t="str">
            <v>How old are you?</v>
          </cell>
          <cell r="V27" t="str">
            <v>[USE HISTORICAL EVENTS CARD TO ESTIMATE IF RESPONDENT DOES NOT KNOW]</v>
          </cell>
          <cell r="W27" t="str">
            <v>Years</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1</v>
          </cell>
        </row>
        <row r="28">
          <cell r="I28">
            <v>1.05</v>
          </cell>
          <cell r="K28">
            <v>1.03</v>
          </cell>
          <cell r="L28">
            <v>0</v>
          </cell>
          <cell r="U28" t="str">
            <v>How many years of school, madrassas or mosque school have you completed?</v>
          </cell>
          <cell r="V28" t="str">
            <v>[MARK ALL MENTIONED]</v>
          </cell>
          <cell r="W28" t="str">
            <v>Zero Years</v>
          </cell>
          <cell r="X28" t="str">
            <v>Years</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2</v>
          </cell>
        </row>
        <row r="29">
          <cell r="I29">
            <v>2.0699999999999998</v>
          </cell>
          <cell r="K29">
            <v>2.0399999999999991</v>
          </cell>
          <cell r="L29">
            <v>1.07</v>
          </cell>
          <cell r="U29" t="str">
            <v>In the past 12 months, did this household use electricity?</v>
          </cell>
          <cell r="V29" t="str">
            <v/>
          </cell>
          <cell r="W29" t="str">
            <v>No</v>
          </cell>
          <cell r="X29" t="str">
            <v>Yes</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2</v>
          </cell>
        </row>
        <row r="30">
          <cell r="I30">
            <v>2.08</v>
          </cell>
          <cell r="K30">
            <v>2.0499999999999989</v>
          </cell>
          <cell r="L30">
            <v>0</v>
          </cell>
          <cell r="U30" t="str">
            <v>What was the main source of the electricity?</v>
          </cell>
          <cell r="V30" t="str">
            <v/>
          </cell>
          <cell r="W30" t="str">
            <v>National Electrical Grid</v>
          </cell>
          <cell r="X30" t="str">
            <v>Generator (Petrol / Diesel)</v>
          </cell>
          <cell r="Y30" t="str">
            <v>Generator (Micro-Hydro)</v>
          </cell>
          <cell r="Z30" t="str">
            <v>Generator (Solar)</v>
          </cell>
          <cell r="AA30" t="str">
            <v>Generator (Wind)</v>
          </cell>
          <cell r="AB30" t="str">
            <v>Battery</v>
          </cell>
          <cell r="AC30" t="str">
            <v>Other:</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7</v>
          </cell>
        </row>
        <row r="31">
          <cell r="I31">
            <v>2.1</v>
          </cell>
          <cell r="K31">
            <v>2.0599999999999987</v>
          </cell>
          <cell r="L31">
            <v>1.07</v>
          </cell>
          <cell r="U31" t="str">
            <v>In the past 30 days, on how many days did your household use electricity?</v>
          </cell>
          <cell r="V31" t="str">
            <v/>
          </cell>
          <cell r="W31" t="str">
            <v>Zero Days</v>
          </cell>
          <cell r="X31" t="str">
            <v>Days</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2</v>
          </cell>
        </row>
        <row r="32">
          <cell r="I32">
            <v>2.11</v>
          </cell>
          <cell r="K32">
            <v>2.0699999999999985</v>
          </cell>
          <cell r="L32">
            <v>0</v>
          </cell>
          <cell r="U32" t="str">
            <v>In the past week, for how many hours out of every 24 hour day did your household have electricity?</v>
          </cell>
          <cell r="V32" t="str">
            <v/>
          </cell>
          <cell r="W32" t="str">
            <v>Zero Hours</v>
          </cell>
          <cell r="X32" t="str">
            <v>Minutes</v>
          </cell>
          <cell r="Y32" t="str">
            <v>Hours</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3</v>
          </cell>
        </row>
        <row r="33">
          <cell r="I33">
            <v>2.13</v>
          </cell>
          <cell r="K33">
            <v>2.0899999999999981</v>
          </cell>
          <cell r="L33">
            <v>0</v>
          </cell>
          <cell r="U33" t="str">
            <v>Compared to this time last year, has your household's access to electricity increased, stayed the same, or decreased?</v>
          </cell>
          <cell r="V33" t="str">
            <v/>
          </cell>
          <cell r="W33" t="str">
            <v>Increased</v>
          </cell>
          <cell r="X33" t="str">
            <v>Stayed the Same</v>
          </cell>
          <cell r="Y33" t="str">
            <v>Decreased</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3</v>
          </cell>
        </row>
        <row r="34">
          <cell r="I34">
            <v>3.18</v>
          </cell>
          <cell r="K34">
            <v>3.0799999999999983</v>
          </cell>
          <cell r="L34">
            <v>0</v>
          </cell>
          <cell r="U34" t="str">
            <v>Compared to this time last year, has your household's access to medical treatment increased, stayed the same, or decreased?</v>
          </cell>
          <cell r="V34" t="str">
            <v/>
          </cell>
          <cell r="W34" t="str">
            <v>Increased</v>
          </cell>
          <cell r="X34" t="str">
            <v>Stayed the Same</v>
          </cell>
          <cell r="Y34" t="str">
            <v>Decreased</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3</v>
          </cell>
        </row>
        <row r="35">
          <cell r="I35">
            <v>3.17</v>
          </cell>
          <cell r="K35">
            <v>3.0699999999999985</v>
          </cell>
          <cell r="L35">
            <v>0</v>
          </cell>
          <cell r="U35" t="str">
            <v>If a woman in your household is sick and needs treatment, would you allow her to be treated by a male doctor?</v>
          </cell>
          <cell r="V35" t="str">
            <v/>
          </cell>
          <cell r="W35" t="str">
            <v>No</v>
          </cell>
          <cell r="X35" t="str">
            <v>Yes</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2</v>
          </cell>
        </row>
        <row r="36">
          <cell r="I36">
            <v>6.04</v>
          </cell>
          <cell r="K36">
            <v>4.01</v>
          </cell>
          <cell r="L36">
            <v>2.0399999999999991</v>
          </cell>
          <cell r="U36" t="str">
            <v>What are the names of the people who are usually making decisions for people in the village? (in order of importance)</v>
          </cell>
          <cell r="V36" t="str">
            <v>[IF RESPONDENT GIVES MORE THAN THREE RESPONSES, ASK TO SELECT THREE MOST IMPORTANT]</v>
          </cell>
          <cell r="W36" t="str">
            <v>No Such Person</v>
          </cell>
          <cell r="X36" t="str">
            <v>|________________|</v>
          </cell>
          <cell r="Y36" t="str">
            <v>No Such Person</v>
          </cell>
          <cell r="Z36" t="str">
            <v>|________________|</v>
          </cell>
          <cell r="AA36" t="str">
            <v>No Such Person</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5</v>
          </cell>
        </row>
        <row r="37">
          <cell r="I37">
            <v>6.05</v>
          </cell>
          <cell r="K37">
            <v>4.0199999999999996</v>
          </cell>
          <cell r="L37">
            <v>2.0399999999999991</v>
          </cell>
          <cell r="U37" t="str">
            <v>Do these persons have titles or positions? (For example, are they a {malik / arbab / qariyadar}, mullah, khan, or head of council?)</v>
          </cell>
          <cell r="V37" t="str">
            <v/>
          </cell>
          <cell r="W37" t="str">
            <v>This Person Doesn't Have a Title or Position</v>
          </cell>
          <cell r="X37" t="str">
            <v>Malik</v>
          </cell>
          <cell r="Y37" t="str">
            <v>Arbab</v>
          </cell>
          <cell r="Z37" t="str">
            <v>Qariyadar</v>
          </cell>
          <cell r="AA37" t="str">
            <v>Khan</v>
          </cell>
          <cell r="AB37" t="str">
            <v>Zamindar</v>
          </cell>
          <cell r="AC37" t="str">
            <v>Beg / Baay</v>
          </cell>
          <cell r="AD37" t="str">
            <v>Commander</v>
          </cell>
          <cell r="AE37" t="str">
            <v>Mullah</v>
          </cell>
          <cell r="AF37" t="str">
            <v>Imam</v>
          </cell>
          <cell r="AG37" t="str">
            <v>Mosque Mullah</v>
          </cell>
          <cell r="AH37" t="str">
            <v>Mawlawi</v>
          </cell>
          <cell r="AI37" t="str">
            <v>Religious Scholar</v>
          </cell>
          <cell r="AJ37" t="str">
            <v>Rohani</v>
          </cell>
          <cell r="AK37" t="str">
            <v>Judge</v>
          </cell>
          <cell r="AL37" t="str">
            <v>Tribal Elder</v>
          </cell>
          <cell r="AM37" t="str">
            <v>Whitebeard</v>
          </cell>
          <cell r="AN37" t="str">
            <v>Head of Council</v>
          </cell>
          <cell r="AO37" t="str">
            <v>Head of CDC</v>
          </cell>
          <cell r="AP37" t="str">
            <v>Head of Tribal Council</v>
          </cell>
          <cell r="AQ37" t="str">
            <v>Member of Council</v>
          </cell>
          <cell r="AR37" t="str">
            <v>Member of CDC</v>
          </cell>
          <cell r="AS37" t="str">
            <v>Member of Tribal Council</v>
          </cell>
          <cell r="AT37" t="str">
            <v xml:space="preserve">CDC Deputy </v>
          </cell>
          <cell r="AU37" t="str">
            <v>Treasurer of CDC</v>
          </cell>
          <cell r="AV37" t="str">
            <v>Secretary of CDC</v>
          </cell>
          <cell r="AW37" t="str">
            <v>People's Representative</v>
          </cell>
          <cell r="AX37" t="str">
            <v>Police Commander</v>
          </cell>
          <cell r="AY37" t="str">
            <v>District Administrator</v>
          </cell>
          <cell r="AZ37" t="str">
            <v>Other:</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30</v>
          </cell>
        </row>
        <row r="38">
          <cell r="I38">
            <v>6.06</v>
          </cell>
          <cell r="K38">
            <v>4.0299999999999994</v>
          </cell>
          <cell r="L38">
            <v>0</v>
          </cell>
          <cell r="U38" t="str">
            <v>How do these people get their authority? (For example, because they own a lot of land, because their father or family members held a similar position before, because they command a militia, are old, or other reason?)</v>
          </cell>
          <cell r="V38" t="str">
            <v/>
          </cell>
          <cell r="W38" t="str">
            <v>Own a Lot of Land</v>
          </cell>
          <cell r="X38" t="str">
            <v>Have a Lot of Money</v>
          </cell>
          <cell r="Y38" t="str">
            <v>Father or Family Members Held Position</v>
          </cell>
          <cell r="Z38" t="str">
            <v>From Powerful Family</v>
          </cell>
          <cell r="AA38" t="str">
            <v>Respected and Trusted by Villagers</v>
          </cell>
          <cell r="AB38" t="str">
            <v>Command Militia</v>
          </cell>
          <cell r="AC38" t="str">
            <v>Uloswol / Government Officials recognize this person / meet with them</v>
          </cell>
          <cell r="AD38" t="str">
            <v>NGO recognize this person / meet with them</v>
          </cell>
          <cell r="AE38" t="str">
            <v>Age</v>
          </cell>
          <cell r="AF38" t="str">
            <v>Wisdom</v>
          </cell>
          <cell r="AG38" t="str">
            <v>Level of Education</v>
          </cell>
          <cell r="AH38" t="str">
            <v>Teacher</v>
          </cell>
          <cell r="AI38" t="str">
            <v>Head of Council</v>
          </cell>
          <cell r="AJ38" t="str">
            <v>Member of Council</v>
          </cell>
          <cell r="AK38" t="str">
            <v>Head of CDC</v>
          </cell>
          <cell r="AL38" t="str">
            <v>Member of CDC</v>
          </cell>
          <cell r="AM38" t="str">
            <v>Member of District Council</v>
          </cell>
          <cell r="AN38" t="str">
            <v>Other:</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18</v>
          </cell>
        </row>
        <row r="39">
          <cell r="I39">
            <v>6.07</v>
          </cell>
          <cell r="K39">
            <v>4.0399999999999991</v>
          </cell>
          <cell r="L39">
            <v>0</v>
          </cell>
          <cell r="U39" t="str">
            <v>If you need formal documentation, who in this village will certify the document?</v>
          </cell>
          <cell r="V39" t="str">
            <v/>
          </cell>
          <cell r="W39" t="str">
            <v>No Such Person</v>
          </cell>
          <cell r="X39" t="str">
            <v>Malik</v>
          </cell>
          <cell r="Y39" t="str">
            <v>Arbab</v>
          </cell>
          <cell r="Z39" t="str">
            <v>Qariyadar</v>
          </cell>
          <cell r="AA39" t="str">
            <v>Khan</v>
          </cell>
          <cell r="AB39" t="str">
            <v>Zamindar</v>
          </cell>
          <cell r="AC39" t="str">
            <v>Beg / Baay</v>
          </cell>
          <cell r="AD39" t="str">
            <v>Commander</v>
          </cell>
          <cell r="AE39" t="str">
            <v>Mullah / Imam</v>
          </cell>
          <cell r="AF39" t="str">
            <v>Mosque Mullah</v>
          </cell>
          <cell r="AG39" t="str">
            <v>Mawlawi</v>
          </cell>
          <cell r="AH39" t="str">
            <v>Religious Scholar</v>
          </cell>
          <cell r="AI39" t="str">
            <v>Rohani</v>
          </cell>
          <cell r="AJ39" t="str">
            <v>Judge</v>
          </cell>
          <cell r="AK39" t="str">
            <v>Tribal Elders</v>
          </cell>
          <cell r="AL39" t="str">
            <v>Whitebeards</v>
          </cell>
          <cell r="AM39" t="str">
            <v>Council</v>
          </cell>
          <cell r="AN39" t="str">
            <v>CDC</v>
          </cell>
          <cell r="AO39" t="str">
            <v>Tribal Council</v>
          </cell>
          <cell r="AP39" t="str">
            <v>Head of CDC</v>
          </cell>
          <cell r="AQ39" t="str">
            <v>Treasurer of CDC</v>
          </cell>
          <cell r="AR39" t="str">
            <v>Member of CDC</v>
          </cell>
          <cell r="AS39" t="str">
            <v>Head of Council</v>
          </cell>
          <cell r="AT39" t="str">
            <v>Member of Council</v>
          </cell>
          <cell r="AU39" t="str">
            <v>Head of Tribal Council</v>
          </cell>
          <cell r="AV39" t="str">
            <v>Member of Tribal Council</v>
          </cell>
          <cell r="AW39" t="str">
            <v>People's Representative</v>
          </cell>
          <cell r="AX39" t="str">
            <v>Police Commander</v>
          </cell>
          <cell r="AY39" t="str">
            <v>District Administrator</v>
          </cell>
          <cell r="AZ39" t="str">
            <v>Other:</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30</v>
          </cell>
        </row>
        <row r="40">
          <cell r="I40">
            <v>6.09</v>
          </cell>
          <cell r="K40">
            <v>4.0499999999999989</v>
          </cell>
          <cell r="L40">
            <v>0</v>
          </cell>
          <cell r="U40" t="str">
            <v>If two or more people in the village have a fight, violence, or dispute, who or what group will resolve it?</v>
          </cell>
          <cell r="V40" t="str">
            <v/>
          </cell>
          <cell r="W40" t="str">
            <v>No Such Person</v>
          </cell>
          <cell r="X40" t="str">
            <v>Malik</v>
          </cell>
          <cell r="Y40" t="str">
            <v>Arbab</v>
          </cell>
          <cell r="Z40" t="str">
            <v>Qariyadar</v>
          </cell>
          <cell r="AA40" t="str">
            <v>Khan</v>
          </cell>
          <cell r="AB40" t="str">
            <v>Zamindar</v>
          </cell>
          <cell r="AC40" t="str">
            <v>Beg / Baay</v>
          </cell>
          <cell r="AD40" t="str">
            <v>Commander</v>
          </cell>
          <cell r="AE40" t="str">
            <v>Mullah / Imam</v>
          </cell>
          <cell r="AF40" t="str">
            <v>Mosque Mullah</v>
          </cell>
          <cell r="AG40" t="str">
            <v>Mawlawi</v>
          </cell>
          <cell r="AH40" t="str">
            <v>Religious Scholar</v>
          </cell>
          <cell r="AI40" t="str">
            <v>Rohani</v>
          </cell>
          <cell r="AJ40" t="str">
            <v>Judge</v>
          </cell>
          <cell r="AK40" t="str">
            <v>Tribal Elders</v>
          </cell>
          <cell r="AL40" t="str">
            <v>Whitebeards</v>
          </cell>
          <cell r="AM40" t="str">
            <v>Council</v>
          </cell>
          <cell r="AN40" t="str">
            <v>CDC</v>
          </cell>
          <cell r="AO40" t="str">
            <v>Tribal Council</v>
          </cell>
          <cell r="AP40" t="str">
            <v>Head of CDC</v>
          </cell>
          <cell r="AQ40" t="str">
            <v>Treasurer of CDC</v>
          </cell>
          <cell r="AR40" t="str">
            <v>Member of CDC</v>
          </cell>
          <cell r="AS40" t="str">
            <v>Head of Council</v>
          </cell>
          <cell r="AT40" t="str">
            <v>Member of Council</v>
          </cell>
          <cell r="AU40" t="str">
            <v>Head of Tribal Council</v>
          </cell>
          <cell r="AV40" t="str">
            <v>Member of Tribal Council</v>
          </cell>
          <cell r="AW40" t="str">
            <v>People's Representative</v>
          </cell>
          <cell r="AX40" t="str">
            <v>Police Commander</v>
          </cell>
          <cell r="AY40" t="str">
            <v>District Administrator</v>
          </cell>
          <cell r="AZ40" t="str">
            <v>Other:</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30</v>
          </cell>
        </row>
        <row r="41">
          <cell r="I41" t="str">
            <v>N.01</v>
          </cell>
          <cell r="K41" t="str">
            <v>N/A</v>
          </cell>
          <cell r="L41">
            <v>0</v>
          </cell>
          <cell r="U41" t="str">
            <v>If food aid is provided by an NGO for distribution among the needy families of the village, who is reponsible for deciding which households would be selected?</v>
          </cell>
          <cell r="V41" t="str">
            <v/>
          </cell>
          <cell r="W41" t="str">
            <v>No Such Person</v>
          </cell>
          <cell r="X41" t="str">
            <v>Malik</v>
          </cell>
          <cell r="Y41" t="str">
            <v>Arbab</v>
          </cell>
          <cell r="Z41" t="str">
            <v>Qariyadar</v>
          </cell>
          <cell r="AA41" t="str">
            <v>Khan</v>
          </cell>
          <cell r="AB41" t="str">
            <v>Zamindar</v>
          </cell>
          <cell r="AC41" t="str">
            <v>Beg / Baay</v>
          </cell>
          <cell r="AD41" t="str">
            <v>Commander</v>
          </cell>
          <cell r="AE41" t="str">
            <v>Mullah / Imam</v>
          </cell>
          <cell r="AF41" t="str">
            <v>Mosque Mullah</v>
          </cell>
          <cell r="AG41" t="str">
            <v>Mawlawi</v>
          </cell>
          <cell r="AH41" t="str">
            <v>Religious Scholar</v>
          </cell>
          <cell r="AI41" t="str">
            <v>Rohani</v>
          </cell>
          <cell r="AJ41" t="str">
            <v>Judge</v>
          </cell>
          <cell r="AK41" t="str">
            <v>Tribal Elders</v>
          </cell>
          <cell r="AL41" t="str">
            <v>Whitebeards</v>
          </cell>
          <cell r="AM41" t="str">
            <v>Council</v>
          </cell>
          <cell r="AN41" t="str">
            <v>CDC</v>
          </cell>
          <cell r="AO41" t="str">
            <v>Tribal Council</v>
          </cell>
          <cell r="AP41" t="str">
            <v>Head of CDC</v>
          </cell>
          <cell r="AQ41" t="str">
            <v>Treasurer of CDC</v>
          </cell>
          <cell r="AR41" t="str">
            <v>Member of CDC</v>
          </cell>
          <cell r="AS41" t="str">
            <v>Head of Council</v>
          </cell>
          <cell r="AT41" t="str">
            <v>Member of Council</v>
          </cell>
          <cell r="AU41" t="str">
            <v>Head of Tribal Council</v>
          </cell>
          <cell r="AV41" t="str">
            <v>Member of Tribal Council</v>
          </cell>
          <cell r="AW41" t="str">
            <v>People's Representative</v>
          </cell>
          <cell r="AX41" t="str">
            <v>Police Commander</v>
          </cell>
          <cell r="AY41" t="str">
            <v>District Administrator</v>
          </cell>
          <cell r="AZ41" t="str">
            <v>Villagers</v>
          </cell>
          <cell r="BA41" t="str">
            <v>Other:</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31</v>
          </cell>
        </row>
        <row r="42">
          <cell r="I42">
            <v>4.01</v>
          </cell>
          <cell r="K42">
            <v>5.01</v>
          </cell>
          <cell r="L42">
            <v>3.1099999999999977</v>
          </cell>
          <cell r="U42" t="str">
            <v>Are there any councils that just belong to this village or which are shared with other neighboring villages?</v>
          </cell>
          <cell r="V42" t="str">
            <v>[MARK ALL MENTIONED]</v>
          </cell>
          <cell r="W42" t="str">
            <v>This village does not have a council and does not share a council with other villages</v>
          </cell>
          <cell r="X42" t="str">
            <v>This village has a council (which belongs to this village only)</v>
          </cell>
          <cell r="Y42" t="str">
            <v>This village shares a council with another village</v>
          </cell>
          <cell r="Z42" t="str">
            <v>This village has more than one council</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4</v>
          </cell>
        </row>
        <row r="43">
          <cell r="I43">
            <v>4.0199999999999996</v>
          </cell>
          <cell r="K43">
            <v>5.0199999999999996</v>
          </cell>
          <cell r="L43">
            <v>0</v>
          </cell>
          <cell r="U43" t="str">
            <v>How many of these councils are there? {What is the name? / In order of importance, what are names of the councils (in terms of their role in making decisions and resolving disputes for people of the village)?}</v>
          </cell>
          <cell r="V43" t="str">
            <v>[LIST COUNCILS IN ORDER OF IMPORTANCE. IF MORE THAN THREE COUNCILS, LIST THREE MOST IMPORTANT COUNCILS]</v>
          </cell>
          <cell r="W43" t="str">
            <v>Shura</v>
          </cell>
          <cell r="X43" t="str">
            <v>Local Shura</v>
          </cell>
          <cell r="Y43" t="str">
            <v>Village Shura</v>
          </cell>
          <cell r="Z43" t="str">
            <v>Community Development Council [ONLY]</v>
          </cell>
          <cell r="AA43" t="str">
            <v>Hambastagi Shura</v>
          </cell>
          <cell r="AB43" t="str">
            <v>Tribal Shura</v>
          </cell>
          <cell r="AC43" t="str">
            <v>Religious Council</v>
          </cell>
          <cell r="AD43" t="str">
            <v>Elders Shura</v>
          </cell>
          <cell r="AE43" t="str">
            <v>Women's Council</v>
          </cell>
          <cell r="AF43" t="str">
            <v>Jirga</v>
          </cell>
          <cell r="AG43" t="str">
            <v>Local Jirga</v>
          </cell>
          <cell r="AH43" t="str">
            <v>Village Jirga</v>
          </cell>
          <cell r="AI43" t="str">
            <v>Other:</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13</v>
          </cell>
        </row>
        <row r="44">
          <cell r="I44">
            <v>4.04</v>
          </cell>
          <cell r="K44">
            <v>5.0299999999999994</v>
          </cell>
          <cell r="L44">
            <v>3.0599999999999987</v>
          </cell>
          <cell r="U44" t="str">
            <v>What is the name of the head of {name of council 1 / 2/ 3}?</v>
          </cell>
          <cell r="V44" t="str">
            <v/>
          </cell>
          <cell r="W44" t="str">
            <v>Council Does Not Have a Head</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1</v>
          </cell>
        </row>
        <row r="45">
          <cell r="I45">
            <v>4.05</v>
          </cell>
          <cell r="K45">
            <v>5.0399999999999991</v>
          </cell>
          <cell r="L45">
            <v>0</v>
          </cell>
          <cell r="U45" t="str">
            <v>Does the head of {name of council 1 / 2 / 3} have any other title? [IF YES] What is it?</v>
          </cell>
          <cell r="V45" t="str">
            <v/>
          </cell>
          <cell r="W45" t="str">
            <v>This Person Doesn't Have a Title or Position</v>
          </cell>
          <cell r="X45" t="str">
            <v>Malik</v>
          </cell>
          <cell r="Y45" t="str">
            <v>Arbab</v>
          </cell>
          <cell r="Z45" t="str">
            <v>Qariyadar</v>
          </cell>
          <cell r="AA45" t="str">
            <v>Khan</v>
          </cell>
          <cell r="AB45" t="str">
            <v>Beg</v>
          </cell>
          <cell r="AC45" t="str">
            <v>Baay</v>
          </cell>
          <cell r="AD45" t="str">
            <v>Mullah</v>
          </cell>
          <cell r="AE45" t="str">
            <v>Imam</v>
          </cell>
          <cell r="AF45" t="str">
            <v>Mosque Mullah</v>
          </cell>
          <cell r="AG45" t="str">
            <v>Mawlawi</v>
          </cell>
          <cell r="AH45" t="str">
            <v>Religious Scholar</v>
          </cell>
          <cell r="AI45" t="str">
            <v>Whitebeard</v>
          </cell>
          <cell r="AJ45" t="str">
            <v>Tribal Elder</v>
          </cell>
          <cell r="AK45" t="str">
            <v>Local Commander</v>
          </cell>
          <cell r="AL45" t="str">
            <v>Mujahed</v>
          </cell>
          <cell r="AM45" t="str">
            <v>People's Representative</v>
          </cell>
          <cell r="AN45" t="str">
            <v>Other:</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18</v>
          </cell>
        </row>
        <row r="46">
          <cell r="I46">
            <v>4.0599999999999996</v>
          </cell>
          <cell r="K46">
            <v>5.0499999999999989</v>
          </cell>
          <cell r="L46">
            <v>0</v>
          </cell>
          <cell r="U46" t="str">
            <v>How did this person become head of {name of council 1 / 2/ 3}?</v>
          </cell>
          <cell r="V46" t="str">
            <v/>
          </cell>
          <cell r="W46" t="str">
            <v>Position is Inherited From Father or Family</v>
          </cell>
          <cell r="X46" t="str">
            <v>Selected by . . .</v>
          </cell>
          <cell r="Y46" t="str">
            <v>Powerful People in Village</v>
          </cell>
          <cell r="Z46" t="str">
            <v>White Beards</v>
          </cell>
          <cell r="AA46" t="str">
            <v>Village Shura</v>
          </cell>
          <cell r="AB46" t="str">
            <v>District Administrator</v>
          </cell>
          <cell r="AC46" t="str">
            <v>Provincial Governor</v>
          </cell>
          <cell r="AD46" t="str">
            <v>Government Officials</v>
          </cell>
          <cell r="AE46" t="str">
            <v>NGO</v>
          </cell>
          <cell r="AF46" t="str">
            <v>Other Powerful People</v>
          </cell>
          <cell r="AG46" t="str">
            <v>Secret Ballot Election Open to All Villagers</v>
          </cell>
          <cell r="AH46" t="str">
            <v>Secret Ballot Election Open to Village Men</v>
          </cell>
          <cell r="AI46" t="str">
            <v>Secret Ballot Election Open to Village Women</v>
          </cell>
          <cell r="AJ46" t="str">
            <v>Meeting of All Villagers</v>
          </cell>
          <cell r="AK46" t="str">
            <v>Meeting of Village Men</v>
          </cell>
          <cell r="AL46" t="str">
            <v>Meeting of Village Women</v>
          </cell>
          <cell r="AM46" t="str">
            <v>Other:</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17</v>
          </cell>
        </row>
        <row r="47">
          <cell r="I47">
            <v>4.09</v>
          </cell>
          <cell r="K47">
            <v>5.0599999999999987</v>
          </cell>
          <cell r="L47">
            <v>0</v>
          </cell>
          <cell r="U47" t="str">
            <v>Are women regular members of {name of council 1 / 2/ 3} [IF YES] How many women?</v>
          </cell>
          <cell r="V47" t="str">
            <v/>
          </cell>
          <cell r="W47" t="str">
            <v>No Women Are Regular Members of Council</v>
          </cell>
          <cell r="X47" t="str">
            <v>Women</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2</v>
          </cell>
        </row>
        <row r="48">
          <cell r="I48">
            <v>4.0999999999999996</v>
          </cell>
          <cell r="K48">
            <v>5.0699999999999985</v>
          </cell>
          <cell r="L48">
            <v>0</v>
          </cell>
          <cell r="U48" t="str">
            <v>In the past 12 months, has {name of council 1 / 2 / 3} had lots of meetings, only meet when there is a problem or if delegations are coming, or no meetings?</v>
          </cell>
          <cell r="V48" t="str">
            <v/>
          </cell>
          <cell r="W48" t="str">
            <v>Meets at regular periods</v>
          </cell>
          <cell r="X48" t="str">
            <v>Only meets when there is a problem or when a delegation comes (irregularly)</v>
          </cell>
          <cell r="Y48" t="str">
            <v>No Meetings</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3</v>
          </cell>
        </row>
        <row r="49">
          <cell r="I49">
            <v>4.12</v>
          </cell>
          <cell r="K49">
            <v>5.0799999999999983</v>
          </cell>
          <cell r="L49">
            <v>0</v>
          </cell>
          <cell r="U49" t="str">
            <v>In the past 12 months, in how many meetings of {name of council 1 / 2 / 3} have you participated?</v>
          </cell>
          <cell r="V49" t="str">
            <v/>
          </cell>
          <cell r="W49" t="str">
            <v>Zero</v>
          </cell>
          <cell r="X49" t="str">
            <v>Meetings</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2</v>
          </cell>
        </row>
        <row r="50">
          <cell r="I50">
            <v>4.1399999999999997</v>
          </cell>
          <cell r="K50">
            <v>5.0899999999999981</v>
          </cell>
          <cell r="L50">
            <v>0</v>
          </cell>
          <cell r="U50" t="str">
            <v>Are you or a member of your household a regular member of {name of council 1 / 2 / 3}?</v>
          </cell>
          <cell r="V50" t="str">
            <v/>
          </cell>
          <cell r="W50" t="str">
            <v>No, neither respondent nor his household members are members of council</v>
          </cell>
          <cell r="X50" t="str">
            <v>Yes, respondent is a member of council</v>
          </cell>
          <cell r="Y50" t="str">
            <v>Yes, household member is a member of council</v>
          </cell>
          <cell r="Z50" t="str">
            <v>Yes, both respondent and household members are members of council</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4</v>
          </cell>
        </row>
        <row r="51">
          <cell r="I51">
            <v>4.1500000000000004</v>
          </cell>
          <cell r="K51">
            <v>5.0999999999999979</v>
          </cell>
          <cell r="L51">
            <v>3.1499999999999968</v>
          </cell>
          <cell r="U51" t="str">
            <v>What were the most important activities of {name of council 1 / 2/ 3} in the past 12 months?</v>
          </cell>
          <cell r="V51" t="str">
            <v>[MARK ALL MENTIONED]</v>
          </cell>
          <cell r="W51" t="str">
            <v>Nothing</v>
          </cell>
          <cell r="X51" t="str">
            <v>Resolve Disputes</v>
          </cell>
          <cell r="Y51" t="str">
            <v>Resolve Tribal Feud</v>
          </cell>
          <cell r="Z51" t="str">
            <v>Negotiate / Liase with Government</v>
          </cell>
          <cell r="AA51" t="str">
            <v>Protect Village from Attack</v>
          </cell>
          <cell r="AB51" t="str">
            <v>Hold Meetings</v>
          </cell>
          <cell r="AC51" t="str">
            <v>Make Rules for Villagers</v>
          </cell>
          <cell r="AD51" t="str">
            <v>Promote Health and Hygiene of Villagers</v>
          </cell>
          <cell r="AE51" t="str">
            <v>Promote Religious Virtue of Villagers</v>
          </cell>
          <cell r="AF51" t="str">
            <v>Build New Mosque or Improve Existing Mosque</v>
          </cell>
          <cell r="AG51" t="str">
            <v>Consult with Villagers about Selection of Development Projects</v>
          </cell>
          <cell r="AH51" t="str">
            <v>Manage Development Projects</v>
          </cell>
          <cell r="AI51" t="str">
            <v>Development Project [SPECIFY]:</v>
          </cell>
          <cell r="AJ51" t="str">
            <v>Training Course [SPECIFY]:</v>
          </cell>
          <cell r="AK51" t="str">
            <v>Other:</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15</v>
          </cell>
        </row>
        <row r="52">
          <cell r="I52">
            <v>4.18</v>
          </cell>
          <cell r="K52">
            <v>5.1099999999999977</v>
          </cell>
          <cell r="L52">
            <v>3.1299999999999972</v>
          </cell>
          <cell r="U52" t="str">
            <v>In the past 12 months, have the village elders had lots of meetings, only meet when there is a problem or if delegations are coming, or no meetings?</v>
          </cell>
          <cell r="V52" t="str">
            <v/>
          </cell>
          <cell r="W52" t="str">
            <v>Meets at regular periods</v>
          </cell>
          <cell r="X52" t="str">
            <v>Only meets when there is a problem or when a delegation comes (irregularly)</v>
          </cell>
          <cell r="Y52" t="str">
            <v>No Meetings</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3</v>
          </cell>
        </row>
        <row r="53">
          <cell r="I53">
            <v>4.1900000000000004</v>
          </cell>
          <cell r="K53">
            <v>5.1199999999999974</v>
          </cell>
          <cell r="L53">
            <v>0</v>
          </cell>
          <cell r="U53" t="str">
            <v>In the past 12 months, in how many of these meetings have you participated?</v>
          </cell>
          <cell r="V53" t="str">
            <v/>
          </cell>
          <cell r="W53" t="str">
            <v>Zero</v>
          </cell>
          <cell r="X53" t="str">
            <v>Meetings</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2</v>
          </cell>
        </row>
        <row r="54">
          <cell r="I54">
            <v>4.22</v>
          </cell>
          <cell r="K54">
            <v>5.139999999999997</v>
          </cell>
          <cell r="L54">
            <v>0</v>
          </cell>
          <cell r="U54" t="str">
            <v>Are you or a member of your household serve as elders of the village?</v>
          </cell>
          <cell r="V54" t="str">
            <v/>
          </cell>
          <cell r="W54" t="str">
            <v>No, neither respondent nor his household members are village elders</v>
          </cell>
          <cell r="X54" t="str">
            <v>Yes, respondent is village elder</v>
          </cell>
          <cell r="Y54" t="str">
            <v>Yes, household member is village elder</v>
          </cell>
          <cell r="Z54" t="str">
            <v>Yes, both respondent and household members are village elders</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4</v>
          </cell>
        </row>
        <row r="55">
          <cell r="I55">
            <v>4.2300000000000004</v>
          </cell>
          <cell r="K55">
            <v>5.1499999999999968</v>
          </cell>
          <cell r="L55">
            <v>0</v>
          </cell>
          <cell r="U55" t="str">
            <v>What was the most important activities of the village elders in the past 12 months?</v>
          </cell>
          <cell r="V55" t="str">
            <v>[MARK ALL MENTIONED]</v>
          </cell>
          <cell r="W55" t="str">
            <v>Nothing</v>
          </cell>
          <cell r="X55" t="str">
            <v>Resolve Disputes</v>
          </cell>
          <cell r="Y55" t="str">
            <v>Resolve Tribal Feud</v>
          </cell>
          <cell r="Z55" t="str">
            <v>Negotiate / Liase with Government</v>
          </cell>
          <cell r="AA55" t="str">
            <v>Protect Village from Attack</v>
          </cell>
          <cell r="AB55" t="str">
            <v>Hold Meetings</v>
          </cell>
          <cell r="AC55" t="str">
            <v>Make Rules for Villagers</v>
          </cell>
          <cell r="AD55" t="str">
            <v>Promote Health and Hygiene of Villagers</v>
          </cell>
          <cell r="AE55" t="str">
            <v>Promote Religious Virtue of Villagers</v>
          </cell>
          <cell r="AF55" t="str">
            <v>Build New Mosque or Improve Existing Mosque</v>
          </cell>
          <cell r="AG55" t="str">
            <v>Consult with Villagers about Selection of Development Projects</v>
          </cell>
          <cell r="AH55" t="str">
            <v>Manage Development Projects</v>
          </cell>
          <cell r="AI55" t="str">
            <v>Development Project [SPECIFY]:</v>
          </cell>
          <cell r="AJ55" t="str">
            <v>Training Course [SPECIFY]:</v>
          </cell>
          <cell r="AK55" t="str">
            <v>Other:</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15</v>
          </cell>
        </row>
        <row r="56">
          <cell r="I56">
            <v>70.510000000000005</v>
          </cell>
          <cell r="K56">
            <v>11.159999999999997</v>
          </cell>
          <cell r="L56">
            <v>4.01</v>
          </cell>
          <cell r="U56" t="str">
            <v>In this village, is there any council that is composed only of women from this village or of women from this village and another village?</v>
          </cell>
          <cell r="V56" t="str">
            <v/>
          </cell>
          <cell r="W56" t="str">
            <v>This village does not have a women's council and does not share a women's council with other villages</v>
          </cell>
          <cell r="X56" t="str">
            <v>This village has a women's council (which belongs to this village only)</v>
          </cell>
          <cell r="Y56" t="str">
            <v>This village shares a women's council with another village</v>
          </cell>
          <cell r="Z56" t="str">
            <v>This village has more than one women's council</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4</v>
          </cell>
        </row>
        <row r="57">
          <cell r="I57">
            <v>70.52</v>
          </cell>
          <cell r="K57">
            <v>11.169999999999996</v>
          </cell>
          <cell r="L57">
            <v>0</v>
          </cell>
          <cell r="U57" t="str">
            <v>Are you aware of what is discussed in the women's council?</v>
          </cell>
          <cell r="V57" t="str">
            <v/>
          </cell>
          <cell r="W57" t="str">
            <v>No</v>
          </cell>
          <cell r="X57" t="str">
            <v>Yes</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2</v>
          </cell>
        </row>
        <row r="58">
          <cell r="I58">
            <v>5.01</v>
          </cell>
          <cell r="K58">
            <v>6.01</v>
          </cell>
          <cell r="L58">
            <v>0</v>
          </cell>
          <cell r="U58" t="str">
            <v>Is there someone with {title} living in this village? [IF NO] Is there such a {title} living somewhere else who assists or makes decisions for this village?</v>
          </cell>
          <cell r="V58" t="str">
            <v/>
          </cell>
          <cell r="W58" t="str">
            <v>Neither Lives in Village Nor Makes Decisions for Village</v>
          </cell>
          <cell r="X58" t="str">
            <v>Lives in Village</v>
          </cell>
          <cell r="Y58" t="str">
            <v>Does Not Live in Village, But Makes Decisions for Village</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3</v>
          </cell>
        </row>
        <row r="59">
          <cell r="I59">
            <v>5.0199999999999996</v>
          </cell>
          <cell r="K59">
            <v>6.02</v>
          </cell>
          <cell r="L59">
            <v>0</v>
          </cell>
          <cell r="U59" t="str">
            <v>What is the name of the {title}?</v>
          </cell>
          <cell r="V59" t="str">
            <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row>
        <row r="60">
          <cell r="I60">
            <v>5.04</v>
          </cell>
          <cell r="K60">
            <v>6.0299999999999994</v>
          </cell>
          <cell r="L60">
            <v>0</v>
          </cell>
          <cell r="U60" t="str">
            <v>What is the responsibility of {title} in this village?</v>
          </cell>
          <cell r="V60" t="str">
            <v>[MARK ALL MENTIONED]</v>
          </cell>
          <cell r="W60" t="str">
            <v>Nothing</v>
          </cell>
          <cell r="X60" t="str">
            <v>Resolve Disputes</v>
          </cell>
          <cell r="Y60" t="str">
            <v>Protect Village from Attack</v>
          </cell>
          <cell r="Z60" t="str">
            <v>Make Rules for Villagers</v>
          </cell>
          <cell r="AA60" t="str">
            <v>Promote Good Behavior</v>
          </cell>
          <cell r="AB60" t="str">
            <v>Communicate with NGOs</v>
          </cell>
          <cell r="AC60" t="str">
            <v>Negotiate / Liase with District or Provincial Government</v>
          </cell>
          <cell r="AD60" t="str">
            <v>Negotiate / Liase with Central Government</v>
          </cell>
          <cell r="AE60" t="str">
            <v>Certify Documents</v>
          </cell>
          <cell r="AF60" t="str">
            <v>Deliver Religious Services</v>
          </cell>
          <cell r="AG60" t="str">
            <v>Manage Development Projects</v>
          </cell>
          <cell r="AH60" t="str">
            <v>Other:</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12</v>
          </cell>
        </row>
        <row r="61">
          <cell r="I61">
            <v>5.0599999999999996</v>
          </cell>
          <cell r="K61">
            <v>6.0399999999999991</v>
          </cell>
          <cell r="L61">
            <v>0</v>
          </cell>
          <cell r="U61" t="str">
            <v>How did this person become {title}?</v>
          </cell>
          <cell r="V61" t="str">
            <v/>
          </cell>
          <cell r="W61" t="str">
            <v>Position is Inherited From Father or Family</v>
          </cell>
          <cell r="X61" t="str">
            <v>Selected by . . .</v>
          </cell>
          <cell r="Y61" t="str">
            <v>Malik / Arbab / Qariyadar</v>
          </cell>
          <cell r="Z61" t="str">
            <v>White Beards</v>
          </cell>
          <cell r="AA61" t="str">
            <v>Clergy</v>
          </cell>
          <cell r="AB61" t="str">
            <v>Secret Ballot Election</v>
          </cell>
          <cell r="AC61" t="str">
            <v>Meeting of All Villagers</v>
          </cell>
          <cell r="AD61" t="str">
            <v>District Administrator</v>
          </cell>
          <cell r="AE61" t="str">
            <v>Government</v>
          </cell>
          <cell r="AF61" t="str">
            <v>Meeting of Village Men</v>
          </cell>
          <cell r="AG61" t="str">
            <v>Other:</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11</v>
          </cell>
        </row>
        <row r="62">
          <cell r="I62">
            <v>5.07</v>
          </cell>
          <cell r="K62">
            <v>6.0499999999999989</v>
          </cell>
          <cell r="L62">
            <v>0</v>
          </cell>
          <cell r="U62" t="str">
            <v>Is {title} a regular member of {name of council 1 / 2 / 3}?</v>
          </cell>
          <cell r="V62" t="str">
            <v>[IF VILLAGE HAS AT LEAST ONE COUNCIL]</v>
          </cell>
          <cell r="W62" t="str">
            <v>{Council 1}</v>
          </cell>
          <cell r="X62" t="str">
            <v>No</v>
          </cell>
          <cell r="Y62" t="str">
            <v>Yes</v>
          </cell>
          <cell r="Z62" t="str">
            <v>{Council 2}</v>
          </cell>
          <cell r="AA62" t="str">
            <v>No</v>
          </cell>
          <cell r="AB62" t="str">
            <v>Yes</v>
          </cell>
          <cell r="AC62" t="str">
            <v>{Council 3}</v>
          </cell>
          <cell r="AD62" t="str">
            <v>No</v>
          </cell>
          <cell r="AE62" t="str">
            <v>Yes</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9</v>
          </cell>
        </row>
        <row r="63">
          <cell r="I63">
            <v>6.18</v>
          </cell>
          <cell r="K63">
            <v>6.0599999999999987</v>
          </cell>
          <cell r="L63">
            <v>0</v>
          </cell>
          <cell r="U63" t="str">
            <v>In your opinion, how should the {malik / arbab / qariyadar} be selected? Should they inherit their position, be selected by tribal elders, selected by  central government, be selected by villagers through a secret ballot election or a meeting, or by another method?</v>
          </cell>
          <cell r="V63" t="str">
            <v/>
          </cell>
          <cell r="W63" t="str">
            <v>Position Should be Inherited from Father or Family</v>
          </cell>
          <cell r="X63" t="str">
            <v>Select by:</v>
          </cell>
          <cell r="Y63" t="str">
            <v>Powerful People in Village</v>
          </cell>
          <cell r="Z63" t="str">
            <v>White Beards / Tribal Elders</v>
          </cell>
          <cell r="AA63" t="str">
            <v>Village Council</v>
          </cell>
          <cell r="AB63" t="str">
            <v>District Administrator</v>
          </cell>
          <cell r="AC63" t="str">
            <v>Provincial Governor</v>
          </cell>
          <cell r="AD63" t="str">
            <v>Central Government</v>
          </cell>
          <cell r="AE63" t="str">
            <v>NGO</v>
          </cell>
          <cell r="AF63" t="str">
            <v>Other Powerful People</v>
          </cell>
          <cell r="AG63" t="str">
            <v>Secret Ballot Election Open to All Villagers</v>
          </cell>
          <cell r="AH63" t="str">
            <v>Secret Ballot Election Open to Village Men</v>
          </cell>
          <cell r="AI63" t="str">
            <v>Secret Ballot Election Open to Village Women</v>
          </cell>
          <cell r="AJ63" t="str">
            <v>Meeting of All Villagers</v>
          </cell>
          <cell r="AK63" t="str">
            <v>Meeting of Village Men</v>
          </cell>
          <cell r="AL63" t="str">
            <v>Meeting of Village Women</v>
          </cell>
          <cell r="AM63" t="str">
            <v>Other:</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17</v>
          </cell>
        </row>
        <row r="64">
          <cell r="I64">
            <v>6.19</v>
          </cell>
          <cell r="K64">
            <v>6.0699999999999985</v>
          </cell>
          <cell r="L64">
            <v>0</v>
          </cell>
          <cell r="U64" t="str">
            <v>In your opinion, how should the provincial governor be selected?</v>
          </cell>
          <cell r="V64" t="str">
            <v/>
          </cell>
          <cell r="W64" t="str">
            <v>Position Should be Inherited from Father or Family</v>
          </cell>
          <cell r="X64" t="str">
            <v>Select by:</v>
          </cell>
          <cell r="Y64" t="str">
            <v>President of Afghanistan</v>
          </cell>
          <cell r="Z64" t="str">
            <v>Parliament</v>
          </cell>
          <cell r="AA64" t="str">
            <v>Central Government</v>
          </cell>
          <cell r="AB64" t="str">
            <v>District Administrators</v>
          </cell>
          <cell r="AC64" t="str">
            <v>Province Council</v>
          </cell>
          <cell r="AD64" t="str">
            <v>Local Commander</v>
          </cell>
          <cell r="AE64" t="str">
            <v>NGO</v>
          </cell>
          <cell r="AF64" t="str">
            <v>Influential People in Province</v>
          </cell>
          <cell r="AG64" t="str">
            <v>Leaders from Villages in Province</v>
          </cell>
          <cell r="AH64" t="str">
            <v>Village Councils of the Province</v>
          </cell>
          <cell r="AI64" t="str">
            <v>Political Parties</v>
          </cell>
          <cell r="AJ64" t="str">
            <v>CDCs in Province</v>
          </cell>
          <cell r="AK64" t="str">
            <v>Secret Ballot Election Open to Men in Province</v>
          </cell>
          <cell r="AL64" t="str">
            <v>Secret Ballot Election Open to Women in Province</v>
          </cell>
          <cell r="AM64" t="str">
            <v>Secret Ballot Election Open to All People in Province</v>
          </cell>
          <cell r="AN64" t="str">
            <v>Other:</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18</v>
          </cell>
        </row>
        <row r="65">
          <cell r="I65">
            <v>7.01</v>
          </cell>
          <cell r="K65">
            <v>7.01</v>
          </cell>
          <cell r="L65">
            <v>0</v>
          </cell>
          <cell r="U65" t="str">
            <v>What is the one project that is most needed by the people of the village?</v>
          </cell>
          <cell r="V65" t="str">
            <v/>
          </cell>
          <cell r="W65" t="str">
            <v>Drinking Water</v>
          </cell>
          <cell r="X65" t="str">
            <v>Irrigation</v>
          </cell>
          <cell r="Y65" t="str">
            <v>Schools</v>
          </cell>
          <cell r="Z65" t="str">
            <v>Training or Literacy Courses for Women</v>
          </cell>
          <cell r="AA65" t="str">
            <v>Training or Literacy Courses for Men</v>
          </cell>
          <cell r="AB65" t="str">
            <v>Health or Hygiene Courses</v>
          </cell>
          <cell r="AC65" t="str">
            <v>Clinic or Other Health Facilities</v>
          </cell>
          <cell r="AD65" t="str">
            <v>Seeds</v>
          </cell>
          <cell r="AE65" t="str">
            <v>Agricultural Equipment</v>
          </cell>
          <cell r="AF65" t="str">
            <v>Livestock</v>
          </cell>
          <cell r="AG65" t="str">
            <v>Roads or Bridges</v>
          </cell>
          <cell r="AH65" t="str">
            <v>Electricity</v>
          </cell>
          <cell r="AI65" t="str">
            <v>Microfinance Programs</v>
          </cell>
          <cell r="AJ65" t="str">
            <v>Communal Toilet Facilities</v>
          </cell>
          <cell r="AK65" t="str">
            <v>Community Center</v>
          </cell>
          <cell r="AL65" t="str">
            <v>Mosque</v>
          </cell>
          <cell r="AM65" t="str">
            <v>Flood Protection Wall</v>
          </cell>
          <cell r="AN65" t="str">
            <v>Other:</v>
          </cell>
          <cell r="AO65" t="str">
            <v>Nothing</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19</v>
          </cell>
        </row>
        <row r="66">
          <cell r="I66">
            <v>7.02</v>
          </cell>
          <cell r="K66">
            <v>7.02</v>
          </cell>
          <cell r="L66">
            <v>5.0799999999999983</v>
          </cell>
          <cell r="U66" t="str">
            <v>During the past 3 years, have any development projects been implemented? (like drinking wells, road construction, electricity, courses?)</v>
          </cell>
          <cell r="V66" t="str">
            <v/>
          </cell>
          <cell r="W66" t="str">
            <v>No</v>
          </cell>
          <cell r="X66" t="str">
            <v>Yes</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2</v>
          </cell>
        </row>
        <row r="67">
          <cell r="I67">
            <v>7.0299999999999994</v>
          </cell>
          <cell r="K67">
            <v>7.0299999999999994</v>
          </cell>
          <cell r="L67">
            <v>0</v>
          </cell>
          <cell r="U67" t="str">
            <v>What type of {project / projects}?</v>
          </cell>
          <cell r="V67" t="str">
            <v>[MARK ALL MENTIONED]</v>
          </cell>
          <cell r="W67" t="str">
            <v>Drinking Water</v>
          </cell>
          <cell r="X67" t="str">
            <v>Irrigation</v>
          </cell>
          <cell r="Y67" t="str">
            <v>Schools</v>
          </cell>
          <cell r="Z67" t="str">
            <v>Health or Hygiene Courses</v>
          </cell>
          <cell r="AA67" t="str">
            <v>Clinic or Other Health Facilities</v>
          </cell>
          <cell r="AB67" t="str">
            <v>Seeds</v>
          </cell>
          <cell r="AC67" t="str">
            <v>Agricultural Equipment</v>
          </cell>
          <cell r="AD67" t="str">
            <v>Livestock</v>
          </cell>
          <cell r="AE67" t="str">
            <v>Roads or Bridges</v>
          </cell>
          <cell r="AF67" t="str">
            <v>Electricity</v>
          </cell>
          <cell r="AG67" t="str">
            <v>Microfinance Programs</v>
          </cell>
          <cell r="AH67" t="str">
            <v>Communal Toilet Facilities</v>
          </cell>
          <cell r="AI67" t="str">
            <v>Community Center</v>
          </cell>
          <cell r="AJ67" t="str">
            <v>Mosque</v>
          </cell>
          <cell r="AK67" t="str">
            <v>Governance</v>
          </cell>
          <cell r="AL67" t="str">
            <v>Dispute Resolution</v>
          </cell>
          <cell r="AM67" t="str">
            <v>Cash-for-Work for Men</v>
          </cell>
          <cell r="AN67" t="str">
            <v>Cash-for-Work for Women</v>
          </cell>
          <cell r="AO67" t="str">
            <v>Food-for-Work for Women</v>
          </cell>
          <cell r="AP67" t="str">
            <v>Food-for-Work for Men</v>
          </cell>
          <cell r="AQ67" t="str">
            <v>Food Security</v>
          </cell>
          <cell r="AR67" t="str">
            <v>Income Generation for Women</v>
          </cell>
          <cell r="AS67" t="str">
            <v>Income Generation for Men</v>
          </cell>
          <cell r="AT67" t="str">
            <v>Skills Training for Women</v>
          </cell>
          <cell r="AU67" t="str">
            <v>Skills Training for Men</v>
          </cell>
          <cell r="AV67" t="str">
            <v>Literacy Courses for Women</v>
          </cell>
          <cell r="AW67" t="str">
            <v>Literacy Courses for Men</v>
          </cell>
          <cell r="AX67" t="str">
            <v>Flood Protection Wall</v>
          </cell>
          <cell r="AY67" t="str">
            <v>Kariz</v>
          </cell>
          <cell r="AZ67" t="str">
            <v>Mill</v>
          </cell>
          <cell r="BA67" t="str">
            <v>Reforestation or Erosion Protection</v>
          </cell>
          <cell r="BB67" t="str">
            <v>Other:</v>
          </cell>
          <cell r="BC67" t="str">
            <v>Other:</v>
          </cell>
          <cell r="BD67" t="str">
            <v>Other:</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34</v>
          </cell>
        </row>
        <row r="68">
          <cell r="I68">
            <v>7.0399999999999991</v>
          </cell>
          <cell r="K68">
            <v>7.0399999999999991</v>
          </cell>
          <cell r="L68">
            <v>0</v>
          </cell>
          <cell r="U68" t="str">
            <v>Who paid for these {project / projects}?</v>
          </cell>
          <cell r="V68" t="str">
            <v>[MARK ALL MENTIONED]</v>
          </cell>
          <cell r="W68" t="str">
            <v>Central Government</v>
          </cell>
          <cell r="X68" t="str">
            <v>Provincial Government</v>
          </cell>
          <cell r="Y68" t="str">
            <v>District Government</v>
          </cell>
          <cell r="Z68" t="str">
            <v>Arbab / Malik / Qariyadar</v>
          </cell>
          <cell r="AA68" t="str">
            <v>Khan / Zamindar / Beg / Baay</v>
          </cell>
          <cell r="AB68" t="str">
            <v>Mullah / Mosque Mullah / Imam</v>
          </cell>
          <cell r="AC68" t="str">
            <v>Mawlawi / Religious Scholar / Rohanion</v>
          </cell>
          <cell r="AD68" t="str">
            <v>Whitebeards / Tribal Elders</v>
          </cell>
          <cell r="AE68" t="str">
            <v>Commander</v>
          </cell>
          <cell r="AF68" t="str">
            <v>Village Council</v>
          </cell>
          <cell r="AG68" t="str">
            <v>District Council</v>
          </cell>
          <cell r="AH68" t="str">
            <v>Province Council</v>
          </cell>
          <cell r="AI68" t="str">
            <v>NGO</v>
          </cell>
          <cell r="AJ68" t="str">
            <v>MRRD</v>
          </cell>
          <cell r="AK68" t="str">
            <v>Ministry of Education</v>
          </cell>
          <cell r="AL68" t="str">
            <v>Ministry of Health</v>
          </cell>
          <cell r="AM68" t="str">
            <v>Ministry of Agriculture</v>
          </cell>
          <cell r="AN68" t="str">
            <v>Ministry of Public Works</v>
          </cell>
          <cell r="AO68" t="str">
            <v>Other Ministry of Government of Afgahnisatan</v>
          </cell>
          <cell r="AP68" t="str">
            <v>Foreigners</v>
          </cell>
          <cell r="AQ68" t="str">
            <v>NSP</v>
          </cell>
          <cell r="AR68" t="str">
            <v>NRAP / Roads Program</v>
          </cell>
          <cell r="AS68" t="str">
            <v>Afghan National Army</v>
          </cell>
          <cell r="AT68" t="str">
            <v>NATO / ISAF / PRT</v>
          </cell>
          <cell r="AU68" t="str">
            <v>US Army</v>
          </cell>
          <cell r="AV68" t="str">
            <v>Private Businessman</v>
          </cell>
          <cell r="AW68" t="str">
            <v>Villagers</v>
          </cell>
          <cell r="AX68" t="str">
            <v>Other:</v>
          </cell>
          <cell r="AY68" t="str">
            <v>Other:</v>
          </cell>
          <cell r="AZ68" t="str">
            <v>Other:</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30</v>
          </cell>
        </row>
        <row r="69">
          <cell r="I69">
            <v>7.1</v>
          </cell>
          <cell r="K69" t="str">
            <v>N/A</v>
          </cell>
          <cell r="L69">
            <v>0</v>
          </cell>
          <cell r="U69" t="str">
            <v>Do you have any disatisfaction with the way in which these projects were implemented or constructed? [IF YES] What is your main disatisfaction?</v>
          </cell>
          <cell r="V69" t="str">
            <v/>
          </cell>
          <cell r="W69" t="str">
            <v>No, No Problems</v>
          </cell>
          <cell r="X69" t="str">
            <v>Yes, Corruption - Friends of Important People Were Hired to Work on Project</v>
          </cell>
          <cell r="Y69" t="str">
            <v>Yes, Money Was Stolen from Project to Enrich Important People</v>
          </cell>
          <cell r="Z69" t="str">
            <v>Yes, Corruption - Money Was Stolen from Project to Enrich Contractors or NGO Workers</v>
          </cell>
          <cell r="AA69" t="str">
            <v>Yes, Bad Workmanship - Quality of Construction or Training Was Poor</v>
          </cell>
          <cell r="AB69" t="str">
            <v>Yes, Project Was Not Properly Selected</v>
          </cell>
          <cell r="AC69" t="str">
            <v>Yes, Project Wasn't Useful</v>
          </cell>
          <cell r="AD69" t="str">
            <v>Yes, Design of Project Was Not Good</v>
          </cell>
          <cell r="AE69" t="str">
            <v>Other:</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9</v>
          </cell>
        </row>
        <row r="70">
          <cell r="I70">
            <v>7.11</v>
          </cell>
          <cell r="K70">
            <v>7.0499999999999989</v>
          </cell>
          <cell r="L70">
            <v>5.0799999999999983</v>
          </cell>
          <cell r="U70" t="str">
            <v>During the last 3 years, have you or member of your household contributed labor time, materials or money, to these {project/projects}? [IF YES] What contribution have you made?</v>
          </cell>
          <cell r="V70" t="str">
            <v>[MARK ALL MENTIONED]</v>
          </cell>
          <cell r="W70" t="str">
            <v>No, No Contribution</v>
          </cell>
          <cell r="X70" t="str">
            <v>Money</v>
          </cell>
          <cell r="Y70" t="str">
            <v>Labour</v>
          </cell>
          <cell r="Z70" t="str">
            <v>Material</v>
          </cell>
          <cell r="AA70" t="str">
            <v>Land</v>
          </cell>
          <cell r="AB70" t="str">
            <v>Livestock or Animals</v>
          </cell>
          <cell r="AC70" t="str">
            <v>Produce</v>
          </cell>
          <cell r="AD70" t="str">
            <v>Seeds</v>
          </cell>
          <cell r="AE70" t="str">
            <v>Agricultural Equipment</v>
          </cell>
          <cell r="AF70" t="str">
            <v>Household Goods</v>
          </cell>
          <cell r="AG70" t="str">
            <v>Other:</v>
          </cell>
          <cell r="AH70" t="str">
            <v>Other:</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12</v>
          </cell>
        </row>
        <row r="71">
          <cell r="I71">
            <v>7.12</v>
          </cell>
          <cell r="K71">
            <v>7.0599999999999987</v>
          </cell>
          <cell r="L71">
            <v>0</v>
          </cell>
          <cell r="U71" t="str">
            <v>In total, how many days have you or a member of your household worked without pay?</v>
          </cell>
          <cell r="V71" t="str">
            <v/>
          </cell>
          <cell r="W71" t="str">
            <v>Days</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1</v>
          </cell>
        </row>
        <row r="72">
          <cell r="I72">
            <v>7.22</v>
          </cell>
          <cell r="K72" t="str">
            <v>N/A</v>
          </cell>
          <cell r="L72">
            <v>6.01</v>
          </cell>
          <cell r="U72" t="str">
            <v>During the past 12 months, did you or a member of your household receive any money from working on development or cash-for-work projects arranged by NGOs, the government, or the village council or leaders?</v>
          </cell>
          <cell r="V72" t="str">
            <v/>
          </cell>
          <cell r="W72" t="str">
            <v>No</v>
          </cell>
          <cell r="X72" t="str">
            <v>Yes</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2</v>
          </cell>
        </row>
        <row r="73">
          <cell r="I73">
            <v>7.23</v>
          </cell>
          <cell r="K73" t="str">
            <v>N/A</v>
          </cell>
          <cell r="L73">
            <v>0</v>
          </cell>
          <cell r="U73" t="str">
            <v>During the past 12 months, on how many days did you or household members work on such projects?</v>
          </cell>
          <cell r="V73" t="str">
            <v/>
          </cell>
          <cell r="W73" t="str">
            <v>Days</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1</v>
          </cell>
        </row>
        <row r="74">
          <cell r="I74">
            <v>7.24</v>
          </cell>
          <cell r="K74" t="str">
            <v>N/A</v>
          </cell>
          <cell r="L74">
            <v>0</v>
          </cell>
          <cell r="U74" t="str">
            <v>How much was the daily wages for this work?</v>
          </cell>
          <cell r="V74" t="str">
            <v/>
          </cell>
          <cell r="W74" t="str">
            <v>Afghani</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1</v>
          </cell>
        </row>
        <row r="75">
          <cell r="I75">
            <v>9.81</v>
          </cell>
          <cell r="K75">
            <v>9.01</v>
          </cell>
          <cell r="L75">
            <v>0</v>
          </cell>
          <cell r="U75" t="str">
            <v>How many jireebs of irrigated land does your household own?</v>
          </cell>
          <cell r="V75" t="str">
            <v>[IF ESTIMATED, MARK "ESTIMATED BY ENUMERATOR"]</v>
          </cell>
          <cell r="W75" t="str">
            <v>Zero</v>
          </cell>
          <cell r="X75" t="str">
            <v>Estimated by Enumerator</v>
          </cell>
          <cell r="Y75" t="str">
            <v>Jireebs</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3</v>
          </cell>
        </row>
        <row r="76">
          <cell r="I76">
            <v>9.82</v>
          </cell>
          <cell r="K76">
            <v>9.02</v>
          </cell>
          <cell r="L76">
            <v>0</v>
          </cell>
          <cell r="U76" t="str">
            <v>How many jireebs of rainfed land does your household own?</v>
          </cell>
          <cell r="V76" t="str">
            <v>[IF ESTIMATED, MARK "ESTIMATED BY ENUMERATOR"]</v>
          </cell>
          <cell r="W76" t="str">
            <v>Zero</v>
          </cell>
          <cell r="X76" t="str">
            <v>Estimated by Enumerator</v>
          </cell>
          <cell r="Y76" t="str">
            <v>Jireebs</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3</v>
          </cell>
        </row>
        <row r="77">
          <cell r="I77">
            <v>9.01</v>
          </cell>
          <cell r="K77">
            <v>9.0299999999999994</v>
          </cell>
          <cell r="L77">
            <v>6.1499999999999968</v>
          </cell>
          <cell r="U77" t="str">
            <v>During the summer 2011, winter 2010-11, and summer 2010 agricultural seasons, have you cultivated any crops, either on land you own or land owned by others?</v>
          </cell>
          <cell r="V77" t="str">
            <v>[MARK ALL MENTIONED]</v>
          </cell>
          <cell r="W77" t="str">
            <v>Not Involved in Any Agricultural Activities</v>
          </cell>
          <cell r="X77" t="str">
            <v>Cultivation or Harvesting for Home Consumption</v>
          </cell>
          <cell r="Y77" t="str">
            <v>Cultivation or Harvesting for Sale</v>
          </cell>
          <cell r="Z77" t="str">
            <v>Earned Agricultural Wage Labor</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4</v>
          </cell>
        </row>
        <row r="78">
          <cell r="I78">
            <v>9.0299999999999994</v>
          </cell>
          <cell r="K78">
            <v>9.0499999999999989</v>
          </cell>
          <cell r="L78" t="str">
            <v>فصل بعدی</v>
          </cell>
          <cell r="U78" t="str">
            <v>Which crops did you cultivate in {season}?</v>
          </cell>
          <cell r="V78" t="str">
            <v>[USE CROP CODE]</v>
          </cell>
          <cell r="W78" t="str">
            <v>Spring 2010 Agricultural Season</v>
          </cell>
          <cell r="X78" t="str">
            <v>Winter 2010-11 Agricultural Season</v>
          </cell>
          <cell r="Y78" t="str">
            <v>Spring 2011 Agricultural Season</v>
          </cell>
          <cell r="Z78" t="str">
            <v>No Crops Cultivated in Spring 2010 Agricultural Season</v>
          </cell>
          <cell r="AA78" t="str">
            <v>No Crops Cultivated in Winter 2010-11 Agricultural Season</v>
          </cell>
          <cell r="AB78" t="str">
            <v>No Crops Cultivated in Spring 2011 Agricultural Season</v>
          </cell>
          <cell r="AC78" t="str">
            <v>Wheat</v>
          </cell>
          <cell r="AD78" t="str">
            <v>Maize / Sorghum</v>
          </cell>
          <cell r="AE78" t="str">
            <v>Corn</v>
          </cell>
          <cell r="AF78" t="str">
            <v>Barley</v>
          </cell>
          <cell r="AG78" t="str">
            <v>Rice</v>
          </cell>
          <cell r="AH78" t="str">
            <v>Hashish</v>
          </cell>
          <cell r="AI78" t="str">
            <v xml:space="preserve">Sesame Seed </v>
          </cell>
          <cell r="AJ78" t="str">
            <v>Alfalfa / Clover / Other fodder</v>
          </cell>
          <cell r="AK78" t="str">
            <v>Millet</v>
          </cell>
          <cell r="AL78" t="str">
            <v>Rapeseeds</v>
          </cell>
          <cell r="AM78" t="str">
            <v>Sugar Cane / Beet</v>
          </cell>
          <cell r="AN78" t="str">
            <v>Cotton</v>
          </cell>
          <cell r="AO78" t="str">
            <v>Cumin</v>
          </cell>
          <cell r="AP78" t="str">
            <v>Potatoes</v>
          </cell>
          <cell r="AQ78" t="str">
            <v>Beans</v>
          </cell>
          <cell r="AR78" t="str">
            <v>Eggplant</v>
          </cell>
          <cell r="AS78" t="str">
            <v>Tomato</v>
          </cell>
          <cell r="AT78" t="str">
            <v>Onions</v>
          </cell>
          <cell r="AU78" t="str">
            <v>Okra</v>
          </cell>
          <cell r="AV78" t="str">
            <v>Other Vege.</v>
          </cell>
          <cell r="AW78" t="str">
            <v>Fruit / Nut Trees</v>
          </cell>
          <cell r="AX78" t="str">
            <v>Grapes</v>
          </cell>
          <cell r="AY78" t="str">
            <v>Melon</v>
          </cell>
          <cell r="AZ78" t="str">
            <v>Other Fruits</v>
          </cell>
          <cell r="BA78" t="str">
            <v>Opium</v>
          </cell>
          <cell r="BB78" t="str">
            <v>Flax</v>
          </cell>
          <cell r="BC78" t="str">
            <v>Saffron</v>
          </cell>
          <cell r="BD78" t="str">
            <v>Other</v>
          </cell>
          <cell r="BE78" t="str">
            <v>Crop Codes</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35</v>
          </cell>
        </row>
        <row r="79">
          <cell r="I79" t="str">
            <v>N.81</v>
          </cell>
          <cell r="K79">
            <v>0</v>
          </cell>
          <cell r="L79">
            <v>0</v>
          </cell>
          <cell r="U79" t="str">
            <v>Was {name of crop} cultivated on land you own or land owned by others in {season}?</v>
          </cell>
          <cell r="V79" t="str">
            <v>[MARK ALL MENTIONED]</v>
          </cell>
          <cell r="W79" t="str">
            <v>Land Owned by Respondent</v>
          </cell>
          <cell r="X79" t="str">
            <v>Land Owned by Other</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2</v>
          </cell>
        </row>
        <row r="80">
          <cell r="I80">
            <v>9.02</v>
          </cell>
          <cell r="K80">
            <v>9.0399999999999991</v>
          </cell>
          <cell r="L80">
            <v>0</v>
          </cell>
          <cell r="U80" t="str">
            <v>How much land was cultivated for {crop} in {season}?</v>
          </cell>
          <cell r="V80" t="str">
            <v/>
          </cell>
          <cell r="W80" t="str">
            <v>Jireebs</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1</v>
          </cell>
        </row>
        <row r="81">
          <cell r="I81" t="str">
            <v>N.85</v>
          </cell>
          <cell r="K81" t="str">
            <v>N/A</v>
          </cell>
          <cell r="L81">
            <v>0</v>
          </cell>
          <cell r="U81" t="str">
            <v>Was the land rainfed or irrigated?</v>
          </cell>
          <cell r="V81" t="str">
            <v/>
          </cell>
          <cell r="W81" t="str">
            <v>Rainfed</v>
          </cell>
          <cell r="X81" t="str">
            <v>Irrigated</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2</v>
          </cell>
        </row>
        <row r="82">
          <cell r="I82">
            <v>9.34</v>
          </cell>
          <cell r="K82">
            <v>9.139999999999997</v>
          </cell>
          <cell r="L82">
            <v>0</v>
          </cell>
          <cell r="U82" t="str">
            <v>Did {crop} receive enough irrigation water in {season}?</v>
          </cell>
          <cell r="V82" t="str">
            <v/>
          </cell>
          <cell r="W82" t="str">
            <v>No</v>
          </cell>
          <cell r="X82" t="str">
            <v>Yes</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2</v>
          </cell>
        </row>
        <row r="83">
          <cell r="I83">
            <v>9.08</v>
          </cell>
          <cell r="K83">
            <v>9.0799999999999983</v>
          </cell>
          <cell r="L83" t="str">
            <v>نبات دیگر</v>
          </cell>
          <cell r="U83" t="str">
            <v>What was the size of the harvest of {crop} in {season}?</v>
          </cell>
          <cell r="V83" t="str">
            <v/>
          </cell>
          <cell r="W83" t="str">
            <v>Not Harvested Yet</v>
          </cell>
          <cell r="X83" t="str">
            <v>Kilograms</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2</v>
          </cell>
        </row>
        <row r="84">
          <cell r="I84">
            <v>9.09</v>
          </cell>
          <cell r="K84">
            <v>9.0899999999999981</v>
          </cell>
          <cell r="L84" t="str">
            <v>نبات دیگر</v>
          </cell>
          <cell r="U84" t="str">
            <v>Did you sell any {crop} in the {season} harvest? [IF YES] How much (in kilograms)?</v>
          </cell>
          <cell r="V84" t="str">
            <v/>
          </cell>
          <cell r="W84" t="str">
            <v>Did Not Sell Harvest</v>
          </cell>
          <cell r="X84" t="str">
            <v>Kilograms</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2</v>
          </cell>
        </row>
        <row r="85">
          <cell r="I85" t="str">
            <v>N.82</v>
          </cell>
          <cell r="K85" t="str">
            <v>N/A</v>
          </cell>
          <cell r="L85">
            <v>0</v>
          </cell>
          <cell r="U85" t="str">
            <v xml:space="preserve">What was the price (per kilogram) received for {crop}? </v>
          </cell>
          <cell r="V85" t="str">
            <v/>
          </cell>
          <cell r="W85" t="str">
            <v>Afghanis per Kilogram</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1</v>
          </cell>
        </row>
        <row r="86">
          <cell r="I86" t="str">
            <v>N.83</v>
          </cell>
          <cell r="K86" t="str">
            <v>N/A</v>
          </cell>
          <cell r="L86">
            <v>0</v>
          </cell>
          <cell r="U86" t="str">
            <v>To whom did you sell {crop}?</v>
          </cell>
          <cell r="V86" t="str">
            <v/>
          </cell>
          <cell r="W86" t="str">
            <v>Sold at Market</v>
          </cell>
          <cell r="X86" t="str">
            <v>Sold to Middlemen</v>
          </cell>
          <cell r="Y86" t="str">
            <v>Sold to Villagers</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3</v>
          </cell>
        </row>
        <row r="87">
          <cell r="I87" t="str">
            <v>N.88</v>
          </cell>
          <cell r="K87" t="str">
            <v>N/A</v>
          </cell>
          <cell r="L87">
            <v>6.1499999999999968</v>
          </cell>
          <cell r="U87" t="str">
            <v>In the past 12 months, did you pay {uisher / sarzamin}?</v>
          </cell>
          <cell r="V87" t="str">
            <v/>
          </cell>
          <cell r="W87" t="str">
            <v>No</v>
          </cell>
          <cell r="X87" t="str">
            <v>Yes</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2</v>
          </cell>
        </row>
        <row r="88">
          <cell r="I88" t="str">
            <v>N.89</v>
          </cell>
          <cell r="K88" t="str">
            <v>N/A</v>
          </cell>
          <cell r="L88">
            <v>0</v>
          </cell>
          <cell r="U88" t="str">
            <v>To whom did you pay {uisher / sarzamin}?</v>
          </cell>
          <cell r="V88" t="str">
            <v/>
          </cell>
          <cell r="W88" t="str">
            <v>Other:</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1</v>
          </cell>
        </row>
        <row r="89">
          <cell r="I89">
            <v>9.52</v>
          </cell>
          <cell r="K89">
            <v>9.1799999999999962</v>
          </cell>
          <cell r="L89">
            <v>6.1699999999999964</v>
          </cell>
          <cell r="U89" t="str">
            <v>During the past 12 months, have you or members of your household sold any live young animals, animal products, or dairy products? [IF YES] What did you sell?</v>
          </cell>
          <cell r="V89" t="str">
            <v>[MARK ALL MENTIONED]</v>
          </cell>
          <cell r="W89" t="str">
            <v>No, Did Not Sell Any Animal Products</v>
          </cell>
          <cell r="X89" t="str">
            <v>Sold Live Sheep</v>
          </cell>
          <cell r="Y89" t="str">
            <v>Sold Live Goat</v>
          </cell>
          <cell r="Z89" t="str">
            <v>Sold Live Poultry</v>
          </cell>
          <cell r="AA89" t="str">
            <v>Sold Live Cows</v>
          </cell>
          <cell r="AB89" t="str">
            <v>Sold Live Horse</v>
          </cell>
          <cell r="AC89" t="str">
            <v>Sold Live Donkey</v>
          </cell>
          <cell r="AD89" t="str">
            <v>Sold Sheep Mutton</v>
          </cell>
          <cell r="AE89" t="str">
            <v>Sold Goat Mutton</v>
          </cell>
          <cell r="AF89" t="str">
            <v>Sold Chicken</v>
          </cell>
          <cell r="AG89" t="str">
            <v>Sold Beef</v>
          </cell>
          <cell r="AH89" t="str">
            <v>Sold Other Meat</v>
          </cell>
          <cell r="AI89" t="str">
            <v>Sold Leather</v>
          </cell>
          <cell r="AJ89" t="str">
            <v>Sold Other Skins</v>
          </cell>
          <cell r="AK89" t="str">
            <v>Sold Wool</v>
          </cell>
          <cell r="AL89" t="str">
            <v>Sold Milk</v>
          </cell>
          <cell r="AM89" t="str">
            <v>Sold Butter</v>
          </cell>
          <cell r="AN89" t="str">
            <v>Sold Curd</v>
          </cell>
          <cell r="AO89" t="str">
            <v>Sold Cheese</v>
          </cell>
          <cell r="AP89" t="str">
            <v>Sold Eggs</v>
          </cell>
          <cell r="AQ89" t="str">
            <v>Other:</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21</v>
          </cell>
        </row>
        <row r="90">
          <cell r="I90">
            <v>9.5299999999999994</v>
          </cell>
          <cell r="K90">
            <v>9.1899999999999959</v>
          </cell>
          <cell r="L90">
            <v>0</v>
          </cell>
          <cell r="U90" t="str">
            <v>During the past 12 months, how much approximately did your household earn from this?</v>
          </cell>
          <cell r="V90" t="str">
            <v>[IF IN KIND, ESTIMATE VALUE AND MARK "ESTIMATED BY ENUMERATOR"]</v>
          </cell>
          <cell r="W90" t="str">
            <v>Estimated by Enumerator</v>
          </cell>
          <cell r="X90" t="str">
            <v>Afghani</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2</v>
          </cell>
        </row>
        <row r="91">
          <cell r="I91">
            <v>99.01</v>
          </cell>
          <cell r="K91">
            <v>9.1999999999999957</v>
          </cell>
          <cell r="L91">
            <v>6.1899999999999959</v>
          </cell>
          <cell r="U91" t="str">
            <v>If you want to transport 50 kilograms of wheat to the district center or nearest bazaar, what method of transportation would you use?</v>
          </cell>
          <cell r="V91" t="str">
            <v/>
          </cell>
          <cell r="W91" t="str">
            <v>Do Not Go There / Not Applicable</v>
          </cell>
          <cell r="X91" t="str">
            <v>Walk</v>
          </cell>
          <cell r="Y91" t="str">
            <v>Animal</v>
          </cell>
          <cell r="Z91" t="str">
            <v>Wheelbarrow</v>
          </cell>
          <cell r="AA91" t="str">
            <v>Bicycle</v>
          </cell>
          <cell r="AB91" t="str">
            <v>Taxi</v>
          </cell>
          <cell r="AC91" t="str">
            <v>Private Car</v>
          </cell>
          <cell r="AD91" t="str">
            <v>Truck or bus</v>
          </cell>
          <cell r="AE91" t="str">
            <v>Saracha, Townace</v>
          </cell>
          <cell r="AF91" t="str">
            <v>Motorcycle and Three-Wheeler</v>
          </cell>
          <cell r="AG91" t="str">
            <v>Other:</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11</v>
          </cell>
        </row>
        <row r="92">
          <cell r="I92">
            <v>99.02</v>
          </cell>
          <cell r="K92">
            <v>9.2099999999999955</v>
          </cell>
          <cell r="L92">
            <v>0</v>
          </cell>
          <cell r="U92" t="str">
            <v>How much is the cost for the return trip?</v>
          </cell>
          <cell r="V92" t="str">
            <v>[IF IN KIND, ESTIMATE VALUE AND MARK "ESTIMATED BY ENUMERATOR"]</v>
          </cell>
          <cell r="W92" t="str">
            <v>Estimated by Enumerator</v>
          </cell>
          <cell r="X92" t="str">
            <v>Free (No Charge)</v>
          </cell>
          <cell r="Y92" t="str">
            <v>Afghani</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3</v>
          </cell>
        </row>
        <row r="93">
          <cell r="I93">
            <v>99.03</v>
          </cell>
          <cell r="K93">
            <v>9.2199999999999953</v>
          </cell>
          <cell r="L93">
            <v>0</v>
          </cell>
          <cell r="U93" t="str">
            <v>How long did your most recent trip to {district center / nearest bazaar} take? (one way)</v>
          </cell>
          <cell r="V93" t="str">
            <v/>
          </cell>
          <cell r="W93" t="str">
            <v>Never Been There</v>
          </cell>
          <cell r="X93" t="str">
            <v>Minutes</v>
          </cell>
          <cell r="Y93" t="str">
            <v>Hours</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3</v>
          </cell>
        </row>
        <row r="94">
          <cell r="I94">
            <v>99.05</v>
          </cell>
          <cell r="K94">
            <v>9.2299999999999951</v>
          </cell>
          <cell r="L94">
            <v>0</v>
          </cell>
          <cell r="U94" t="str">
            <v>In the past month, how many times have you been to {name of district center}?</v>
          </cell>
          <cell r="V94" t="str">
            <v/>
          </cell>
          <cell r="W94" t="str">
            <v>Zero</v>
          </cell>
          <cell r="X94" t="str">
            <v>Too Many to Count</v>
          </cell>
          <cell r="Y94" t="str">
            <v>Times</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3</v>
          </cell>
        </row>
        <row r="95">
          <cell r="I95">
            <v>8.01</v>
          </cell>
          <cell r="K95">
            <v>8.01</v>
          </cell>
          <cell r="L95">
            <v>0</v>
          </cell>
          <cell r="U95" t="str">
            <v>During the past 12 months, what type of work brought the most amount of income or food to the household?</v>
          </cell>
          <cell r="V95" t="str">
            <v/>
          </cell>
          <cell r="W95" t="str">
            <v>Crop Production for Home Consumption</v>
          </cell>
          <cell r="X95" t="str">
            <v>Livestock Production for Home Consumption</v>
          </cell>
          <cell r="Y95" t="str">
            <v>Production and Sale of Field Crops</v>
          </cell>
          <cell r="Z95" t="str">
            <v>Production and Sale of Opium</v>
          </cell>
          <cell r="AA95" t="str">
            <v>Production and Sale of Orchard Products</v>
          </cell>
          <cell r="AB95" t="str">
            <v>Agricultural Wage Labour</v>
          </cell>
          <cell r="AC95" t="str">
            <v>Opium Wage Labour</v>
          </cell>
          <cell r="AD95" t="str">
            <v>Production and Sale of Live Animals</v>
          </cell>
          <cell r="AE95" t="str">
            <v>Butcher</v>
          </cell>
          <cell r="AF95" t="str">
            <v>Production and Sale of Leather, Skins &amp; Wool</v>
          </cell>
          <cell r="AG95" t="str">
            <v>Production and Sale of Dairy Products (Milk, Cheese, or Curd)</v>
          </cell>
          <cell r="AH95" t="str">
            <v>Livestock Wage Labour</v>
          </cell>
          <cell r="AI95" t="str">
            <v>Shepherding</v>
          </cell>
          <cell r="AJ95" t="str">
            <v>Taxi / Transportation</v>
          </cell>
          <cell r="AK95" t="str">
            <v>Trading / Middleman</v>
          </cell>
          <cell r="AL95" t="str">
            <v>Sale of Firewood or Charcoal</v>
          </cell>
          <cell r="AM95" t="str">
            <v>Collector and Seller of Bushes</v>
          </cell>
          <cell r="AN95" t="str">
            <v>Cross Border Trade</v>
          </cell>
          <cell r="AO95" t="str">
            <v>Smuggling</v>
          </cell>
          <cell r="AP95" t="str">
            <v>Shopkeeper</v>
          </cell>
          <cell r="AQ95" t="str">
            <v>Milling</v>
          </cell>
          <cell r="AR95" t="str">
            <v xml:space="preserve">Mining </v>
          </cell>
          <cell r="AS95" t="str">
            <v>Carpentry</v>
          </cell>
          <cell r="AT95" t="str">
            <v>Steelwork (Blacksmith)</v>
          </cell>
          <cell r="AU95" t="str">
            <v>Brick Maker</v>
          </cell>
          <cell r="AV95" t="str">
            <v>Masonry</v>
          </cell>
          <cell r="AW95" t="str">
            <v>Construction Labor</v>
          </cell>
          <cell r="AX95" t="str">
            <v>Casual Labor</v>
          </cell>
          <cell r="AY95" t="str">
            <v>Welding</v>
          </cell>
          <cell r="AZ95" t="str">
            <v>Tinsmith</v>
          </cell>
          <cell r="BA95" t="str">
            <v>Barber</v>
          </cell>
          <cell r="BB95" t="str">
            <v xml:space="preserve">Baker </v>
          </cell>
          <cell r="BC95" t="str">
            <v>Tailor</v>
          </cell>
          <cell r="BD95" t="str">
            <v>Needlecraft</v>
          </cell>
          <cell r="BE95" t="str">
            <v>Carpet Weaving</v>
          </cell>
          <cell r="BF95" t="str">
            <v>Lending Money</v>
          </cell>
          <cell r="BG95" t="str">
            <v>Doctor</v>
          </cell>
          <cell r="BH95" t="str">
            <v>Health Worker / Nurse / Midwife</v>
          </cell>
          <cell r="BI95" t="str">
            <v>Principal / Teacher Manager / Teacher</v>
          </cell>
          <cell r="BJ95" t="str">
            <v>Malik / Arbab / Qariyadar</v>
          </cell>
          <cell r="BK95" t="str">
            <v>Village Leader</v>
          </cell>
          <cell r="BL95" t="str">
            <v>Job with Government</v>
          </cell>
          <cell r="BM95" t="str">
            <v>Job with Non-Government Organization</v>
          </cell>
          <cell r="BN95" t="str">
            <v>Job with Company or Private Sector</v>
          </cell>
          <cell r="BO95" t="str">
            <v>Military Service / Police / Army</v>
          </cell>
          <cell r="BP95" t="str">
            <v>Remittances from Family Members Away from Home</v>
          </cell>
          <cell r="BQ95" t="str">
            <v>Remittances from Seasonal Migrants</v>
          </cell>
          <cell r="BR95" t="str">
            <v>Begging</v>
          </cell>
          <cell r="BS95" t="str">
            <v>Borrowing</v>
          </cell>
          <cell r="BT95" t="str">
            <v>Sale of Household Assets</v>
          </cell>
          <cell r="BU95">
            <v>50</v>
          </cell>
        </row>
        <row r="96">
          <cell r="I96">
            <v>8.0299999999999994</v>
          </cell>
          <cell r="K96">
            <v>8.02</v>
          </cell>
          <cell r="L96">
            <v>0</v>
          </cell>
          <cell r="U96" t="str">
            <v>In which seasons did this {activity / work / occupation} bring income to the household?</v>
          </cell>
          <cell r="V96" t="str">
            <v>[MARK ALL MENTIONED]</v>
          </cell>
          <cell r="W96" t="str">
            <v>Summer 2011</v>
          </cell>
          <cell r="X96" t="str">
            <v>Spring 2011</v>
          </cell>
          <cell r="Y96" t="str">
            <v>Winter 2010-11</v>
          </cell>
          <cell r="Z96" t="str">
            <v>Fall 2010</v>
          </cell>
          <cell r="AA96" t="str">
            <v>Summer 2010</v>
          </cell>
          <cell r="AB96" t="str">
            <v>Spring 2010</v>
          </cell>
          <cell r="AC96" t="str">
            <v>All Seasons</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7</v>
          </cell>
        </row>
        <row r="97">
          <cell r="I97">
            <v>8.0399999999999991</v>
          </cell>
          <cell r="K97">
            <v>8.0299999999999994</v>
          </cell>
          <cell r="L97">
            <v>0</v>
          </cell>
          <cell r="U97" t="str">
            <v>During the past 12 months, how much income would you estimate this {activity / work / occupation} has brought to the household?</v>
          </cell>
          <cell r="V97" t="str">
            <v>[IF IN KIND, ESTIMATE VALUE AND MARK "ESTIMATED BY ENUMERATOR"]</v>
          </cell>
          <cell r="W97" t="str">
            <v>Estimated by Enumerator</v>
          </cell>
          <cell r="X97" t="str">
            <v>Afghani</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2</v>
          </cell>
        </row>
        <row r="98">
          <cell r="I98">
            <v>8.0500000000000007</v>
          </cell>
          <cell r="K98">
            <v>8.0399999999999991</v>
          </cell>
          <cell r="L98">
            <v>8.01</v>
          </cell>
          <cell r="U98" t="str">
            <v>During the past 12 months, what type of work brought the second most amount of income or food to the household?</v>
          </cell>
          <cell r="V98" t="str">
            <v/>
          </cell>
          <cell r="W98" t="str">
            <v>Crop Production for Home Consumption</v>
          </cell>
          <cell r="X98" t="str">
            <v>Livestock Production for Home Consumption</v>
          </cell>
          <cell r="Y98" t="str">
            <v>Production and Sale of Field Crops</v>
          </cell>
          <cell r="Z98" t="str">
            <v>Production and Sale of Opium</v>
          </cell>
          <cell r="AA98" t="str">
            <v>Production and Sale of Orchard Products</v>
          </cell>
          <cell r="AB98" t="str">
            <v>Agricultural Wage Labour</v>
          </cell>
          <cell r="AC98" t="str">
            <v>Opium Wage Labour</v>
          </cell>
          <cell r="AD98" t="str">
            <v>Production and Sale of Live Animals</v>
          </cell>
          <cell r="AE98" t="str">
            <v>Butcher</v>
          </cell>
          <cell r="AF98" t="str">
            <v>Production and Sale of Leather, Skins &amp; Wool</v>
          </cell>
          <cell r="AG98" t="str">
            <v>Production and Sale of Dairy Products (Milk, Cheese, or Curd)</v>
          </cell>
          <cell r="AH98" t="str">
            <v>Livestock Wage Labour</v>
          </cell>
          <cell r="AI98" t="str">
            <v>Shepherding</v>
          </cell>
          <cell r="AJ98" t="str">
            <v>Taxi / Transportation</v>
          </cell>
          <cell r="AK98" t="str">
            <v>Trading / Middleman</v>
          </cell>
          <cell r="AL98" t="str">
            <v>Sale of Firewood or Charcoal</v>
          </cell>
          <cell r="AM98" t="str">
            <v>Collector and Seller of Bushes</v>
          </cell>
          <cell r="AN98" t="str">
            <v>Cross Border Trade</v>
          </cell>
          <cell r="AO98" t="str">
            <v>Smuggling</v>
          </cell>
          <cell r="AP98" t="str">
            <v>Shopkeeper</v>
          </cell>
          <cell r="AQ98" t="str">
            <v>Milling</v>
          </cell>
          <cell r="AR98" t="str">
            <v xml:space="preserve">Mining </v>
          </cell>
          <cell r="AS98" t="str">
            <v>Carpentry</v>
          </cell>
          <cell r="AT98" t="str">
            <v>Steelwork (Blacksmith)</v>
          </cell>
          <cell r="AU98" t="str">
            <v>Brick Maker</v>
          </cell>
          <cell r="AV98" t="str">
            <v>Masonry</v>
          </cell>
          <cell r="AW98" t="str">
            <v>Construction Labor</v>
          </cell>
          <cell r="AX98" t="str">
            <v>Casual Labor</v>
          </cell>
          <cell r="AY98" t="str">
            <v>Welding</v>
          </cell>
          <cell r="AZ98" t="str">
            <v>Tinsmith</v>
          </cell>
          <cell r="BA98" t="str">
            <v>Barber</v>
          </cell>
          <cell r="BB98" t="str">
            <v xml:space="preserve">Baker </v>
          </cell>
          <cell r="BC98" t="str">
            <v>Tailor</v>
          </cell>
          <cell r="BD98" t="str">
            <v>Needlecraft</v>
          </cell>
          <cell r="BE98" t="str">
            <v>Carpet Weaving</v>
          </cell>
          <cell r="BF98" t="str">
            <v>Lending Money</v>
          </cell>
          <cell r="BG98" t="str">
            <v>Doctor</v>
          </cell>
          <cell r="BH98" t="str">
            <v>Health Worker / Nurse / Midwife</v>
          </cell>
          <cell r="BI98" t="str">
            <v>Principal / Teacher Manager / Teacher</v>
          </cell>
          <cell r="BJ98" t="str">
            <v>Malik / Arbab / Qariyadar</v>
          </cell>
          <cell r="BK98" t="str">
            <v>Village Leader</v>
          </cell>
          <cell r="BL98" t="str">
            <v>Job with Government</v>
          </cell>
          <cell r="BM98" t="str">
            <v>Job with Non-Government Organization</v>
          </cell>
          <cell r="BN98" t="str">
            <v>Job with Company or Private Sector</v>
          </cell>
          <cell r="BO98" t="str">
            <v>Military Service / Police / Army</v>
          </cell>
          <cell r="BP98" t="str">
            <v>Remittances from Family Members Away from Home</v>
          </cell>
          <cell r="BQ98" t="str">
            <v>Remittances from Seasonal Migrants</v>
          </cell>
          <cell r="BR98" t="str">
            <v>Begging</v>
          </cell>
          <cell r="BS98" t="str">
            <v>Borrowing</v>
          </cell>
          <cell r="BT98" t="str">
            <v>Sale of Household Assets</v>
          </cell>
          <cell r="BU98">
            <v>50</v>
          </cell>
        </row>
        <row r="99">
          <cell r="I99">
            <v>8.07</v>
          </cell>
          <cell r="K99">
            <v>8.0499999999999989</v>
          </cell>
          <cell r="L99">
            <v>0</v>
          </cell>
          <cell r="U99" t="str">
            <v>In which seasons did this {activity / work / occupation} bring income to the household?</v>
          </cell>
          <cell r="V99" t="str">
            <v>[MARK ALL MENTIONED]</v>
          </cell>
          <cell r="W99" t="str">
            <v>Summer 2011</v>
          </cell>
          <cell r="X99" t="str">
            <v>Spring 2011</v>
          </cell>
          <cell r="Y99" t="str">
            <v>Winter 2010-11</v>
          </cell>
          <cell r="Z99" t="str">
            <v>Fall 2010</v>
          </cell>
          <cell r="AA99" t="str">
            <v>Summer 2010</v>
          </cell>
          <cell r="AB99" t="str">
            <v>Spring 2010</v>
          </cell>
          <cell r="AC99" t="str">
            <v>All Seasons</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7</v>
          </cell>
        </row>
        <row r="100">
          <cell r="I100">
            <v>8.08</v>
          </cell>
          <cell r="K100">
            <v>8.0599999999999987</v>
          </cell>
          <cell r="L100">
            <v>0</v>
          </cell>
          <cell r="U100" t="str">
            <v>During the past 12 months, how much income would you estimate this {activity / work / occupation} has brought to the household?</v>
          </cell>
          <cell r="V100" t="str">
            <v>[IF IN KIND, ESTIMATE VALUE AND MARK "ESTIMATED BY ENUMERATOR"]</v>
          </cell>
          <cell r="W100" t="str">
            <v>Estimated by Enumerator</v>
          </cell>
          <cell r="X100" t="str">
            <v>Afghani</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2</v>
          </cell>
        </row>
        <row r="101">
          <cell r="I101">
            <v>8.09</v>
          </cell>
          <cell r="K101" t="str">
            <v>N/A</v>
          </cell>
          <cell r="L101">
            <v>8.01</v>
          </cell>
          <cell r="U101" t="str">
            <v>During the past 12 months, what type of work brought the third most amount of income or food to the household?</v>
          </cell>
          <cell r="V101" t="str">
            <v/>
          </cell>
          <cell r="W101" t="str">
            <v>Crop Production for Home Consumption</v>
          </cell>
          <cell r="X101" t="str">
            <v>Livestock Production for Home Consumption</v>
          </cell>
          <cell r="Y101" t="str">
            <v>Production and Sale of Field Crops</v>
          </cell>
          <cell r="Z101" t="str">
            <v>Production and Sale of Opium</v>
          </cell>
          <cell r="AA101" t="str">
            <v>Production and Sale of Orchard Products</v>
          </cell>
          <cell r="AB101" t="str">
            <v>Agricultural Wage Labour</v>
          </cell>
          <cell r="AC101" t="str">
            <v>Opium Wage Labour</v>
          </cell>
          <cell r="AD101" t="str">
            <v>Production and Sale of Live Animals</v>
          </cell>
          <cell r="AE101" t="str">
            <v>Butcher</v>
          </cell>
          <cell r="AF101" t="str">
            <v>Production and Sale of Leather, Skins &amp; Wool</v>
          </cell>
          <cell r="AG101" t="str">
            <v>Production and Sale of Dairy Products (Milk, Cheese, or Curd)</v>
          </cell>
          <cell r="AH101" t="str">
            <v>Livestock Wage Labour</v>
          </cell>
          <cell r="AI101" t="str">
            <v>Shepherding</v>
          </cell>
          <cell r="AJ101" t="str">
            <v>Taxi / Transportation</v>
          </cell>
          <cell r="AK101" t="str">
            <v>Trading / Middleman</v>
          </cell>
          <cell r="AL101" t="str">
            <v>Sale of Firewood or Charcoal</v>
          </cell>
          <cell r="AM101" t="str">
            <v>Collector and Seller of Bushes</v>
          </cell>
          <cell r="AN101" t="str">
            <v>Cross Border Trade</v>
          </cell>
          <cell r="AO101" t="str">
            <v>Smuggling</v>
          </cell>
          <cell r="AP101" t="str">
            <v>Shopkeeper</v>
          </cell>
          <cell r="AQ101" t="str">
            <v>Milling</v>
          </cell>
          <cell r="AR101" t="str">
            <v xml:space="preserve">Mining </v>
          </cell>
          <cell r="AS101" t="str">
            <v>Carpentry</v>
          </cell>
          <cell r="AT101" t="str">
            <v>Steelwork (Blacksmith)</v>
          </cell>
          <cell r="AU101" t="str">
            <v>Brick Maker</v>
          </cell>
          <cell r="AV101" t="str">
            <v>Masonry</v>
          </cell>
          <cell r="AW101" t="str">
            <v>Construction Labor</v>
          </cell>
          <cell r="AX101" t="str">
            <v>Casual Labor</v>
          </cell>
          <cell r="AY101" t="str">
            <v>Welding</v>
          </cell>
          <cell r="AZ101" t="str">
            <v>Tinsmith</v>
          </cell>
          <cell r="BA101" t="str">
            <v>Barber</v>
          </cell>
          <cell r="BB101" t="str">
            <v xml:space="preserve">Baker </v>
          </cell>
          <cell r="BC101" t="str">
            <v>Tailor</v>
          </cell>
          <cell r="BD101" t="str">
            <v>Needlecraft</v>
          </cell>
          <cell r="BE101" t="str">
            <v>Carpet Weaving</v>
          </cell>
          <cell r="BF101" t="str">
            <v>Lending Money</v>
          </cell>
          <cell r="BG101" t="str">
            <v>Doctor</v>
          </cell>
          <cell r="BH101" t="str">
            <v>Health Worker / Nurse / Midwife</v>
          </cell>
          <cell r="BI101" t="str">
            <v>Principal / Teacher Manager / Teacher</v>
          </cell>
          <cell r="BJ101" t="str">
            <v>Malik / Arbab / Qariyadar</v>
          </cell>
          <cell r="BK101" t="str">
            <v>Village Leader</v>
          </cell>
          <cell r="BL101" t="str">
            <v>Job with Government</v>
          </cell>
          <cell r="BM101" t="str">
            <v>Job with Non-Government Organization</v>
          </cell>
          <cell r="BN101" t="str">
            <v>Job with Company or Private Sector</v>
          </cell>
          <cell r="BO101" t="str">
            <v>Military Service / Police / Army</v>
          </cell>
          <cell r="BP101" t="str">
            <v>Remittances from Family Members Away from Home</v>
          </cell>
          <cell r="BQ101" t="str">
            <v>Remittances from Seasonal Migrants</v>
          </cell>
          <cell r="BR101" t="str">
            <v>Begging</v>
          </cell>
          <cell r="BS101" t="str">
            <v>Borrowing</v>
          </cell>
          <cell r="BT101" t="str">
            <v>Sale of Household Assets</v>
          </cell>
          <cell r="BU101">
            <v>50</v>
          </cell>
        </row>
        <row r="102">
          <cell r="I102">
            <v>8.11</v>
          </cell>
          <cell r="K102" t="str">
            <v>N/A</v>
          </cell>
          <cell r="L102">
            <v>0</v>
          </cell>
          <cell r="U102" t="str">
            <v>In which seasons did this {activity / work / occupation} bring income to the household?</v>
          </cell>
          <cell r="V102" t="str">
            <v>[MARK ALL MENTIONED]</v>
          </cell>
          <cell r="W102" t="str">
            <v>Summer 2011</v>
          </cell>
          <cell r="X102" t="str">
            <v>Spring 2011</v>
          </cell>
          <cell r="Y102" t="str">
            <v>Winter 2010-11</v>
          </cell>
          <cell r="Z102" t="str">
            <v>Fall 2010</v>
          </cell>
          <cell r="AA102" t="str">
            <v>Summer 2010</v>
          </cell>
          <cell r="AB102" t="str">
            <v>Spring 2010</v>
          </cell>
          <cell r="AC102" t="str">
            <v>All Seasons</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7</v>
          </cell>
        </row>
        <row r="103">
          <cell r="I103">
            <v>8.1199999999999992</v>
          </cell>
          <cell r="K103" t="str">
            <v>N/A</v>
          </cell>
          <cell r="L103">
            <v>0</v>
          </cell>
          <cell r="U103" t="str">
            <v>During the past 12 months, how much income would you estimate this {activity / work / occupation} has brought to the household?</v>
          </cell>
          <cell r="V103" t="str">
            <v>[IF IN KIND, ESTIMATE VALUE AND MARK "ESTIMATED BY ENUMERATOR"]</v>
          </cell>
          <cell r="W103" t="str">
            <v>Estimated by Enumerator</v>
          </cell>
          <cell r="X103" t="str">
            <v>Afghani</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2</v>
          </cell>
        </row>
        <row r="104">
          <cell r="I104">
            <v>10</v>
          </cell>
          <cell r="K104" t="str">
            <v>-</v>
          </cell>
          <cell r="L104">
            <v>0</v>
          </cell>
          <cell r="U104" t="str">
            <v>During the past 30 days, how much money have you and your household spent on the following items:</v>
          </cell>
          <cell r="V104" t="str">
            <v>[IF IN KIND, ESTIMATE VALUE AND MARK "ESTIMATED BY ENUMERATOR"]</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t="str">
            <v>-</v>
          </cell>
        </row>
        <row r="105">
          <cell r="I105">
            <v>10.01</v>
          </cell>
          <cell r="K105">
            <v>10.01</v>
          </cell>
          <cell r="L105">
            <v>0</v>
          </cell>
          <cell r="U105" t="str">
            <v>Food?</v>
          </cell>
          <cell r="V105" t="str">
            <v/>
          </cell>
          <cell r="W105" t="str">
            <v>Zero</v>
          </cell>
          <cell r="X105" t="str">
            <v>Estimated by Enumerator</v>
          </cell>
          <cell r="Y105" t="str">
            <v>Afghani</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3</v>
          </cell>
        </row>
        <row r="106">
          <cell r="I106">
            <v>10.02</v>
          </cell>
          <cell r="K106">
            <v>10.02</v>
          </cell>
          <cell r="L106">
            <v>0</v>
          </cell>
          <cell r="U106" t="str">
            <v>Fares for Bus, Taxis and Other Transportation Costs?</v>
          </cell>
          <cell r="V106" t="str">
            <v/>
          </cell>
          <cell r="W106" t="str">
            <v>Zero</v>
          </cell>
          <cell r="X106" t="str">
            <v>Estimated by Enumerator</v>
          </cell>
          <cell r="Y106" t="str">
            <v>Afghani</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3</v>
          </cell>
        </row>
        <row r="107">
          <cell r="I107">
            <v>10.029999999999999</v>
          </cell>
          <cell r="K107">
            <v>10.029999999999999</v>
          </cell>
          <cell r="L107">
            <v>0</v>
          </cell>
          <cell r="U107" t="str">
            <v>Phone Credit and Communication Costs?</v>
          </cell>
          <cell r="V107" t="str">
            <v/>
          </cell>
          <cell r="W107" t="str">
            <v>Zero</v>
          </cell>
          <cell r="X107" t="str">
            <v>Estimated by Enumerator</v>
          </cell>
          <cell r="Y107" t="str">
            <v>Afghani</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3</v>
          </cell>
        </row>
        <row r="108">
          <cell r="I108">
            <v>10.039999999999999</v>
          </cell>
          <cell r="K108">
            <v>10.039999999999999</v>
          </cell>
          <cell r="L108">
            <v>0</v>
          </cell>
          <cell r="U108" t="str">
            <v>Fuel for Car, Motorcycle, or Other Vehicles?</v>
          </cell>
          <cell r="V108" t="str">
            <v/>
          </cell>
          <cell r="W108" t="str">
            <v>Zero</v>
          </cell>
          <cell r="X108" t="str">
            <v>Estimated by Enumerator</v>
          </cell>
          <cell r="Y108" t="str">
            <v>Afghani</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3</v>
          </cell>
        </row>
        <row r="109">
          <cell r="I109">
            <v>10.99</v>
          </cell>
          <cell r="K109" t="str">
            <v>-</v>
          </cell>
          <cell r="L109">
            <v>0</v>
          </cell>
          <cell r="U109" t="str">
            <v>During the past 12 days, how much have you and your household spent of the following items:</v>
          </cell>
          <cell r="V109" t="str">
            <v>[IF IN KIND, ESTIMATE VALUE AND MARK "ESTIMATED BY ENUMERATOR"]</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t="str">
            <v>-</v>
          </cell>
        </row>
        <row r="110">
          <cell r="I110">
            <v>10.050000000000001</v>
          </cell>
          <cell r="K110">
            <v>10.049999999999999</v>
          </cell>
          <cell r="L110">
            <v>0</v>
          </cell>
          <cell r="U110" t="str">
            <v>Clothing and Shoes?</v>
          </cell>
          <cell r="V110" t="str">
            <v/>
          </cell>
          <cell r="W110" t="str">
            <v>Zero</v>
          </cell>
          <cell r="X110" t="str">
            <v>Estimated by Enumerator</v>
          </cell>
          <cell r="Y110" t="str">
            <v>Afghani</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3</v>
          </cell>
        </row>
        <row r="111">
          <cell r="I111">
            <v>10.06</v>
          </cell>
          <cell r="K111">
            <v>10.059999999999999</v>
          </cell>
          <cell r="L111">
            <v>0</v>
          </cell>
          <cell r="U111" t="str">
            <v>Constructing or Repair of the House?</v>
          </cell>
          <cell r="V111" t="str">
            <v/>
          </cell>
          <cell r="W111" t="str">
            <v>Zero</v>
          </cell>
          <cell r="X111" t="str">
            <v>Estimated by Enumerator</v>
          </cell>
          <cell r="Y111" t="str">
            <v>Afghani</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3</v>
          </cell>
        </row>
        <row r="112">
          <cell r="I112">
            <v>10.08</v>
          </cell>
          <cell r="K112">
            <v>10.069999999999999</v>
          </cell>
          <cell r="L112">
            <v>0</v>
          </cell>
          <cell r="U112" t="str">
            <v>Medicine &amp; Doctors and Hospital Fees or Other Methods of Medical Treatment?</v>
          </cell>
          <cell r="V112" t="str">
            <v/>
          </cell>
          <cell r="W112" t="str">
            <v>Zero</v>
          </cell>
          <cell r="X112" t="str">
            <v>Estimated by Enumerator</v>
          </cell>
          <cell r="Y112" t="str">
            <v>Afghani</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3</v>
          </cell>
        </row>
        <row r="113">
          <cell r="I113">
            <v>10.09</v>
          </cell>
          <cell r="K113">
            <v>10.079999999999998</v>
          </cell>
          <cell r="L113">
            <v>0</v>
          </cell>
          <cell r="U113" t="str">
            <v>Fees for Training or School?</v>
          </cell>
          <cell r="V113" t="str">
            <v/>
          </cell>
          <cell r="W113" t="str">
            <v>Zero</v>
          </cell>
          <cell r="X113" t="str">
            <v>Estimated by Enumerator</v>
          </cell>
          <cell r="Y113" t="str">
            <v>Afghani</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3</v>
          </cell>
        </row>
        <row r="114">
          <cell r="I114">
            <v>10.1</v>
          </cell>
          <cell r="K114">
            <v>10.089999999999998</v>
          </cell>
          <cell r="L114">
            <v>0</v>
          </cell>
          <cell r="U114" t="str">
            <v>Engagement and Wedding Expenses and Bride Price</v>
          </cell>
          <cell r="V114" t="str">
            <v/>
          </cell>
          <cell r="W114" t="str">
            <v>Zero</v>
          </cell>
          <cell r="X114" t="str">
            <v>Estimated by Enumerator</v>
          </cell>
          <cell r="Y114" t="str">
            <v>Afghani</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3</v>
          </cell>
        </row>
        <row r="115">
          <cell r="I115">
            <v>10.11</v>
          </cell>
          <cell r="K115">
            <v>10.099999999999998</v>
          </cell>
          <cell r="L115">
            <v>0</v>
          </cell>
          <cell r="U115" t="str">
            <v>Funeral and Related Costs?</v>
          </cell>
          <cell r="V115" t="str">
            <v/>
          </cell>
          <cell r="W115" t="str">
            <v>Zero</v>
          </cell>
          <cell r="X115" t="str">
            <v>Estimated by Enumerator</v>
          </cell>
          <cell r="Y115" t="str">
            <v>Afghani</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3</v>
          </cell>
        </row>
        <row r="116">
          <cell r="I116">
            <v>10.119999999999999</v>
          </cell>
          <cell r="K116">
            <v>10.109999999999998</v>
          </cell>
          <cell r="L116">
            <v>0</v>
          </cell>
          <cell r="U116" t="str">
            <v>Hajj Costs?</v>
          </cell>
          <cell r="V116" t="str">
            <v/>
          </cell>
          <cell r="W116" t="str">
            <v>Zero</v>
          </cell>
          <cell r="X116" t="str">
            <v>Estimated by Enumerator</v>
          </cell>
          <cell r="Y116" t="str">
            <v>Afghani</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3</v>
          </cell>
        </row>
        <row r="117">
          <cell r="I117">
            <v>10.130000000000001</v>
          </cell>
          <cell r="K117">
            <v>10.119999999999997</v>
          </cell>
          <cell r="L117">
            <v>0</v>
          </cell>
          <cell r="U117" t="str">
            <v xml:space="preserve">Traditional Festivals (Eid and Nawroz)? </v>
          </cell>
          <cell r="V117" t="str">
            <v/>
          </cell>
          <cell r="W117" t="str">
            <v>Zero</v>
          </cell>
          <cell r="X117" t="str">
            <v>Estimated by Enumerator</v>
          </cell>
          <cell r="Y117" t="str">
            <v>Afghani</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3</v>
          </cell>
        </row>
        <row r="118">
          <cell r="I118">
            <v>10.14</v>
          </cell>
          <cell r="K118">
            <v>10.129999999999997</v>
          </cell>
          <cell r="L118">
            <v>0</v>
          </cell>
          <cell r="U118" t="str">
            <v>Charity and Relief?</v>
          </cell>
          <cell r="V118" t="str">
            <v/>
          </cell>
          <cell r="W118" t="str">
            <v>Zero</v>
          </cell>
          <cell r="X118" t="str">
            <v>Estimated by Enumerator</v>
          </cell>
          <cell r="Y118" t="str">
            <v>Afghani</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3</v>
          </cell>
        </row>
        <row r="119">
          <cell r="I119">
            <v>10.5</v>
          </cell>
          <cell r="K119">
            <v>10.139999999999997</v>
          </cell>
          <cell r="L119">
            <v>0</v>
          </cell>
          <cell r="U119" t="str">
            <v>Zakat?</v>
          </cell>
          <cell r="V119" t="str">
            <v/>
          </cell>
          <cell r="W119" t="str">
            <v>Zero</v>
          </cell>
          <cell r="X119" t="str">
            <v>Estimated by Enumerator</v>
          </cell>
          <cell r="Y119" t="str">
            <v>Afghani</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3</v>
          </cell>
        </row>
        <row r="120">
          <cell r="I120">
            <v>10.15</v>
          </cell>
          <cell r="K120">
            <v>10.149999999999997</v>
          </cell>
          <cell r="L120">
            <v>8.2399999999999949</v>
          </cell>
          <cell r="U120" t="str">
            <v>Do you or hour household own any livestock or chickens?</v>
          </cell>
          <cell r="V120" t="str">
            <v/>
          </cell>
          <cell r="W120" t="str">
            <v>No</v>
          </cell>
          <cell r="X120" t="str">
            <v>Yes</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2</v>
          </cell>
        </row>
        <row r="121">
          <cell r="I121">
            <v>10.98</v>
          </cell>
          <cell r="K121" t="str">
            <v>-</v>
          </cell>
          <cell r="L121">
            <v>0</v>
          </cell>
          <cell r="U121" t="str">
            <v>How many types of these animals do you have:</v>
          </cell>
          <cell r="V121" t="str">
            <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t="str">
            <v>-</v>
          </cell>
        </row>
        <row r="122">
          <cell r="I122">
            <v>10.61</v>
          </cell>
          <cell r="K122">
            <v>10.159999999999997</v>
          </cell>
          <cell r="L122">
            <v>0</v>
          </cell>
          <cell r="U122" t="str">
            <v>Oxen?</v>
          </cell>
          <cell r="V122" t="str">
            <v/>
          </cell>
          <cell r="W122" t="str">
            <v>Zero</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1</v>
          </cell>
        </row>
        <row r="123">
          <cell r="I123">
            <v>10.16</v>
          </cell>
          <cell r="K123">
            <v>10.169999999999996</v>
          </cell>
          <cell r="L123">
            <v>0</v>
          </cell>
          <cell r="U123" t="str">
            <v>Cow?</v>
          </cell>
          <cell r="V123" t="str">
            <v/>
          </cell>
          <cell r="W123" t="str">
            <v>Zero</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1</v>
          </cell>
        </row>
        <row r="124">
          <cell r="I124">
            <v>10.17</v>
          </cell>
          <cell r="K124">
            <v>10.179999999999996</v>
          </cell>
          <cell r="L124">
            <v>0</v>
          </cell>
          <cell r="U124" t="str">
            <v>Horse?</v>
          </cell>
          <cell r="V124" t="str">
            <v/>
          </cell>
          <cell r="W124" t="str">
            <v>Zero</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1</v>
          </cell>
        </row>
        <row r="125">
          <cell r="I125">
            <v>10.18</v>
          </cell>
          <cell r="K125">
            <v>10.189999999999996</v>
          </cell>
          <cell r="L125">
            <v>0</v>
          </cell>
          <cell r="U125" t="str">
            <v>Donkey?</v>
          </cell>
          <cell r="V125" t="str">
            <v/>
          </cell>
          <cell r="W125" t="str">
            <v>Zero</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1</v>
          </cell>
        </row>
        <row r="126">
          <cell r="I126">
            <v>10.19</v>
          </cell>
          <cell r="K126">
            <v>10.199999999999996</v>
          </cell>
          <cell r="L126">
            <v>0</v>
          </cell>
          <cell r="U126" t="str">
            <v>Goat and Kids?</v>
          </cell>
          <cell r="V126" t="str">
            <v/>
          </cell>
          <cell r="W126" t="str">
            <v>Zero</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1</v>
          </cell>
        </row>
        <row r="127">
          <cell r="I127">
            <v>10.199999999999999</v>
          </cell>
          <cell r="K127">
            <v>10.209999999999996</v>
          </cell>
          <cell r="L127">
            <v>0</v>
          </cell>
          <cell r="U127" t="str">
            <v>Sheeps and Lambs?</v>
          </cell>
          <cell r="V127" t="str">
            <v/>
          </cell>
          <cell r="W127" t="str">
            <v>Zero</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1</v>
          </cell>
        </row>
        <row r="128">
          <cell r="I128">
            <v>10.210000000000001</v>
          </cell>
          <cell r="K128">
            <v>10.219999999999995</v>
          </cell>
          <cell r="L128">
            <v>0</v>
          </cell>
          <cell r="U128" t="str">
            <v>Chicken and Poultry?</v>
          </cell>
          <cell r="V128" t="str">
            <v/>
          </cell>
          <cell r="W128" t="str">
            <v>Zero</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1</v>
          </cell>
        </row>
        <row r="129">
          <cell r="I129" t="str">
            <v>N.199</v>
          </cell>
          <cell r="K129" t="str">
            <v>N/A</v>
          </cell>
          <cell r="L129">
            <v>0</v>
          </cell>
          <cell r="U129" t="str">
            <v>Any Other Animals?</v>
          </cell>
          <cell r="V129" t="str">
            <v>[SPECIFY]</v>
          </cell>
          <cell r="W129" t="str">
            <v>Zero</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1</v>
          </cell>
        </row>
        <row r="130">
          <cell r="I130">
            <v>10.97</v>
          </cell>
          <cell r="K130" t="str">
            <v>-</v>
          </cell>
          <cell r="L130">
            <v>0</v>
          </cell>
          <cell r="U130" t="str">
            <v>Do you or your household have these items:</v>
          </cell>
          <cell r="V130" t="str">
            <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t="str">
            <v>-</v>
          </cell>
        </row>
        <row r="131">
          <cell r="I131">
            <v>10.23</v>
          </cell>
          <cell r="K131">
            <v>10.229999999999995</v>
          </cell>
          <cell r="L131">
            <v>0</v>
          </cell>
          <cell r="U131" t="str">
            <v>Carpet?</v>
          </cell>
          <cell r="V131" t="str">
            <v/>
          </cell>
          <cell r="W131" t="str">
            <v>No</v>
          </cell>
          <cell r="X131" t="str">
            <v>Yes</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2</v>
          </cell>
        </row>
        <row r="132">
          <cell r="I132">
            <v>10.24</v>
          </cell>
          <cell r="K132">
            <v>10.239999999999995</v>
          </cell>
          <cell r="L132">
            <v>0</v>
          </cell>
          <cell r="U132" t="str">
            <v>Afghan Hand-Made Carpet, Strip Cotton Carpet, Thick Woolen Carpet, or Carpet?</v>
          </cell>
          <cell r="V132" t="str">
            <v/>
          </cell>
          <cell r="W132" t="str">
            <v>No</v>
          </cell>
          <cell r="X132" t="str">
            <v>Yes</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2</v>
          </cell>
        </row>
        <row r="133">
          <cell r="I133">
            <v>10.25</v>
          </cell>
          <cell r="K133">
            <v>10.249999999999995</v>
          </cell>
          <cell r="L133">
            <v>0</v>
          </cell>
          <cell r="U133" t="str">
            <v>Radio?</v>
          </cell>
          <cell r="V133" t="str">
            <v/>
          </cell>
          <cell r="W133" t="str">
            <v>No</v>
          </cell>
          <cell r="X133" t="str">
            <v>Yes</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2</v>
          </cell>
        </row>
        <row r="134">
          <cell r="I134">
            <v>10.26</v>
          </cell>
          <cell r="K134">
            <v>10.259999999999994</v>
          </cell>
          <cell r="L134">
            <v>0</v>
          </cell>
          <cell r="U134" t="str">
            <v>Mobile Phone?</v>
          </cell>
          <cell r="V134" t="str">
            <v/>
          </cell>
          <cell r="W134" t="str">
            <v>No</v>
          </cell>
          <cell r="X134" t="str">
            <v>Yes</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2</v>
          </cell>
        </row>
        <row r="135">
          <cell r="I135">
            <v>10.27</v>
          </cell>
          <cell r="K135">
            <v>10.269999999999994</v>
          </cell>
          <cell r="L135">
            <v>0</v>
          </cell>
          <cell r="U135" t="str">
            <v>Television?</v>
          </cell>
          <cell r="V135" t="str">
            <v/>
          </cell>
          <cell r="W135" t="str">
            <v>No</v>
          </cell>
          <cell r="X135" t="str">
            <v>Yes</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2</v>
          </cell>
        </row>
        <row r="136">
          <cell r="I136">
            <v>10.64</v>
          </cell>
          <cell r="K136">
            <v>10.279999999999994</v>
          </cell>
          <cell r="L136">
            <v>0</v>
          </cell>
          <cell r="U136" t="str">
            <v>Dish or Satellite?</v>
          </cell>
          <cell r="V136" t="str">
            <v/>
          </cell>
          <cell r="W136" t="str">
            <v>No</v>
          </cell>
          <cell r="X136" t="str">
            <v>Yes</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2</v>
          </cell>
        </row>
        <row r="137">
          <cell r="I137">
            <v>10.28</v>
          </cell>
          <cell r="K137">
            <v>10.289999999999994</v>
          </cell>
          <cell r="L137">
            <v>0</v>
          </cell>
          <cell r="U137" t="str">
            <v>Carpet-Weaving Hoop?</v>
          </cell>
          <cell r="V137" t="str">
            <v/>
          </cell>
          <cell r="W137" t="str">
            <v>No</v>
          </cell>
          <cell r="X137" t="str">
            <v>Yes</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2</v>
          </cell>
        </row>
        <row r="138">
          <cell r="I138">
            <v>10.29</v>
          </cell>
          <cell r="K138">
            <v>10.299999999999994</v>
          </cell>
          <cell r="L138">
            <v>0</v>
          </cell>
          <cell r="U138" t="str">
            <v>Wheelbarrow?</v>
          </cell>
          <cell r="V138" t="str">
            <v/>
          </cell>
          <cell r="W138" t="str">
            <v>No</v>
          </cell>
          <cell r="X138" t="str">
            <v>Yes</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2</v>
          </cell>
        </row>
        <row r="139">
          <cell r="I139">
            <v>10.3</v>
          </cell>
          <cell r="K139">
            <v>10.309999999999993</v>
          </cell>
          <cell r="L139">
            <v>0</v>
          </cell>
          <cell r="U139" t="str">
            <v>Bicycle?</v>
          </cell>
          <cell r="V139" t="str">
            <v/>
          </cell>
          <cell r="W139" t="str">
            <v>No</v>
          </cell>
          <cell r="X139" t="str">
            <v>Yes</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2</v>
          </cell>
        </row>
        <row r="140">
          <cell r="I140">
            <v>10.31</v>
          </cell>
          <cell r="K140">
            <v>10.319999999999993</v>
          </cell>
          <cell r="L140">
            <v>0</v>
          </cell>
          <cell r="U140" t="str">
            <v>Motorcycle or Three-Wheeler?</v>
          </cell>
          <cell r="V140" t="str">
            <v/>
          </cell>
          <cell r="W140" t="str">
            <v>No</v>
          </cell>
          <cell r="X140" t="str">
            <v>Yes</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2</v>
          </cell>
        </row>
        <row r="141">
          <cell r="I141">
            <v>10.62</v>
          </cell>
          <cell r="K141">
            <v>10.329999999999993</v>
          </cell>
          <cell r="L141">
            <v>0</v>
          </cell>
          <cell r="U141" t="str">
            <v>Waterpump?</v>
          </cell>
          <cell r="V141" t="str">
            <v/>
          </cell>
          <cell r="W141" t="str">
            <v>No</v>
          </cell>
          <cell r="X141" t="str">
            <v>Yes</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2</v>
          </cell>
        </row>
        <row r="142">
          <cell r="I142">
            <v>10.63</v>
          </cell>
          <cell r="K142">
            <v>10.339999999999993</v>
          </cell>
          <cell r="L142">
            <v>0</v>
          </cell>
          <cell r="U142" t="str">
            <v>Tractor?</v>
          </cell>
          <cell r="V142" t="str">
            <v/>
          </cell>
          <cell r="W142" t="str">
            <v>No</v>
          </cell>
          <cell r="X142" t="str">
            <v>Yes</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2</v>
          </cell>
        </row>
        <row r="143">
          <cell r="I143">
            <v>10.32</v>
          </cell>
          <cell r="K143">
            <v>10.349999999999993</v>
          </cell>
          <cell r="L143">
            <v>0</v>
          </cell>
          <cell r="U143" t="str">
            <v>Plow?</v>
          </cell>
          <cell r="V143" t="str">
            <v/>
          </cell>
          <cell r="W143" t="str">
            <v>No</v>
          </cell>
          <cell r="X143" t="str">
            <v>Yes</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2</v>
          </cell>
        </row>
        <row r="144">
          <cell r="I144">
            <v>10.33</v>
          </cell>
          <cell r="K144">
            <v>10.359999999999992</v>
          </cell>
          <cell r="L144">
            <v>0</v>
          </cell>
          <cell r="U144" t="str">
            <v>Car?</v>
          </cell>
          <cell r="V144" t="str">
            <v/>
          </cell>
          <cell r="W144" t="str">
            <v>No</v>
          </cell>
          <cell r="X144" t="str">
            <v>Yes</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2</v>
          </cell>
        </row>
        <row r="145">
          <cell r="I145">
            <v>11.07</v>
          </cell>
          <cell r="K145">
            <v>13.01</v>
          </cell>
          <cell r="L145">
            <v>9.0499999999999989</v>
          </cell>
          <cell r="U145" t="str">
            <v>During the past 12 months, did you or your household borrow money or food?</v>
          </cell>
          <cell r="V145" t="str">
            <v/>
          </cell>
          <cell r="W145" t="str">
            <v>No</v>
          </cell>
          <cell r="X145" t="str">
            <v>Yes</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2</v>
          </cell>
        </row>
        <row r="146">
          <cell r="I146">
            <v>11.08</v>
          </cell>
          <cell r="K146">
            <v>13.02</v>
          </cell>
          <cell r="L146">
            <v>0</v>
          </cell>
          <cell r="U146" t="str">
            <v>For what purpose did you need the loan?</v>
          </cell>
          <cell r="V146" t="str">
            <v>[MARK ALL MENTIONED]</v>
          </cell>
          <cell r="W146" t="str">
            <v>Repay Other Debt</v>
          </cell>
          <cell r="X146" t="str">
            <v>Purchase of Food</v>
          </cell>
          <cell r="Y146" t="str">
            <v>Medicine</v>
          </cell>
          <cell r="Z146" t="str">
            <v>Treatment</v>
          </cell>
          <cell r="AA146" t="str">
            <v>House Purchase</v>
          </cell>
          <cell r="AB146" t="str">
            <v>House Construction</v>
          </cell>
          <cell r="AC146" t="str">
            <v>Construction (Other than House)</v>
          </cell>
          <cell r="AD146" t="str">
            <v>House Rental</v>
          </cell>
          <cell r="AE146" t="str">
            <v>Irrigation System</v>
          </cell>
          <cell r="AF146" t="str">
            <v>Drinking Water</v>
          </cell>
          <cell r="AG146" t="str">
            <v>Generator / Electricity</v>
          </cell>
          <cell r="AH146" t="str">
            <v>Purchase of Land</v>
          </cell>
          <cell r="AI146" t="str">
            <v>Purchase of Seeds or Agricultural Inputs</v>
          </cell>
          <cell r="AJ146" t="str">
            <v>Purchase of Farm Equipment / Machinery</v>
          </cell>
          <cell r="AK146" t="str">
            <v>Purchase of Livestock</v>
          </cell>
          <cell r="AL146" t="str">
            <v>Purchase of Bicycle</v>
          </cell>
          <cell r="AM146" t="str">
            <v>Purchase of Vehicle</v>
          </cell>
          <cell r="AN146" t="str">
            <v>Purchase of Television</v>
          </cell>
          <cell r="AO146" t="str">
            <v>Purchase of Mobile Phone</v>
          </cell>
          <cell r="AP146" t="str">
            <v>Purchase of Other Household Item</v>
          </cell>
          <cell r="AQ146" t="str">
            <v>Transport expenses</v>
          </cell>
          <cell r="AR146" t="str">
            <v>Education</v>
          </cell>
          <cell r="AS146" t="str">
            <v>Wedding</v>
          </cell>
          <cell r="AT146" t="str">
            <v>Bride price</v>
          </cell>
          <cell r="AU146" t="str">
            <v>Funeral</v>
          </cell>
          <cell r="AV146" t="str">
            <v>Contribution to Village Council</v>
          </cell>
          <cell r="AW146" t="str">
            <v>Contribution to Village Leader</v>
          </cell>
          <cell r="AX146" t="str">
            <v>Contribution to Commander</v>
          </cell>
          <cell r="AY146" t="str">
            <v>Contribution to Other Powerful Person</v>
          </cell>
          <cell r="AZ146" t="str">
            <v>Contribution to Other [SPECIFY]:</v>
          </cell>
          <cell r="BA146" t="str">
            <v>Other:</v>
          </cell>
          <cell r="BB146" t="str">
            <v>Other:</v>
          </cell>
          <cell r="BC146" t="str">
            <v>Other:</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33</v>
          </cell>
        </row>
        <row r="147">
          <cell r="I147">
            <v>11.11</v>
          </cell>
          <cell r="K147">
            <v>13.049999999999999</v>
          </cell>
          <cell r="L147">
            <v>0</v>
          </cell>
          <cell r="U147" t="str">
            <v>During the past 12 months, in total, how much money have you and your household borrowed?</v>
          </cell>
          <cell r="V147" t="str">
            <v>[IF IN KIND, ESTIMATE VALUE AND MARK "ESTIMATED BY ENUMERATOR"]</v>
          </cell>
          <cell r="W147" t="str">
            <v>Estimated by Enumerator</v>
          </cell>
          <cell r="X147" t="str">
            <v>Afghani</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2</v>
          </cell>
        </row>
        <row r="148">
          <cell r="I148">
            <v>11.16</v>
          </cell>
          <cell r="K148">
            <v>13.079999999999998</v>
          </cell>
          <cell r="L148">
            <v>0</v>
          </cell>
          <cell r="U148" t="str">
            <v>Of the loans that you and your household have taken during the past 12 months, how much has been repaid?</v>
          </cell>
          <cell r="V148" t="str">
            <v>[IF IN KIND, ESTIMATE VALUE AND MARK "ESTIMATED BY ENUMERATOR"]</v>
          </cell>
          <cell r="W148" t="str">
            <v>Nothing</v>
          </cell>
          <cell r="X148" t="str">
            <v>Estimated by Enumerator</v>
          </cell>
          <cell r="Y148" t="str">
            <v>Afghani</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3</v>
          </cell>
        </row>
        <row r="149">
          <cell r="I149">
            <v>12.29</v>
          </cell>
          <cell r="K149">
            <v>15.01</v>
          </cell>
          <cell r="L149">
            <v>0</v>
          </cell>
          <cell r="U149" t="str">
            <v>Compared to this time last year, do you think that the economic situation of your household has improved, stayed the same, or deteriorated?</v>
          </cell>
          <cell r="V149" t="str">
            <v/>
          </cell>
          <cell r="W149" t="str">
            <v>Improved</v>
          </cell>
          <cell r="X149" t="str">
            <v>Stayed the Same</v>
          </cell>
          <cell r="Y149" t="str">
            <v>Deteriorated</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3</v>
          </cell>
        </row>
        <row r="150">
          <cell r="I150">
            <v>15.23</v>
          </cell>
          <cell r="K150">
            <v>15.03</v>
          </cell>
          <cell r="L150">
            <v>0</v>
          </cell>
          <cell r="U150" t="str">
            <v>In your opinion, will the economic welfare of people in this village improve in the next year?</v>
          </cell>
          <cell r="V150" t="str">
            <v/>
          </cell>
          <cell r="W150" t="str">
            <v>No, It Will Not Improve</v>
          </cell>
          <cell r="X150" t="str">
            <v>Yes, It Will Improve</v>
          </cell>
          <cell r="Y150" t="str">
            <v>God Knows</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3</v>
          </cell>
        </row>
        <row r="151">
          <cell r="I151" t="str">
            <v>N.05</v>
          </cell>
          <cell r="K151" t="str">
            <v>N/A</v>
          </cell>
          <cell r="L151">
            <v>0</v>
          </cell>
          <cell r="U151" t="str">
            <v>Who are the five neediest households in the village not related to your household? Please tell me the name, father's name, age, and occupation of the household head.</v>
          </cell>
          <cell r="V151" t="str">
            <v/>
          </cell>
          <cell r="W151" t="str">
            <v>Name of Head of Household</v>
          </cell>
          <cell r="X151" t="str">
            <v>Father's Name</v>
          </cell>
          <cell r="Y151" t="str">
            <v>Age</v>
          </cell>
          <cell r="Z151" t="str">
            <v>Occupation</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4</v>
          </cell>
        </row>
        <row r="152">
          <cell r="I152">
            <v>6.13</v>
          </cell>
          <cell r="K152">
            <v>15.04</v>
          </cell>
          <cell r="L152">
            <v>0</v>
          </cell>
          <cell r="U152" t="str">
            <v>In your opinion, in whose benefit do the decision-makers in the village act: their own, people with power, or for all the people in the village?</v>
          </cell>
          <cell r="V152" t="str">
            <v/>
          </cell>
          <cell r="W152" t="str">
            <v>Based on Interests of Themselves</v>
          </cell>
          <cell r="X152" t="str">
            <v>Based on Interests of a Few Powerful People in Village</v>
          </cell>
          <cell r="Y152" t="str">
            <v>Based on Interests of All People in Village</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3</v>
          </cell>
        </row>
        <row r="153">
          <cell r="I153">
            <v>15.55</v>
          </cell>
          <cell r="K153">
            <v>11.049999999999999</v>
          </cell>
          <cell r="L153">
            <v>10.059999999999999</v>
          </cell>
          <cell r="U153" t="str">
            <v>During the past 12 months, have you wanted to change the decision of an influential people in the village of {Name of Council 1}?</v>
          </cell>
          <cell r="V153" t="str">
            <v/>
          </cell>
          <cell r="W153" t="str">
            <v>No</v>
          </cell>
          <cell r="X153" t="str">
            <v>Yes</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2</v>
          </cell>
        </row>
        <row r="154">
          <cell r="I154">
            <v>15.56</v>
          </cell>
          <cell r="K154">
            <v>11.059999999999999</v>
          </cell>
          <cell r="L154">
            <v>0</v>
          </cell>
          <cell r="U154" t="str">
            <v>What did you want to change?</v>
          </cell>
          <cell r="V154" t="str">
            <v>[MARK ALL MENTIONED]</v>
          </cell>
          <cell r="W154" t="str">
            <v>Change in System of Local Security System</v>
          </cell>
          <cell r="X154" t="str">
            <v>Support District or Provincial Government</v>
          </cell>
          <cell r="Y154" t="str">
            <v>Oppose District or Provincial Government</v>
          </cell>
          <cell r="Z154" t="str">
            <v>Change in System of Land Dispute Resolution</v>
          </cell>
          <cell r="AA154" t="str">
            <v>Change in Outcome of Land Dispute</v>
          </cell>
          <cell r="AB154" t="str">
            <v>Change in System of Water Dispute Resolution</v>
          </cell>
          <cell r="AC154" t="str">
            <v>Change in Outcome of Water Dispute</v>
          </cell>
          <cell r="AD154" t="str">
            <v>Change in System of Dispute Resolution (General)</v>
          </cell>
          <cell r="AE154" t="str">
            <v>Change in Outcome of Other Dispute</v>
          </cell>
          <cell r="AF154" t="str">
            <v>Obtain Development Projects for Village</v>
          </cell>
          <cell r="AG154" t="str">
            <v>Change Development Projects Being Implemented in Village</v>
          </cell>
          <cell r="AH154" t="str">
            <v>Change in Management of Development Projects</v>
          </cell>
          <cell r="AI154" t="str">
            <v>Change in Selection of Development Projects</v>
          </cell>
          <cell r="AJ154" t="str">
            <v>Change in Distribution of Aid Materials</v>
          </cell>
          <cell r="AK154" t="str">
            <v>Change in System of Local Governance</v>
          </cell>
          <cell r="AL154" t="str">
            <v>Change in Selection Process for {Arbab / Malik / Qariyadar}</v>
          </cell>
          <cell r="AM154" t="str">
            <v>Change in Selection Process for {Name of Council 1} Head</v>
          </cell>
          <cell r="AN154" t="str">
            <v>Change in Selection Process for {Name of Council 1} Member</v>
          </cell>
          <cell r="AO154" t="str">
            <v>Change in Selection Process for {Name of Council 1} Other Position</v>
          </cell>
          <cell r="AP154" t="str">
            <v>Change in {Arbab / Malik / Qariyadar}</v>
          </cell>
          <cell r="AQ154" t="str">
            <v>Change in {Name of Council 1} Head</v>
          </cell>
          <cell r="AR154" t="str">
            <v>Change in {Name of Council 1} Deputy Head</v>
          </cell>
          <cell r="AS154" t="str">
            <v>Change in {Name of Council 1} Treasurer</v>
          </cell>
          <cell r="AT154" t="str">
            <v>Change in {Name of Council 1} Secretary</v>
          </cell>
          <cell r="AU154" t="str">
            <v>Change in {Name of Council 1} Member</v>
          </cell>
          <cell r="AV154" t="str">
            <v>Mosque Attendance</v>
          </cell>
          <cell r="AW154" t="str">
            <v>Attendance of Children at Mosques / Madrassa</v>
          </cell>
          <cell r="AX154" t="str">
            <v>Change in Underage Marriages</v>
          </cell>
          <cell r="AY154" t="str">
            <v>Allow Girls to go to School</v>
          </cell>
          <cell r="AZ154" t="str">
            <v>Prevent Girls from Going to School</v>
          </cell>
          <cell r="BA154" t="str">
            <v>Increase in Women's Participation in Local Governance</v>
          </cell>
          <cell r="BB154" t="str">
            <v>Decrease in Women's Participation in Local Governance</v>
          </cell>
          <cell r="BC154" t="str">
            <v>Increase in Women's Participation in Management of Development Projects</v>
          </cell>
          <cell r="BD154" t="str">
            <v>Decrease in Women's Participation in Management of Development Projects</v>
          </cell>
          <cell r="BE154" t="str">
            <v>Other:</v>
          </cell>
          <cell r="BF154" t="str">
            <v>Other:</v>
          </cell>
          <cell r="BG154" t="str">
            <v>Other:</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37</v>
          </cell>
        </row>
        <row r="155">
          <cell r="I155">
            <v>15.71</v>
          </cell>
          <cell r="K155">
            <v>11.069999999999999</v>
          </cell>
          <cell r="L155">
            <v>10.059999999999999</v>
          </cell>
          <cell r="U155" t="str">
            <v>Did you try to change this decision, either by yourself or as part of a group?</v>
          </cell>
          <cell r="V155" t="str">
            <v/>
          </cell>
          <cell r="W155" t="str">
            <v>No</v>
          </cell>
          <cell r="X155" t="str">
            <v>Yes, As Part Of A Group</v>
          </cell>
          <cell r="Y155" t="str">
            <v>Yes, As An Individual</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3</v>
          </cell>
        </row>
        <row r="156">
          <cell r="I156">
            <v>15.57</v>
          </cell>
          <cell r="K156">
            <v>11.079999999999998</v>
          </cell>
          <cell r="L156">
            <v>0</v>
          </cell>
          <cell r="U156" t="str">
            <v>Were you successful? [IF NO] Why not?</v>
          </cell>
          <cell r="V156" t="str">
            <v>[MARK ALL MENTIONED]</v>
          </cell>
          <cell r="W156" t="str">
            <v>Yes, Was Successful</v>
          </cell>
          <cell r="X156" t="str">
            <v>Lack of Unity or Trust</v>
          </cell>
          <cell r="Y156" t="str">
            <v>Lack of Power and Influence</v>
          </cell>
          <cell r="Z156" t="str">
            <v>Lack of Financial Resources</v>
          </cell>
          <cell r="AA156" t="str">
            <v xml:space="preserve">Poor Relationship with Powerful, Influential and Political People </v>
          </cell>
          <cell r="AB156" t="str">
            <v>Poor Relationship with Political Parties</v>
          </cell>
          <cell r="AC156" t="str">
            <v>Other:</v>
          </cell>
          <cell r="AD156" t="str">
            <v>Other:</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8</v>
          </cell>
        </row>
        <row r="157">
          <cell r="I157">
            <v>6.15</v>
          </cell>
          <cell r="K157">
            <v>12.189999999999996</v>
          </cell>
          <cell r="L157">
            <v>10.08</v>
          </cell>
          <cell r="U157" t="str">
            <v>During the past 12 months, have the village leaders or {name of council 1}  made any decision or action which you disagreed with?</v>
          </cell>
          <cell r="V157" t="str">
            <v/>
          </cell>
          <cell r="W157" t="str">
            <v>No</v>
          </cell>
          <cell r="X157" t="str">
            <v>Yes</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2</v>
          </cell>
        </row>
        <row r="158">
          <cell r="I158">
            <v>6.16</v>
          </cell>
          <cell r="K158">
            <v>12.199999999999996</v>
          </cell>
          <cell r="L158">
            <v>0</v>
          </cell>
          <cell r="U158" t="str">
            <v>What decision or action was this?</v>
          </cell>
          <cell r="V158" t="str">
            <v>[MARK ALL MENTIONED]</v>
          </cell>
          <cell r="W158" t="str">
            <v>Marriage-Related Issues (e.g. Forcing People to Marry)</v>
          </cell>
          <cell r="X158" t="str">
            <v>Made a Bad, Unfair, or Wrong Decision in Dispute</v>
          </cell>
          <cell r="Y158" t="str">
            <v>Administered Harsh or Unfair Punishment</v>
          </cell>
          <cell r="Z158" t="str">
            <v>Did Not Provide Development Projects</v>
          </cell>
          <cell r="AA158" t="str">
            <v>Mismanaged Development Projects</v>
          </cell>
          <cell r="AB158" t="str">
            <v>Did Not Follow Desires of Villagers Regarding Selection of Development Projects</v>
          </cell>
          <cell r="AC158" t="str">
            <v>Did Not Follow Desires of Villagers Regarding Management or Implementation of Development Projects</v>
          </cell>
          <cell r="AD158" t="str">
            <v>Stole or Misallocated Money from Development Projects</v>
          </cell>
          <cell r="AE158" t="str">
            <v>Stole or Misallocated Materials from Development Projects</v>
          </cell>
          <cell r="AF158" t="str">
            <v>Stole Land Allocated to Development Projects</v>
          </cell>
          <cell r="AG158" t="str">
            <v>Engaged in Nepotism in Selection of Staff to Work on Development Projects</v>
          </cell>
          <cell r="AH158" t="str">
            <v>Did Things to Attract Threats or Intimidation by Taliban, Anti-Government Elements etc.</v>
          </cell>
          <cell r="AI158" t="str">
            <v>Did Not Protect Community from Conflict, Attacks or Banditry</v>
          </cell>
          <cell r="AJ158" t="str">
            <v>Caused Disagreement within Community</v>
          </cell>
          <cell r="AK158" t="str">
            <v>Caused Disagreement with Other Communities</v>
          </cell>
          <cell r="AL158" t="str">
            <v>Allowed Activity That Is Contrary to Principles of Islam</v>
          </cell>
          <cell r="AM158" t="str">
            <v>Enforced Taliban Laws (Banning Music etc.)</v>
          </cell>
          <cell r="AN158" t="str">
            <v>Allowed Women Too Much Influence in Village Governance</v>
          </cell>
          <cell r="AO158" t="str">
            <v>Allowed Women Too Much Influence in Community Life</v>
          </cell>
          <cell r="AP158" t="str">
            <v>Did Not Allow Women Influence in Village Governance</v>
          </cell>
          <cell r="AQ158" t="str">
            <v>Did Not Allow Women Enough Influence in Community Life</v>
          </cell>
          <cell r="AR158" t="str">
            <v xml:space="preserve">Administered Unfair or Too High Taxes  </v>
          </cell>
          <cell r="AS158" t="str">
            <v>Prevented Boys from Going to School</v>
          </cell>
          <cell r="AT158" t="str">
            <v>Prevented Girls from Going to School</v>
          </cell>
          <cell r="AU158" t="str">
            <v>Allowed Boys to Go to School</v>
          </cell>
          <cell r="AV158" t="str">
            <v>Allowed Girls to Go to School</v>
          </cell>
          <cell r="AW158" t="str">
            <v>Refused Assistance from Foreign Forces</v>
          </cell>
          <cell r="AX158" t="str">
            <v>Supported or Accepted Assistance from Foreign Forces</v>
          </cell>
          <cell r="AY158" t="str">
            <v>Refused Assistance from Afghan Government</v>
          </cell>
          <cell r="AZ158" t="str">
            <v>Supported or Accepted Assistance from Afghan Government</v>
          </cell>
          <cell r="BA158" t="str">
            <v>Assisted or Supported Qumandan / Jang Salar</v>
          </cell>
          <cell r="BB158" t="str">
            <v>Did Not Assist or Support Qumandan / Jang Salar</v>
          </cell>
          <cell r="BC158" t="str">
            <v>Assisted or Supported Taliban or Other Anti-Government Elements</v>
          </cell>
          <cell r="BD158" t="str">
            <v>Did Not Assist or Support Taliban or Other Anti-Government Elements</v>
          </cell>
          <cell r="BE158" t="str">
            <v>Stole or Confiscated Money from Villagers</v>
          </cell>
          <cell r="BF158" t="str">
            <v>Stole or Confiscated Land from Villagers</v>
          </cell>
          <cell r="BG158" t="str">
            <v>Stole or Confiscated Houses from Villagers</v>
          </cell>
          <cell r="BH158" t="str">
            <v>Stole or Confiscated Livestock from Villagers</v>
          </cell>
          <cell r="BI158" t="str">
            <v>Stole or Confiscated Harvest from Villagers</v>
          </cell>
          <cell r="BJ158" t="str">
            <v>Stole or Confiscated Household Goods from Villagers</v>
          </cell>
          <cell r="BK158" t="str">
            <v>Stole or Confiscated Many Things from Villagers</v>
          </cell>
          <cell r="BL158" t="str">
            <v>Stole or Confiscated Other Things from Villagers</v>
          </cell>
          <cell r="BM158" t="str">
            <v>Other:</v>
          </cell>
          <cell r="BN158" t="str">
            <v>Other:</v>
          </cell>
          <cell r="BO158" t="str">
            <v>Other:</v>
          </cell>
          <cell r="BP158">
            <v>0</v>
          </cell>
          <cell r="BQ158">
            <v>0</v>
          </cell>
          <cell r="BR158">
            <v>0</v>
          </cell>
          <cell r="BS158">
            <v>0</v>
          </cell>
          <cell r="BT158">
            <v>0</v>
          </cell>
          <cell r="BU158">
            <v>45</v>
          </cell>
        </row>
        <row r="159">
          <cell r="I159">
            <v>6.21</v>
          </cell>
          <cell r="K159">
            <v>12.209999999999996</v>
          </cell>
          <cell r="L159">
            <v>0</v>
          </cell>
          <cell r="U159" t="str">
            <v>Considering the work of the village leaders in the past 12 months, how satisfied are you with the work they have done?</v>
          </cell>
          <cell r="V159" t="str">
            <v/>
          </cell>
          <cell r="W159" t="str">
            <v>Very Satisfied</v>
          </cell>
          <cell r="X159" t="str">
            <v>A Little Bit Satisfied</v>
          </cell>
          <cell r="Y159" t="str">
            <v>Neither Satisfied nor Unsatisfied</v>
          </cell>
          <cell r="Z159" t="str">
            <v>A Little Bit Unsatisfied</v>
          </cell>
          <cell r="AA159" t="str">
            <v>Very Unsatisfied</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5</v>
          </cell>
        </row>
        <row r="160">
          <cell r="I160" t="str">
            <v>N.42</v>
          </cell>
          <cell r="K160">
            <v>12.02</v>
          </cell>
          <cell r="L160">
            <v>0</v>
          </cell>
          <cell r="U160" t="str">
            <v>Of the most recent disputes in the village over land, water, or marriage, were they resolved in a fair way in your opinion? [IF YES] Did this happen all of the time or just some of the time?</v>
          </cell>
          <cell r="V160" t="str">
            <v/>
          </cell>
          <cell r="W160" t="str">
            <v>Not Applicable - No Disputes</v>
          </cell>
          <cell r="X160" t="str">
            <v>Not Applicable - No Disputes Were Resolved</v>
          </cell>
          <cell r="Y160" t="str">
            <v>Not Resolved in a Fair Way</v>
          </cell>
          <cell r="Z160" t="str">
            <v>Resolved in a Fair Way Some of the Time</v>
          </cell>
          <cell r="AA160" t="str">
            <v>Resolved in a Fair Way All of the Time</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5</v>
          </cell>
        </row>
        <row r="161">
          <cell r="I161" t="str">
            <v>N.46</v>
          </cell>
          <cell r="K161">
            <v>12.059999999999999</v>
          </cell>
          <cell r="L161">
            <v>0</v>
          </cell>
          <cell r="U161" t="str">
            <v>Of the cases such as theft of livestock in the village that happened recently, are you satisfied with the way in which they were resolved? [IF YES] Were you satisfied with all resolutions or just some?</v>
          </cell>
          <cell r="V161" t="str">
            <v/>
          </cell>
          <cell r="W161" t="str">
            <v>Not Applicable - No Cases</v>
          </cell>
          <cell r="X161" t="str">
            <v>Not Satisfied with Resolutions</v>
          </cell>
          <cell r="Y161" t="str">
            <v>Satisfied with Resolutions Some of the Time</v>
          </cell>
          <cell r="Z161" t="str">
            <v>Satisfied with Resolutions All of the Time</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4</v>
          </cell>
        </row>
        <row r="162">
          <cell r="I162">
            <v>14.99</v>
          </cell>
          <cell r="K162" t="str">
            <v>-</v>
          </cell>
          <cell r="L162">
            <v>0</v>
          </cell>
          <cell r="U162" t="str">
            <v>I am going to read a list of responsibilities or duties. In your opinion, which authorities or Influential peole should be responsible for these activities: [1] {malik / arbab / qayridar}; [2] {khan / zamindar / beg / baay}; [3] {mullah / imam / mosque mullah}; [4] commander; [5] {tribal elders / white beards}; [6] {NAME OF COUNCIL 1}; [7] Afghan National Police; [8] District Government; [9] Provincial Government; [10] Central Government; or [11] Someone Else?:</v>
          </cell>
          <cell r="V162" t="str">
            <v/>
          </cell>
          <cell r="W162" t="str">
            <v>Malik / Arbab / Qariyadar</v>
          </cell>
          <cell r="X162" t="str">
            <v>Khan / Zamindar / Beg / Baay</v>
          </cell>
          <cell r="Y162" t="str">
            <v>Mullah / Imam / Mosque Mullah</v>
          </cell>
          <cell r="Z162" t="str">
            <v>Commander</v>
          </cell>
          <cell r="AA162" t="str">
            <v>Tribal Elders / Whitebeards</v>
          </cell>
          <cell r="AB162" t="str">
            <v>{NAME OF COUNCIL 1}</v>
          </cell>
          <cell r="AC162" t="str">
            <v>Police</v>
          </cell>
          <cell r="AD162" t="str">
            <v>District Government</v>
          </cell>
          <cell r="AE162" t="str">
            <v>Provincial Government</v>
          </cell>
          <cell r="AF162" t="str">
            <v>Central Government</v>
          </cell>
          <cell r="AG162" t="str">
            <v>Other:</v>
          </cell>
          <cell r="AH162" t="str">
            <v>Villagers</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12</v>
          </cell>
        </row>
        <row r="163">
          <cell r="I163">
            <v>14.16</v>
          </cell>
          <cell r="K163">
            <v>12.01</v>
          </cell>
          <cell r="L163">
            <v>0</v>
          </cell>
          <cell r="U163" t="str">
            <v>Resolving civil disputes which occur between people in the village over marriage issues</v>
          </cell>
          <cell r="V163" t="str">
            <v/>
          </cell>
          <cell r="W163" t="str">
            <v>Malik / Arbab / Qariyadar</v>
          </cell>
          <cell r="X163" t="str">
            <v>Khan / Zamindar / Beg / Baay</v>
          </cell>
          <cell r="Y163" t="str">
            <v>Mullah / Imam / Mosque Mullah</v>
          </cell>
          <cell r="Z163" t="str">
            <v>Commander</v>
          </cell>
          <cell r="AA163" t="str">
            <v>Tribal Elders / Whitebeards</v>
          </cell>
          <cell r="AB163" t="str">
            <v>{NAME OF COUNCIL 1}</v>
          </cell>
          <cell r="AC163" t="str">
            <v>Police</v>
          </cell>
          <cell r="AD163" t="str">
            <v>District Government</v>
          </cell>
          <cell r="AE163" t="str">
            <v>Provincial Government</v>
          </cell>
          <cell r="AF163" t="str">
            <v>Central Government</v>
          </cell>
          <cell r="AG163" t="str">
            <v>Other:</v>
          </cell>
          <cell r="AH163" t="str">
            <v>Villagers</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12</v>
          </cell>
        </row>
        <row r="164">
          <cell r="I164">
            <v>14.17</v>
          </cell>
          <cell r="K164" t="str">
            <v>N/A</v>
          </cell>
          <cell r="L164">
            <v>0</v>
          </cell>
          <cell r="U164" t="str">
            <v>Resolving civil disputes which occur between people in the village over land and irrigation</v>
          </cell>
          <cell r="V164" t="str">
            <v/>
          </cell>
          <cell r="W164" t="str">
            <v>Malik / Arbab / Qariyadar</v>
          </cell>
          <cell r="X164" t="str">
            <v>Khan / Zamindar / Beg / Baay</v>
          </cell>
          <cell r="Y164" t="str">
            <v>Mullah / Imam / Mosque Mullah</v>
          </cell>
          <cell r="Z164" t="str">
            <v>Commander</v>
          </cell>
          <cell r="AA164" t="str">
            <v>Tribal Elders / Whitebeards</v>
          </cell>
          <cell r="AB164" t="str">
            <v>{NAME OF COUNCIL 1}</v>
          </cell>
          <cell r="AC164" t="str">
            <v>Police</v>
          </cell>
          <cell r="AD164" t="str">
            <v>District Government</v>
          </cell>
          <cell r="AE164" t="str">
            <v>Provincial Government</v>
          </cell>
          <cell r="AF164" t="str">
            <v>Central Government</v>
          </cell>
          <cell r="AG164" t="str">
            <v>Other:</v>
          </cell>
          <cell r="AH164" t="str">
            <v>Villagers</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12</v>
          </cell>
        </row>
        <row r="165">
          <cell r="I165">
            <v>14.18</v>
          </cell>
          <cell r="K165" t="str">
            <v>N/A</v>
          </cell>
          <cell r="L165">
            <v>0</v>
          </cell>
          <cell r="U165" t="str">
            <v>Protecting the village from attack by bandits or other armed groups</v>
          </cell>
          <cell r="V165" t="str">
            <v/>
          </cell>
          <cell r="W165" t="str">
            <v>Malik / Arbab / Qariyadar</v>
          </cell>
          <cell r="X165" t="str">
            <v>Khan / Zamindar / Beg / Baay</v>
          </cell>
          <cell r="Y165" t="str">
            <v>Mullah / Imam / Mosque Mullah</v>
          </cell>
          <cell r="Z165" t="str">
            <v>Commander</v>
          </cell>
          <cell r="AA165" t="str">
            <v>Tribal Elders / Whitebeards</v>
          </cell>
          <cell r="AB165" t="str">
            <v>{NAME OF COUNCIL 1}</v>
          </cell>
          <cell r="AC165" t="str">
            <v>Police</v>
          </cell>
          <cell r="AD165" t="str">
            <v>District Government</v>
          </cell>
          <cell r="AE165" t="str">
            <v>Provincial Government</v>
          </cell>
          <cell r="AF165" t="str">
            <v>Central Government</v>
          </cell>
          <cell r="AG165" t="str">
            <v>Other:</v>
          </cell>
          <cell r="AH165" t="str">
            <v>Villagers</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12</v>
          </cell>
        </row>
        <row r="166">
          <cell r="I166">
            <v>14.19</v>
          </cell>
          <cell r="K166" t="str">
            <v>N/A</v>
          </cell>
          <cell r="L166">
            <v>0</v>
          </cell>
          <cell r="U166" t="str">
            <v>Selecting and managing projects in the village</v>
          </cell>
          <cell r="V166" t="str">
            <v/>
          </cell>
          <cell r="W166" t="str">
            <v>Malik / Arbab / Qariyadar</v>
          </cell>
          <cell r="X166" t="str">
            <v>Khan / Zamindar / Beg / Baay</v>
          </cell>
          <cell r="Y166" t="str">
            <v>Mullah / Imam / Mosque Mullah</v>
          </cell>
          <cell r="Z166" t="str">
            <v>Commander</v>
          </cell>
          <cell r="AA166" t="str">
            <v>Tribal Elders / Whitebeards</v>
          </cell>
          <cell r="AB166" t="str">
            <v>{NAME OF COUNCIL 1}</v>
          </cell>
          <cell r="AC166" t="str">
            <v>Police</v>
          </cell>
          <cell r="AD166" t="str">
            <v>District Government</v>
          </cell>
          <cell r="AE166" t="str">
            <v>Provincial Government</v>
          </cell>
          <cell r="AF166" t="str">
            <v>Central Government</v>
          </cell>
          <cell r="AG166" t="str">
            <v>Other:</v>
          </cell>
          <cell r="AH166" t="str">
            <v>Villagers</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12</v>
          </cell>
        </row>
        <row r="167">
          <cell r="I167">
            <v>14.21</v>
          </cell>
          <cell r="K167" t="str">
            <v>N/A</v>
          </cell>
          <cell r="L167">
            <v>0</v>
          </cell>
          <cell r="U167" t="str">
            <v>Give information to district, provincial, and central government authorities about the situation in the village</v>
          </cell>
          <cell r="V167" t="str">
            <v/>
          </cell>
          <cell r="W167" t="str">
            <v>Malik / Arbab / Qariyadar</v>
          </cell>
          <cell r="X167" t="str">
            <v>Khan / Zamindar / Beg / Baay</v>
          </cell>
          <cell r="Y167" t="str">
            <v>Mullah / Imam / Mosque Mullah</v>
          </cell>
          <cell r="Z167" t="str">
            <v>Commander</v>
          </cell>
          <cell r="AA167" t="str">
            <v>Tribal Elders / Whitebeards</v>
          </cell>
          <cell r="AB167" t="str">
            <v>{NAME OF COUNCIL 1}</v>
          </cell>
          <cell r="AC167" t="str">
            <v>Police</v>
          </cell>
          <cell r="AD167" t="str">
            <v>District Government</v>
          </cell>
          <cell r="AE167" t="str">
            <v>Provincial Government</v>
          </cell>
          <cell r="AF167" t="str">
            <v>Central Government</v>
          </cell>
          <cell r="AG167" t="str">
            <v>Other:</v>
          </cell>
          <cell r="AH167" t="str">
            <v>Villagers</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12</v>
          </cell>
        </row>
        <row r="168">
          <cell r="I168">
            <v>14.23</v>
          </cell>
          <cell r="K168" t="str">
            <v>N/A</v>
          </cell>
          <cell r="L168">
            <v>0</v>
          </cell>
          <cell r="U168" t="str">
            <v>Punishing people who commit crimes in the village, such as theft?</v>
          </cell>
          <cell r="V168" t="str">
            <v/>
          </cell>
          <cell r="W168" t="str">
            <v>Malik / Arbab / Qariyadar</v>
          </cell>
          <cell r="X168" t="str">
            <v>Khan / Zamindar / Beg / Baay</v>
          </cell>
          <cell r="Y168" t="str">
            <v>Mullah / Imam / Mosque Mullah</v>
          </cell>
          <cell r="Z168" t="str">
            <v>Commander</v>
          </cell>
          <cell r="AA168" t="str">
            <v>Tribal Elders / Whitebeards</v>
          </cell>
          <cell r="AB168" t="str">
            <v>{NAME OF COUNCIL 1}</v>
          </cell>
          <cell r="AC168" t="str">
            <v>Police</v>
          </cell>
          <cell r="AD168" t="str">
            <v>District Government</v>
          </cell>
          <cell r="AE168" t="str">
            <v>Provincial Government</v>
          </cell>
          <cell r="AF168" t="str">
            <v>Central Government</v>
          </cell>
          <cell r="AG168" t="str">
            <v>Other:</v>
          </cell>
          <cell r="AH168" t="str">
            <v>Villagers</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12</v>
          </cell>
        </row>
        <row r="169">
          <cell r="I169">
            <v>15.01</v>
          </cell>
          <cell r="K169">
            <v>11.01</v>
          </cell>
          <cell r="L169">
            <v>0</v>
          </cell>
          <cell r="U169" t="str">
            <v>Abdullah lives in a village like yours and believes that a civil dispute among people in the village has not been resolved correctly. Who should Abdullah complain to?: [1] Complain to {Arbab / Malik / Qariyadar}, [2] Complain to {NAME OF COUNCIL 1}, [3] Complain to Mullah or Mawlawi, [4] Complain to Whitebeards / Tribal Elders, [5] Complain to NGO, [6] Complain to District Government, [7] Complain to Provincial Government, [8] Complain to Central Government, or [8] Do Nothing?</v>
          </cell>
          <cell r="V169" t="str">
            <v/>
          </cell>
          <cell r="W169" t="str">
            <v>Malik / Arbab / Qariyadar</v>
          </cell>
          <cell r="X169" t="str">
            <v>{Name of Council 1}</v>
          </cell>
          <cell r="Y169" t="str">
            <v>Mullah / Imam / Mawlawi</v>
          </cell>
          <cell r="Z169" t="str">
            <v>Whitebeards / Tribal Elders</v>
          </cell>
          <cell r="AA169" t="str">
            <v>NGO</v>
          </cell>
          <cell r="AB169" t="str">
            <v>District Government</v>
          </cell>
          <cell r="AC169" t="str">
            <v>Provincial Government</v>
          </cell>
          <cell r="AD169" t="str">
            <v>Central Government</v>
          </cell>
          <cell r="AE169" t="str">
            <v>Do Nothing</v>
          </cell>
          <cell r="AF169" t="str">
            <v>Other:</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10</v>
          </cell>
        </row>
        <row r="170">
          <cell r="I170" t="str">
            <v>N.04</v>
          </cell>
          <cell r="K170" t="str">
            <v>N/A</v>
          </cell>
          <cell r="L170">
            <v>0</v>
          </cell>
          <cell r="U170" t="str">
            <v>When an important decision has to be made for the village, is it best for the decision to made by village leaders and respected elders or should all villagers be able to participate in the discussion and decision-making process?</v>
          </cell>
          <cell r="V170" t="str">
            <v/>
          </cell>
          <cell r="W170" t="str">
            <v>Village Leaders and White Beards</v>
          </cell>
          <cell r="X170" t="str">
            <v>All Villagers Should Be Able to Participate</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2</v>
          </cell>
        </row>
        <row r="171">
          <cell r="I171">
            <v>15.06</v>
          </cell>
          <cell r="K171">
            <v>11.03</v>
          </cell>
          <cell r="L171">
            <v>0</v>
          </cell>
          <cell r="U171" t="str">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ell>
          <cell r="V171" t="str">
            <v/>
          </cell>
          <cell r="W171" t="str">
            <v>Villagers That Are Most Needy</v>
          </cell>
          <cell r="X171" t="str">
            <v>Villagers That They Are Most Friendly With</v>
          </cell>
          <cell r="Y171" t="str">
            <v>Villagers That Belong To Their Tribe or Family</v>
          </cell>
          <cell r="Z171" t="str">
            <v>Villagers That Pay Bribes or Do Them a Favor</v>
          </cell>
          <cell r="AA171" t="str">
            <v>Other:</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5</v>
          </cell>
        </row>
        <row r="172">
          <cell r="I172">
            <v>6.23</v>
          </cell>
          <cell r="K172">
            <v>11.109999999999998</v>
          </cell>
          <cell r="L172">
            <v>0</v>
          </cell>
          <cell r="U172" t="str">
            <v>In your opinion, should women serve as full members of {name of council 1} and participate in decision-making for the village,  should there be a separate council for women which only deals with women's affairs, or should they have no council and no role in decision-making?</v>
          </cell>
          <cell r="V172" t="str">
            <v/>
          </cell>
          <cell r="W172" t="str">
            <v>Women should be full members of the village council and participate in making important decisions and rules for the village</v>
          </cell>
          <cell r="X172" t="str">
            <v>There should there be a separate council for women which only considers the affairs of women in the village</v>
          </cell>
          <cell r="Y172" t="str">
            <v>Women should have no council and no role in village decision-making</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3</v>
          </cell>
        </row>
        <row r="173">
          <cell r="I173">
            <v>88.08</v>
          </cell>
          <cell r="K173" t="str">
            <v>N/A</v>
          </cell>
          <cell r="L173">
            <v>0</v>
          </cell>
          <cell r="U173" t="str">
            <v>In your opinion, is the participation of women in resolving all disputes correct or not?</v>
          </cell>
          <cell r="V173" t="str">
            <v/>
          </cell>
          <cell r="W173" t="str">
            <v>No, It Is Not Correct for Women To Participate in Dispute Resolution</v>
          </cell>
          <cell r="X173" t="str">
            <v>Yes, It Is Correct for Women To Participate in Dispute Resolution</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2</v>
          </cell>
        </row>
        <row r="174">
          <cell r="I174">
            <v>88.1</v>
          </cell>
          <cell r="K174">
            <v>11.129999999999997</v>
          </cell>
          <cell r="L174">
            <v>0</v>
          </cell>
          <cell r="U174" t="str">
            <v>In your opinion, is it correct for women to work for the government and/or NGOs?</v>
          </cell>
          <cell r="V174" t="str">
            <v/>
          </cell>
          <cell r="W174" t="str">
            <v>Agree with Government and NGOs</v>
          </cell>
          <cell r="X174" t="str">
            <v>Agree with Government, Disagree with NGOs</v>
          </cell>
          <cell r="Y174" t="str">
            <v>Disagree with Government, Agree with NGOs</v>
          </cell>
          <cell r="Z174" t="str">
            <v>Disagree with Both Government and NGOs</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4</v>
          </cell>
        </row>
        <row r="175">
          <cell r="I175" t="str">
            <v>N.66</v>
          </cell>
          <cell r="K175">
            <v>0</v>
          </cell>
          <cell r="L175">
            <v>0</v>
          </cell>
          <cell r="U175" t="str">
            <v>In your opinion, until what class should boys study?</v>
          </cell>
          <cell r="V175" t="str">
            <v/>
          </cell>
          <cell r="W175" t="str">
            <v>Boys Should Not Study At All</v>
          </cell>
          <cell r="X175" t="str">
            <v>Class 1</v>
          </cell>
          <cell r="Y175" t="str">
            <v>Class 2</v>
          </cell>
          <cell r="Z175" t="str">
            <v>Class 3</v>
          </cell>
          <cell r="AA175" t="str">
            <v>Class 4</v>
          </cell>
          <cell r="AB175" t="str">
            <v>Class 5</v>
          </cell>
          <cell r="AC175" t="str">
            <v>Class 6</v>
          </cell>
          <cell r="AD175" t="str">
            <v>Class 7</v>
          </cell>
          <cell r="AE175" t="str">
            <v>Class 8</v>
          </cell>
          <cell r="AF175" t="str">
            <v>Class 9</v>
          </cell>
          <cell r="AG175" t="str">
            <v>Class 10</v>
          </cell>
          <cell r="AH175" t="str">
            <v>Class 11</v>
          </cell>
          <cell r="AI175" t="str">
            <v>Class 12</v>
          </cell>
          <cell r="AJ175" t="str">
            <v>Professional Institute (Class 14)</v>
          </cell>
          <cell r="AK175" t="str">
            <v>University</v>
          </cell>
          <cell r="AL175" t="str">
            <v>Other:</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16</v>
          </cell>
        </row>
        <row r="176">
          <cell r="I176">
            <v>15.26</v>
          </cell>
          <cell r="K176">
            <v>11.139999999999997</v>
          </cell>
          <cell r="L176">
            <v>0</v>
          </cell>
          <cell r="U176" t="str">
            <v>In your opinion, is it correct for girls to go to school? [IF YES] Until what class girls should study?</v>
          </cell>
          <cell r="V176" t="str">
            <v/>
          </cell>
          <cell r="W176" t="str">
            <v>Girls Should Not Study At All</v>
          </cell>
          <cell r="X176" t="str">
            <v>Class 1</v>
          </cell>
          <cell r="Y176" t="str">
            <v>Class 2</v>
          </cell>
          <cell r="Z176" t="str">
            <v>Class 3</v>
          </cell>
          <cell r="AA176" t="str">
            <v>Class 4</v>
          </cell>
          <cell r="AB176" t="str">
            <v>Class 5</v>
          </cell>
          <cell r="AC176" t="str">
            <v>Class 6</v>
          </cell>
          <cell r="AD176" t="str">
            <v>Class 7</v>
          </cell>
          <cell r="AE176" t="str">
            <v>Class 8</v>
          </cell>
          <cell r="AF176" t="str">
            <v>Class 9</v>
          </cell>
          <cell r="AG176" t="str">
            <v>Class 10</v>
          </cell>
          <cell r="AH176" t="str">
            <v>Class 11</v>
          </cell>
          <cell r="AI176" t="str">
            <v>Class 12</v>
          </cell>
          <cell r="AJ176" t="str">
            <v>Professional Institute (Class 14)</v>
          </cell>
          <cell r="AK176" t="str">
            <v>University</v>
          </cell>
          <cell r="AL176" t="str">
            <v>Other:</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16</v>
          </cell>
        </row>
        <row r="177">
          <cell r="I177">
            <v>14.98</v>
          </cell>
          <cell r="K177" t="str">
            <v>-</v>
          </cell>
          <cell r="L177">
            <v>0</v>
          </cell>
          <cell r="U177" t="str">
            <v>In your view, do the people mentioned here work for the benefit of all the people, for the benefit of some, or only for their own benefit?</v>
          </cell>
          <cell r="V177" t="str">
            <v/>
          </cell>
          <cell r="W177" t="str">
            <v>For The Benefit of All People</v>
          </cell>
          <cell r="X177" t="str">
            <v>For The Benefit of Some of the People</v>
          </cell>
          <cell r="Y177" t="str">
            <v>For Their Own Benefit</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3</v>
          </cell>
        </row>
        <row r="178">
          <cell r="I178">
            <v>14.24</v>
          </cell>
          <cell r="K178">
            <v>12.069999999999999</v>
          </cell>
          <cell r="L178">
            <v>0</v>
          </cell>
          <cell r="U178" t="str">
            <v>Uloswol?</v>
          </cell>
          <cell r="V178" t="str">
            <v/>
          </cell>
          <cell r="W178" t="str">
            <v>For The Benefit of All People</v>
          </cell>
          <cell r="X178" t="str">
            <v>For The Benefit of Some of the People</v>
          </cell>
          <cell r="Y178" t="str">
            <v>For Their Own Benefit</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3</v>
          </cell>
        </row>
        <row r="179">
          <cell r="I179">
            <v>14.25</v>
          </cell>
          <cell r="K179">
            <v>12.079999999999998</v>
          </cell>
          <cell r="L179">
            <v>0</v>
          </cell>
          <cell r="U179" t="str">
            <v>Provincial Governor?</v>
          </cell>
          <cell r="V179" t="str">
            <v/>
          </cell>
          <cell r="W179" t="str">
            <v>For The Benefit of All People</v>
          </cell>
          <cell r="X179" t="str">
            <v>For The Benefit of Some of the People</v>
          </cell>
          <cell r="Y179" t="str">
            <v>For Their Own Benefit</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3</v>
          </cell>
        </row>
        <row r="180">
          <cell r="I180">
            <v>14.26</v>
          </cell>
          <cell r="K180">
            <v>12.089999999999998</v>
          </cell>
          <cell r="L180">
            <v>0</v>
          </cell>
          <cell r="U180" t="str">
            <v>Officials of the Central Government?</v>
          </cell>
          <cell r="V180" t="str">
            <v/>
          </cell>
          <cell r="W180" t="str">
            <v>For The Benefit of All People</v>
          </cell>
          <cell r="X180" t="str">
            <v>For The Benefit of Some of the People</v>
          </cell>
          <cell r="Y180" t="str">
            <v>For Their Own Benefit</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3</v>
          </cell>
        </row>
        <row r="181">
          <cell r="I181">
            <v>14.27</v>
          </cell>
          <cell r="K181">
            <v>12.099999999999998</v>
          </cell>
          <cell r="L181">
            <v>0</v>
          </cell>
          <cell r="U181" t="str">
            <v>President of Afghanistan?</v>
          </cell>
          <cell r="V181" t="str">
            <v/>
          </cell>
          <cell r="W181" t="str">
            <v>For The Benefit of All People</v>
          </cell>
          <cell r="X181" t="str">
            <v>For The Benefit of Some of the People</v>
          </cell>
          <cell r="Y181" t="str">
            <v>For Their Own Benefit</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3</v>
          </cell>
        </row>
        <row r="182">
          <cell r="I182">
            <v>14.29</v>
          </cell>
          <cell r="K182">
            <v>12.109999999999998</v>
          </cell>
          <cell r="L182">
            <v>0</v>
          </cell>
          <cell r="U182" t="str">
            <v>Members of Parliament?</v>
          </cell>
          <cell r="V182" t="str">
            <v/>
          </cell>
          <cell r="W182" t="str">
            <v>For The Benefit of All People</v>
          </cell>
          <cell r="X182" t="str">
            <v>For The Benefit of Some of the People</v>
          </cell>
          <cell r="Y182" t="str">
            <v>For Their Own Benefit</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3</v>
          </cell>
        </row>
        <row r="183">
          <cell r="I183">
            <v>14.3</v>
          </cell>
          <cell r="K183">
            <v>12.119999999999997</v>
          </cell>
          <cell r="L183">
            <v>0</v>
          </cell>
          <cell r="U183" t="str">
            <v>Local Commanders?</v>
          </cell>
          <cell r="V183" t="str">
            <v/>
          </cell>
          <cell r="W183" t="str">
            <v>For The Benefit of All People</v>
          </cell>
          <cell r="X183" t="str">
            <v>For The Benefit of Some of the People</v>
          </cell>
          <cell r="Y183" t="str">
            <v>For Their Own Benefit</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3</v>
          </cell>
        </row>
        <row r="184">
          <cell r="I184">
            <v>14.31</v>
          </cell>
          <cell r="K184">
            <v>12.129999999999997</v>
          </cell>
          <cell r="L184">
            <v>0</v>
          </cell>
          <cell r="U184" t="str">
            <v>Members of {COUNCIL 1} for Your Village?</v>
          </cell>
          <cell r="V184" t="str">
            <v/>
          </cell>
          <cell r="W184" t="str">
            <v>For The Benefit of All People</v>
          </cell>
          <cell r="X184" t="str">
            <v>For The Benefit of Some of the People</v>
          </cell>
          <cell r="Y184" t="str">
            <v>For Their Own Benefit</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3</v>
          </cell>
        </row>
        <row r="185">
          <cell r="I185">
            <v>14.5</v>
          </cell>
          <cell r="K185">
            <v>12.139999999999997</v>
          </cell>
          <cell r="L185">
            <v>0</v>
          </cell>
          <cell r="U185" t="str">
            <v>{Malik / Arbab / Qariyadar} for Your Village?</v>
          </cell>
          <cell r="V185" t="str">
            <v/>
          </cell>
          <cell r="W185" t="str">
            <v>For The Benefit of All People</v>
          </cell>
          <cell r="X185" t="str">
            <v>For The Benefit of Some of the People</v>
          </cell>
          <cell r="Y185" t="str">
            <v>For Their Own Benefit</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3</v>
          </cell>
        </row>
        <row r="186">
          <cell r="I186">
            <v>14.34</v>
          </cell>
          <cell r="K186">
            <v>12.149999999999997</v>
          </cell>
          <cell r="L186">
            <v>0</v>
          </cell>
          <cell r="U186" t="str">
            <v>NGO Employees?</v>
          </cell>
          <cell r="V186" t="str">
            <v/>
          </cell>
          <cell r="W186" t="str">
            <v>For The Benefit of All People</v>
          </cell>
          <cell r="X186" t="str">
            <v>For The Benefit of Some of the People</v>
          </cell>
          <cell r="Y186" t="str">
            <v>For Their Own Benefit</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3</v>
          </cell>
        </row>
        <row r="187">
          <cell r="I187">
            <v>14.35</v>
          </cell>
          <cell r="K187">
            <v>12.159999999999997</v>
          </cell>
          <cell r="L187">
            <v>0</v>
          </cell>
          <cell r="U187" t="str">
            <v>Government Judges?</v>
          </cell>
          <cell r="V187" t="str">
            <v/>
          </cell>
          <cell r="W187" t="str">
            <v>For The Benefit of All People</v>
          </cell>
          <cell r="X187" t="str">
            <v>For The Benefit of Some of the People</v>
          </cell>
          <cell r="Y187" t="str">
            <v>For Their Own Benefit</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3</v>
          </cell>
        </row>
        <row r="188">
          <cell r="I188">
            <v>14.36</v>
          </cell>
          <cell r="K188">
            <v>12.169999999999996</v>
          </cell>
          <cell r="L188">
            <v>0</v>
          </cell>
          <cell r="U188" t="str">
            <v>National Police?</v>
          </cell>
          <cell r="V188" t="str">
            <v/>
          </cell>
          <cell r="W188" t="str">
            <v>For The Benefit of All People</v>
          </cell>
          <cell r="X188" t="str">
            <v>For The Benefit of Some of the People</v>
          </cell>
          <cell r="Y188" t="str">
            <v>For Their Own Benefit</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3</v>
          </cell>
        </row>
        <row r="189">
          <cell r="I189">
            <v>14.37</v>
          </cell>
          <cell r="K189" t="str">
            <v>N/A</v>
          </cell>
          <cell r="L189">
            <v>0</v>
          </cell>
          <cell r="U189" t="str">
            <v>Soldiers of the Afghan National Army</v>
          </cell>
          <cell r="V189" t="str">
            <v/>
          </cell>
          <cell r="W189" t="str">
            <v>For The Benefit of All People</v>
          </cell>
          <cell r="X189" t="str">
            <v>For The Benefit of Some of the People</v>
          </cell>
          <cell r="Y189" t="str">
            <v>For Their Own Benefit</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3</v>
          </cell>
        </row>
        <row r="190">
          <cell r="I190">
            <v>14.4</v>
          </cell>
          <cell r="K190">
            <v>12.179999999999996</v>
          </cell>
          <cell r="L190">
            <v>0</v>
          </cell>
          <cell r="U190" t="str">
            <v>NATO / ISAF / American Soldiers?</v>
          </cell>
          <cell r="V190" t="str">
            <v/>
          </cell>
          <cell r="W190" t="str">
            <v>For The Benefit of All People</v>
          </cell>
          <cell r="X190" t="str">
            <v>For The Benefit of Some of the People</v>
          </cell>
          <cell r="Y190" t="str">
            <v>For Their Own Benefit</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3</v>
          </cell>
        </row>
        <row r="191">
          <cell r="I191">
            <v>14.05</v>
          </cell>
          <cell r="K191">
            <v>11.089999999999998</v>
          </cell>
          <cell r="L191">
            <v>0</v>
          </cell>
          <cell r="U191" t="str">
            <v>If there is a crime (such as theft) inside the village, do you trust the current government system to solve these issues or do you believe the local influential people can better solve this issue?</v>
          </cell>
          <cell r="V191" t="str">
            <v/>
          </cell>
          <cell r="W191" t="str">
            <v>Government System</v>
          </cell>
          <cell r="X191" t="str">
            <v>Local System</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2</v>
          </cell>
        </row>
        <row r="192">
          <cell r="I192" t="str">
            <v>N.09</v>
          </cell>
          <cell r="K192" t="str">
            <v>N/A</v>
          </cell>
          <cell r="L192">
            <v>0</v>
          </cell>
          <cell r="U192" t="str">
            <v>In your opinion, is it better for the government officials in Kabul to decide what should be taught in schools or is it better if this decision is made by tribal leaders or religious leaders?</v>
          </cell>
          <cell r="V192" t="str">
            <v/>
          </cell>
          <cell r="W192" t="str">
            <v>Government Officials in Kabul</v>
          </cell>
          <cell r="X192" t="str">
            <v>Tribal Leaders</v>
          </cell>
          <cell r="Y192" t="str">
            <v>Religious Leaders</v>
          </cell>
          <cell r="Z192" t="str">
            <v>Other:</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4</v>
          </cell>
        </row>
        <row r="193">
          <cell r="I193" t="str">
            <v>N.12</v>
          </cell>
          <cell r="K193" t="str">
            <v>N/A</v>
          </cell>
          <cell r="L193">
            <v>0</v>
          </cell>
          <cell r="U193" t="str">
            <v>What do you think is the best system of government for Afghanistan? Should major decisions be made in Kabul or should {name of province} makes it own decisions separately?</v>
          </cell>
          <cell r="V193" t="str">
            <v/>
          </cell>
          <cell r="W193" t="str">
            <v>Main Decisions Are Made in Kabul</v>
          </cell>
          <cell r="X193" t="str">
            <v>Every Province Should Make Decisions Separately</v>
          </cell>
          <cell r="Y193" t="str">
            <v>Other:</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3</v>
          </cell>
        </row>
        <row r="194">
          <cell r="I194" t="str">
            <v>N.13</v>
          </cell>
          <cell r="K194" t="str">
            <v>N/A</v>
          </cell>
          <cell r="L194">
            <v>0</v>
          </cell>
          <cell r="U194" t="str">
            <v>In your opinion, is it best for the leader of the country to be selected through a secret ballot election or through a Loya Jirga?</v>
          </cell>
          <cell r="V194" t="str">
            <v/>
          </cell>
          <cell r="W194" t="str">
            <v>Secret Ballot Election is Best</v>
          </cell>
          <cell r="X194" t="str">
            <v>Loya Jirga is Best</v>
          </cell>
          <cell r="Y194" t="str">
            <v>Other:</v>
          </cell>
          <cell r="Z194" t="str">
            <v>Selection by Council of Religious Scholars is Best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4</v>
          </cell>
        </row>
        <row r="195">
          <cell r="I195">
            <v>14.09</v>
          </cell>
          <cell r="K195">
            <v>11.099999999999998</v>
          </cell>
          <cell r="L195">
            <v>0</v>
          </cell>
          <cell r="U195" t="str">
            <v>Do you agree that all people in Afghanistan should be required to report and register all births, deaths, and marriages with the central government?</v>
          </cell>
          <cell r="V195" t="str">
            <v/>
          </cell>
          <cell r="W195" t="str">
            <v>Agree</v>
          </cell>
          <cell r="X195" t="str">
            <v>Disagree</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2</v>
          </cell>
        </row>
        <row r="196">
          <cell r="I196">
            <v>7.18</v>
          </cell>
          <cell r="K196">
            <v>15.049999999999999</v>
          </cell>
          <cell r="L196">
            <v>0</v>
          </cell>
          <cell r="U196" t="str">
            <v>In your opinion, should people in this village who earn income pay a tax on their income?</v>
          </cell>
          <cell r="V196" t="str">
            <v/>
          </cell>
          <cell r="W196" t="str">
            <v>No</v>
          </cell>
          <cell r="X196" t="str">
            <v>Yes</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2</v>
          </cell>
        </row>
        <row r="197">
          <cell r="I197">
            <v>15.13</v>
          </cell>
          <cell r="K197" t="str">
            <v>N/A</v>
          </cell>
          <cell r="L197">
            <v>0</v>
          </cell>
          <cell r="U197" t="str">
            <v>Have the activities of the central government over the past 9 years have improved the lives of Afghans a lot, have improved to some extent, have made no difference, have made worse, have made much worse?</v>
          </cell>
          <cell r="V197" t="str">
            <v/>
          </cell>
          <cell r="W197" t="str">
            <v>Improved a Lot</v>
          </cell>
          <cell r="X197" t="str">
            <v>Improved a Little</v>
          </cell>
          <cell r="Y197" t="str">
            <v>Neither Improved nor Worsened</v>
          </cell>
          <cell r="Z197" t="str">
            <v>Worsened a Little</v>
          </cell>
          <cell r="AA197" t="str">
            <v>Worsened a Lot</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5</v>
          </cell>
        </row>
        <row r="198">
          <cell r="I198">
            <v>70.53</v>
          </cell>
          <cell r="K198">
            <v>11.179999999999996</v>
          </cell>
          <cell r="L198">
            <v>0</v>
          </cell>
          <cell r="U198" t="str">
            <v>In this village, are there women who are well respected by men and women?</v>
          </cell>
          <cell r="V198" t="str">
            <v/>
          </cell>
          <cell r="W198" t="str">
            <v>No</v>
          </cell>
          <cell r="X198" t="str">
            <v>Yes</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2</v>
          </cell>
        </row>
        <row r="199">
          <cell r="I199" t="str">
            <v>N.19</v>
          </cell>
          <cell r="K199" t="str">
            <v>N/A</v>
          </cell>
          <cell r="L199">
            <v>0</v>
          </cell>
          <cell r="U199" t="str">
            <v>Are there any women in this village who participate in dispute resolution on issues of land, murder, or forced marriage?</v>
          </cell>
          <cell r="V199" t="str">
            <v/>
          </cell>
          <cell r="W199" t="str">
            <v>No, Women Are Not Participating</v>
          </cell>
          <cell r="X199" t="str">
            <v>Yes, Women Are Participating</v>
          </cell>
          <cell r="Y199" t="str">
            <v>There Are Never Any Disputes of This Nature</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3</v>
          </cell>
        </row>
        <row r="200">
          <cell r="I200" t="str">
            <v>N.20</v>
          </cell>
          <cell r="K200" t="str">
            <v>N/A</v>
          </cell>
          <cell r="L200">
            <v>0</v>
          </cell>
          <cell r="U200" t="str">
            <v>When there is food aid to be distributed among the households of the village, are the views of any women considered when deciding which households are to receive the food?</v>
          </cell>
          <cell r="V200" t="str">
            <v/>
          </cell>
          <cell r="W200" t="str">
            <v>No, Views of Women Are Not Considered</v>
          </cell>
          <cell r="X200" t="str">
            <v>Yes, Views of Women Are Considered</v>
          </cell>
          <cell r="Y200" t="str">
            <v>There Are No Such Food Distributions</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3</v>
          </cell>
        </row>
        <row r="201">
          <cell r="I201">
            <v>15.24</v>
          </cell>
          <cell r="K201">
            <v>11.04</v>
          </cell>
          <cell r="L201">
            <v>0</v>
          </cell>
          <cell r="U201" t="str">
            <v>How often are people in this village willing to help other villagers outside of their household? All the time, some of the time, or never?</v>
          </cell>
          <cell r="V201" t="str">
            <v/>
          </cell>
          <cell r="W201" t="str">
            <v>Villagers Help Each Other and Cooperate Well Together</v>
          </cell>
          <cell r="X201" t="str">
            <v>There Have Been a Few Cases of Villagers Not Helping Each Other and/or Cooperating</v>
          </cell>
          <cell r="Y201" t="str">
            <v>People Are Never Helping Each Other</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3</v>
          </cell>
        </row>
        <row r="202">
          <cell r="I202">
            <v>11.27</v>
          </cell>
          <cell r="K202">
            <v>13.129999999999997</v>
          </cell>
          <cell r="L202">
            <v>0</v>
          </cell>
          <cell r="U202" t="str">
            <v>If you had to collect money from somewhere outside the village and you and your relatives could not collect the money because you were too busy or because you were sick, would you be willing to ask someone outside of your family to collect the money for you?</v>
          </cell>
          <cell r="V202" t="str">
            <v/>
          </cell>
          <cell r="W202" t="str">
            <v>No</v>
          </cell>
          <cell r="X202" t="str">
            <v>Yes</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2</v>
          </cell>
        </row>
        <row r="203">
          <cell r="I203">
            <v>11.28</v>
          </cell>
          <cell r="K203">
            <v>13.139999999999997</v>
          </cell>
          <cell r="L203">
            <v>0</v>
          </cell>
          <cell r="U203" t="str">
            <v>Have you ever done this?</v>
          </cell>
          <cell r="V203" t="str">
            <v/>
          </cell>
          <cell r="W203" t="str">
            <v>No</v>
          </cell>
          <cell r="X203" t="str">
            <v>Yes</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2</v>
          </cell>
        </row>
        <row r="204">
          <cell r="I204">
            <v>15.5</v>
          </cell>
          <cell r="K204" t="str">
            <v>N/A</v>
          </cell>
          <cell r="L204">
            <v>12.089999999999998</v>
          </cell>
          <cell r="U204" t="str">
            <v>Do you consider it appropriate to discuss governance issues with people outside the household or in a public setting?</v>
          </cell>
          <cell r="V204" t="str">
            <v/>
          </cell>
          <cell r="W204" t="str">
            <v>No</v>
          </cell>
          <cell r="X204" t="str">
            <v>Yes</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2</v>
          </cell>
        </row>
        <row r="205">
          <cell r="I205">
            <v>15.22</v>
          </cell>
          <cell r="K205" t="str">
            <v>N/A</v>
          </cell>
          <cell r="L205">
            <v>0</v>
          </cell>
          <cell r="U205" t="str">
            <v>During the past week, have you done this?</v>
          </cell>
          <cell r="V205" t="str">
            <v/>
          </cell>
          <cell r="W205" t="str">
            <v>No</v>
          </cell>
          <cell r="X205" t="str">
            <v>Yes</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2</v>
          </cell>
        </row>
        <row r="206">
          <cell r="I206">
            <v>16.010000000000002</v>
          </cell>
          <cell r="K206">
            <v>14.01</v>
          </cell>
          <cell r="L206">
            <v>12.129999999999997</v>
          </cell>
          <cell r="U206" t="str">
            <v>During the past 12 months, have you or your household had a civil dispute with someone in this village?</v>
          </cell>
          <cell r="V206" t="str">
            <v/>
          </cell>
          <cell r="W206" t="str">
            <v>No</v>
          </cell>
          <cell r="X206" t="str">
            <v>Yes</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2</v>
          </cell>
        </row>
        <row r="207">
          <cell r="I207">
            <v>16.02</v>
          </cell>
          <cell r="K207">
            <v>14.02</v>
          </cell>
          <cell r="L207">
            <v>0</v>
          </cell>
          <cell r="U207" t="str">
            <v>What was the cause of these dispute(s)?</v>
          </cell>
          <cell r="V207" t="str">
            <v>[MARK ALL MENTIONED]</v>
          </cell>
          <cell r="W207" t="str">
            <v>Land Ownership Dispute</v>
          </cell>
          <cell r="X207" t="str">
            <v>Water / Irrigation Dispute</v>
          </cell>
          <cell r="Y207" t="str">
            <v>Theft of Livestock</v>
          </cell>
          <cell r="Z207" t="str">
            <v>Theft of Other Property</v>
          </cell>
          <cell r="AA207" t="str">
            <v>Repayment of Loan</v>
          </cell>
          <cell r="AB207" t="str">
            <v>Marriage</v>
          </cell>
          <cell r="AC207" t="str">
            <v>Honor</v>
          </cell>
          <cell r="AD207" t="str">
            <v>Murder or Death (Blood)</v>
          </cell>
          <cell r="AE207" t="str">
            <v>Personal Insult / Respect</v>
          </cell>
          <cell r="AF207" t="str">
            <v>Other:</v>
          </cell>
          <cell r="AG207" t="str">
            <v>Other:</v>
          </cell>
          <cell r="AH207" t="str">
            <v>Other:</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12</v>
          </cell>
        </row>
        <row r="208">
          <cell r="I208">
            <v>16.03</v>
          </cell>
          <cell r="K208">
            <v>14.03</v>
          </cell>
          <cell r="L208">
            <v>12.129999999999997</v>
          </cell>
          <cell r="U208" t="str">
            <v>Has the (most recent) dispute been settled?</v>
          </cell>
          <cell r="V208" t="str">
            <v/>
          </cell>
          <cell r="W208" t="str">
            <v>No</v>
          </cell>
          <cell r="X208" t="str">
            <v>Yes</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2</v>
          </cell>
        </row>
        <row r="209">
          <cell r="I209">
            <v>16.05</v>
          </cell>
          <cell r="K209">
            <v>14.049999999999999</v>
          </cell>
          <cell r="L209">
            <v>0</v>
          </cell>
          <cell r="U209" t="str">
            <v>Who was the person or authority that was most important in helping to settle the (most recent) dispute?</v>
          </cell>
          <cell r="V209" t="str">
            <v/>
          </cell>
          <cell r="W209" t="str">
            <v>Arbab / Malik / Qariyadar</v>
          </cell>
          <cell r="X209" t="str">
            <v>Khan / Zamindar / Beg / Baay</v>
          </cell>
          <cell r="Y209" t="str">
            <v>Tribal Elder(s)</v>
          </cell>
          <cell r="Z209" t="str">
            <v>Mullah / Imam / Mosque Mullah</v>
          </cell>
          <cell r="AA209" t="str">
            <v>Mawlawi / Religious Scholar / Rohanion</v>
          </cell>
          <cell r="AB209" t="str">
            <v>Head of Village Council</v>
          </cell>
          <cell r="AC209" t="str">
            <v>Member of Village Council</v>
          </cell>
          <cell r="AD209" t="str">
            <v>Head of CDC</v>
          </cell>
          <cell r="AE209" t="str">
            <v>Deputy Head of CDC</v>
          </cell>
          <cell r="AF209" t="str">
            <v>Treasurer of CDC</v>
          </cell>
          <cell r="AG209" t="str">
            <v>Secretary of CDC</v>
          </cell>
          <cell r="AH209" t="str">
            <v>Member of CDC</v>
          </cell>
          <cell r="AI209" t="str">
            <v>Village Council</v>
          </cell>
          <cell r="AJ209" t="str">
            <v>CDC</v>
          </cell>
          <cell r="AK209" t="str">
            <v>Tribal Council</v>
          </cell>
          <cell r="AL209" t="str">
            <v>District Council</v>
          </cell>
          <cell r="AM209" t="str">
            <v>Province Council</v>
          </cell>
          <cell r="AN209" t="str">
            <v>Judge</v>
          </cell>
          <cell r="AO209" t="str">
            <v>District Governor / District Government</v>
          </cell>
          <cell r="AP209" t="str">
            <v>Provincial Governor / Provincial Government</v>
          </cell>
          <cell r="AQ209" t="str">
            <v>Central Government Representative</v>
          </cell>
          <cell r="AR209" t="str">
            <v>NGO Employee(s)</v>
          </cell>
          <cell r="AS209" t="str">
            <v>Other:</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23</v>
          </cell>
        </row>
        <row r="210">
          <cell r="I210" t="str">
            <v>N.78</v>
          </cell>
          <cell r="K210" t="str">
            <v>N/A</v>
          </cell>
          <cell r="L210">
            <v>0</v>
          </cell>
          <cell r="U210" t="str">
            <v>During the most recent dispute in this village, were any women involved in resolving it?</v>
          </cell>
          <cell r="V210" t="str">
            <v/>
          </cell>
          <cell r="W210" t="str">
            <v>No</v>
          </cell>
          <cell r="X210" t="str">
            <v>Yes</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2</v>
          </cell>
        </row>
        <row r="211">
          <cell r="I211">
            <v>16.11</v>
          </cell>
          <cell r="K211">
            <v>14.059999999999999</v>
          </cell>
          <cell r="L211">
            <v>12.169999999999996</v>
          </cell>
          <cell r="U211" t="str">
            <v>During the past few years, have there been any tribal feuds among people in this village or between people in this village and people living outside the village?</v>
          </cell>
          <cell r="V211" t="str">
            <v>[DO NOT INCLUDE DISPUTES]</v>
          </cell>
          <cell r="W211" t="str">
            <v>No</v>
          </cell>
          <cell r="X211" t="str">
            <v>Yes, Among People of This Village</v>
          </cell>
          <cell r="Y211" t="str">
            <v>Yes, Between People In This Village and In Another Village</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3</v>
          </cell>
        </row>
        <row r="212">
          <cell r="I212">
            <v>16.13</v>
          </cell>
          <cell r="K212">
            <v>14.079999999999998</v>
          </cell>
          <cell r="L212">
            <v>0</v>
          </cell>
          <cell r="U212" t="str">
            <v>What was the cause of the [MOST RECENT] tribal feud?</v>
          </cell>
          <cell r="V212" t="str">
            <v>[MARK ALL MENTIONED]</v>
          </cell>
          <cell r="W212" t="str">
            <v>Land Ownership Dispute</v>
          </cell>
          <cell r="X212" t="str">
            <v>Water / Irrigation Dispute</v>
          </cell>
          <cell r="Y212" t="str">
            <v>Theft of Livestock</v>
          </cell>
          <cell r="Z212" t="str">
            <v>Theft of Other Property</v>
          </cell>
          <cell r="AA212" t="str">
            <v>Repayment of Loan</v>
          </cell>
          <cell r="AB212" t="str">
            <v>Marriage</v>
          </cell>
          <cell r="AC212" t="str">
            <v>Honor</v>
          </cell>
          <cell r="AD212" t="str">
            <v>Murder or Death (Blood)</v>
          </cell>
          <cell r="AE212" t="str">
            <v>Personal Insult / Respect</v>
          </cell>
          <cell r="AF212" t="str">
            <v>Other:</v>
          </cell>
          <cell r="AG212" t="str">
            <v>Other:</v>
          </cell>
          <cell r="AH212" t="str">
            <v>Other:</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12</v>
          </cell>
        </row>
        <row r="213">
          <cell r="I213">
            <v>16.14</v>
          </cell>
          <cell r="K213">
            <v>14.089999999999998</v>
          </cell>
          <cell r="L213">
            <v>0</v>
          </cell>
          <cell r="U213" t="str">
            <v>Has the [MOST RECENT] tribal feud been resolved?</v>
          </cell>
          <cell r="V213" t="str">
            <v/>
          </cell>
          <cell r="W213" t="str">
            <v>No, Feud Has Not Been Resolved</v>
          </cell>
          <cell r="X213" t="str">
            <v>Yes, Feud Has Been Resolved</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2</v>
          </cell>
        </row>
        <row r="214">
          <cell r="I214">
            <v>18.100000000000001</v>
          </cell>
          <cell r="K214">
            <v>14.099999999999998</v>
          </cell>
          <cell r="L214">
            <v>12.189999999999996</v>
          </cell>
          <cell r="U214" t="str">
            <v xml:space="preserve">During the past two years, have there been any attacks have there been in the village? [IF YES] How many? By whom? </v>
          </cell>
          <cell r="V214" t="str">
            <v>[MARK ALL MENTIONED]</v>
          </cell>
          <cell r="W214" t="str">
            <v>No Attacks</v>
          </cell>
          <cell r="X214" t="str">
            <v>Times</v>
          </cell>
          <cell r="Y214" t="str">
            <v>Too Many to Count</v>
          </cell>
          <cell r="Z214" t="str">
            <v>Opposition</v>
          </cell>
          <cell r="AA214" t="str">
            <v>Government</v>
          </cell>
          <cell r="AB214" t="str">
            <v>Foreign Forces</v>
          </cell>
          <cell r="AC214" t="str">
            <v>Other:</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7</v>
          </cell>
        </row>
        <row r="215">
          <cell r="I215">
            <v>18.13</v>
          </cell>
          <cell r="K215">
            <v>14.109999999999998</v>
          </cell>
          <cell r="L215">
            <v>0</v>
          </cell>
          <cell r="U215" t="str">
            <v>What was damaged?</v>
          </cell>
          <cell r="V215" t="str">
            <v>[MARK ALL MENTIONED]</v>
          </cell>
          <cell r="W215" t="str">
            <v>No, No Buildings or Infrastructure Were Damaged or Destroyed</v>
          </cell>
          <cell r="X215" t="str">
            <v>Dwelling of Commander</v>
          </cell>
          <cell r="Y215" t="str">
            <v>Dwelling of Village Leader(s)</v>
          </cell>
          <cell r="Z215" t="str">
            <v>Dwelling of Landowner(s)</v>
          </cell>
          <cell r="AA215" t="str">
            <v>Dwelling of Whitebeard(s) / Tribal Elder(s)</v>
          </cell>
          <cell r="AB215" t="str">
            <v>Dwelling of Council Member(s)</v>
          </cell>
          <cell r="AC215" t="str">
            <v>Dwelling of Other Powerful People</v>
          </cell>
          <cell r="AD215" t="str">
            <v>Dwelling of NGO Worker(s)</v>
          </cell>
          <cell r="AE215" t="str">
            <v>Dwelling of Other Villager(s)</v>
          </cell>
          <cell r="AF215" t="str">
            <v>Office of NGO</v>
          </cell>
          <cell r="AG215" t="str">
            <v>Office of CDC</v>
          </cell>
          <cell r="AH215" t="str">
            <v>Office of Police or Army</v>
          </cell>
          <cell r="AI215" t="str">
            <v>Well / Drinking Water Source</v>
          </cell>
          <cell r="AJ215" t="str">
            <v>Irrigation Canal</v>
          </cell>
          <cell r="AK215" t="str">
            <v>School(s)</v>
          </cell>
          <cell r="AL215" t="str">
            <v>Clinic / Other Health Facility</v>
          </cell>
          <cell r="AM215" t="str">
            <v>Bridge</v>
          </cell>
          <cell r="AN215" t="str">
            <v>Road</v>
          </cell>
          <cell r="AO215" t="str">
            <v>Community Center</v>
          </cell>
          <cell r="AP215" t="str">
            <v>Warehouse / Storage Facility</v>
          </cell>
          <cell r="AQ215" t="str">
            <v>Mosque</v>
          </cell>
          <cell r="AR215" t="str">
            <v>Other:</v>
          </cell>
          <cell r="AS215" t="str">
            <v>Other:</v>
          </cell>
          <cell r="AT215" t="str">
            <v>Other:</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24</v>
          </cell>
        </row>
        <row r="216">
          <cell r="I216">
            <v>18.5</v>
          </cell>
          <cell r="K216">
            <v>14.119999999999997</v>
          </cell>
          <cell r="L216">
            <v>0</v>
          </cell>
          <cell r="U216" t="str">
            <v>During the past 2 years, has the security situation in and around this village improved, stayed the same, or deteriorated?</v>
          </cell>
          <cell r="V216" t="str">
            <v/>
          </cell>
          <cell r="W216" t="str">
            <v>Improved</v>
          </cell>
          <cell r="X216" t="str">
            <v>Stayed the Same</v>
          </cell>
          <cell r="Y216" t="str">
            <v>Deteriorated</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3</v>
          </cell>
        </row>
        <row r="217">
          <cell r="I217">
            <v>12.02</v>
          </cell>
          <cell r="K217">
            <v>14.129999999999997</v>
          </cell>
          <cell r="L217">
            <v>0</v>
          </cell>
          <cell r="U217" t="str">
            <v>During the past 12 months, have you or your household been affected by insecurity or violence inside the village or on the roads in this district?</v>
          </cell>
          <cell r="V217" t="str">
            <v/>
          </cell>
          <cell r="W217" t="str">
            <v>No</v>
          </cell>
          <cell r="X217" t="str">
            <v>Yes, Insecurity or Violence Inside the Village</v>
          </cell>
          <cell r="Y217" t="str">
            <v>Yes, Insecurity or Violence on District Roads</v>
          </cell>
          <cell r="Z217" t="str">
            <v>Yes, Both Insecurity or Violence Inside the Village and on District Roads</v>
          </cell>
          <cell r="AA217" t="str">
            <v>Other:</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5</v>
          </cell>
        </row>
        <row r="218">
          <cell r="I218" t="str">
            <v>N.34</v>
          </cell>
          <cell r="K218" t="str">
            <v>N/A</v>
          </cell>
          <cell r="L218">
            <v>0</v>
          </cell>
          <cell r="U218" t="str">
            <v>Do you think that the presence of foreign forces helps the government in securing this district or their presence creates difficulties for the government to provide security?</v>
          </cell>
          <cell r="V218" t="str">
            <v/>
          </cell>
          <cell r="W218" t="str">
            <v>Make it Easier for Government to Control District</v>
          </cell>
          <cell r="X218" t="str">
            <v>Make it More Difficult for Government to Control District</v>
          </cell>
          <cell r="Y218" t="str">
            <v>Other:</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3</v>
          </cell>
        </row>
        <row r="219">
          <cell r="I219" t="str">
            <v>N.22</v>
          </cell>
          <cell r="K219" t="str">
            <v>N/A</v>
          </cell>
          <cell r="L219">
            <v>0</v>
          </cell>
          <cell r="U219" t="str">
            <v xml:space="preserve">Did you vote in the last parliamentary elections? </v>
          </cell>
          <cell r="V219" t="str">
            <v/>
          </cell>
          <cell r="W219" t="str">
            <v>No</v>
          </cell>
          <cell r="X219" t="str">
            <v>Yes</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2</v>
          </cell>
        </row>
        <row r="220">
          <cell r="I220">
            <v>88.09</v>
          </cell>
          <cell r="K220">
            <v>11.119999999999997</v>
          </cell>
          <cell r="L220">
            <v>0</v>
          </cell>
          <cell r="U220" t="str">
            <v>In your opinion, is it correct for women to vote in Presidential and Parliamentary elections?</v>
          </cell>
          <cell r="V220" t="str">
            <v/>
          </cell>
          <cell r="W220" t="str">
            <v>No, It Is Not Correct for Women To Vote</v>
          </cell>
          <cell r="X220" t="str">
            <v>Yes, It Is Correct for Women to Vote</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2</v>
          </cell>
        </row>
        <row r="221">
          <cell r="I221" t="str">
            <v>N.65</v>
          </cell>
          <cell r="K221">
            <v>0</v>
          </cell>
          <cell r="L221">
            <v>0</v>
          </cell>
          <cell r="U221" t="str">
            <v>In your opinion, is it correct for women to nominate themselves for Parliamentary and Presidential elections?</v>
          </cell>
          <cell r="V221" t="str">
            <v/>
          </cell>
          <cell r="W221" t="str">
            <v>No, It Is Not Correct for Women To Nominate Themselves</v>
          </cell>
          <cell r="X221" t="str">
            <v>Yes, It Is Correct for Women to Nominate Themselves</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2</v>
          </cell>
        </row>
        <row r="222">
          <cell r="I222">
            <v>13.02</v>
          </cell>
          <cell r="K222">
            <v>15.099999999999998</v>
          </cell>
          <cell r="L222">
            <v>13.059999999999999</v>
          </cell>
          <cell r="U222" t="str">
            <v>In the past 24 hours, for how many hours did you listen to the radio?</v>
          </cell>
          <cell r="V222" t="str">
            <v/>
          </cell>
          <cell r="W222" t="str">
            <v>Zero</v>
          </cell>
          <cell r="X222" t="str">
            <v>Hours</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2</v>
          </cell>
        </row>
        <row r="223">
          <cell r="I223">
            <v>13.04</v>
          </cell>
          <cell r="K223">
            <v>15.109999999999998</v>
          </cell>
          <cell r="L223">
            <v>0</v>
          </cell>
          <cell r="U223" t="str">
            <v>Which radio stations did you listen to?</v>
          </cell>
          <cell r="V223" t="str">
            <v>[MARK ALL MENTIONED]</v>
          </cell>
          <cell r="W223" t="str">
            <v>Radio Ariana</v>
          </cell>
          <cell r="X223" t="str">
            <v>BBC</v>
          </cell>
          <cell r="Y223" t="str">
            <v>Azadi (ISAF)</v>
          </cell>
          <cell r="Z223" t="str">
            <v>Voice of America</v>
          </cell>
          <cell r="AA223" t="str">
            <v>Arman (Private)</v>
          </cell>
          <cell r="AB223" t="str">
            <v>Watandar (Private)</v>
          </cell>
          <cell r="AC223" t="str">
            <v>Keled (Private)</v>
          </cell>
          <cell r="AD223" t="str">
            <v>Afghanistan National Radio</v>
          </cell>
          <cell r="AE223" t="str">
            <v>Mashhad (Private - Iran)</v>
          </cell>
          <cell r="AF223" t="str">
            <v>Maiwand (Private)</v>
          </cell>
          <cell r="AG223" t="str">
            <v>Tapish (Private)</v>
          </cell>
          <cell r="AH223" t="str">
            <v>Nawa (Private)</v>
          </cell>
          <cell r="AI223" t="str">
            <v>Radio Shaher FM (Private)</v>
          </cell>
          <cell r="AJ223" t="str">
            <v>Other:</v>
          </cell>
          <cell r="AK223" t="str">
            <v>Other:</v>
          </cell>
          <cell r="AL223" t="str">
            <v>Other:</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16</v>
          </cell>
        </row>
        <row r="224">
          <cell r="I224">
            <v>13.71</v>
          </cell>
          <cell r="K224">
            <v>15.119999999999997</v>
          </cell>
          <cell r="L224">
            <v>0</v>
          </cell>
          <cell r="U224" t="str">
            <v>In the past 24 hours, for how many hours did you watch television?</v>
          </cell>
          <cell r="V224" t="str">
            <v/>
          </cell>
          <cell r="W224" t="str">
            <v>Zero</v>
          </cell>
          <cell r="X224" t="str">
            <v>Hours</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2</v>
          </cell>
        </row>
        <row r="225">
          <cell r="I225">
            <v>19.059999999999999</v>
          </cell>
          <cell r="K225">
            <v>15.139999999999997</v>
          </cell>
          <cell r="L225">
            <v>0</v>
          </cell>
          <cell r="U225" t="str">
            <v>Please tell us how happy you are with your life? Very happy, happy, neither happy nor discontent, discontent, very displeased</v>
          </cell>
          <cell r="V225" t="str">
            <v/>
          </cell>
          <cell r="W225" t="str">
            <v>Very Happy</v>
          </cell>
          <cell r="X225" t="str">
            <v>Happy</v>
          </cell>
          <cell r="Y225" t="str">
            <v>Neither Happy nor Sad</v>
          </cell>
          <cell r="Z225" t="str">
            <v>Sad</v>
          </cell>
          <cell r="AA225" t="str">
            <v>Very Sad</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5</v>
          </cell>
        </row>
        <row r="226">
          <cell r="I226" t="str">
            <v>N.27</v>
          </cell>
          <cell r="K226" t="str">
            <v>N/A</v>
          </cell>
          <cell r="L226">
            <v>0</v>
          </cell>
          <cell r="U226" t="str">
            <v>Which ethnic group do you belong to?</v>
          </cell>
          <cell r="V226" t="str">
            <v/>
          </cell>
          <cell r="W226" t="str">
            <v>Pashtun</v>
          </cell>
          <cell r="X226" t="str">
            <v>Tajik</v>
          </cell>
          <cell r="Y226" t="str">
            <v>Hazara</v>
          </cell>
          <cell r="Z226" t="str">
            <v>Uzbek</v>
          </cell>
          <cell r="AA226" t="str">
            <v>Turkmen</v>
          </cell>
          <cell r="AB226" t="str">
            <v>Aimak</v>
          </cell>
          <cell r="AC226" t="str">
            <v>Baloch</v>
          </cell>
          <cell r="AD226" t="str">
            <v>Other:</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8</v>
          </cell>
        </row>
        <row r="227">
          <cell r="I227" t="str">
            <v>N.28</v>
          </cell>
          <cell r="K227" t="str">
            <v>N/A</v>
          </cell>
          <cell r="L227">
            <v>0</v>
          </cell>
          <cell r="U227" t="str">
            <v>What do you consider yourself first? An Afghan or a [ANSWER TO 13.05]?</v>
          </cell>
          <cell r="V227" t="str">
            <v/>
          </cell>
          <cell r="W227" t="str">
            <v>Afghan</v>
          </cell>
          <cell r="X227" t="str">
            <v>Own Ethnic Group</v>
          </cell>
          <cell r="Y227" t="str">
            <v>Other:</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3</v>
          </cell>
        </row>
        <row r="228">
          <cell r="I228">
            <v>19.05</v>
          </cell>
          <cell r="K228">
            <v>15.149999999999997</v>
          </cell>
          <cell r="L228">
            <v>0</v>
          </cell>
          <cell r="U228" t="str">
            <v>What are the names of the members of parliament for your province?</v>
          </cell>
          <cell r="V228" t="str">
            <v>[USE WOLESI JIRGA CARD]</v>
          </cell>
          <cell r="W228" t="str">
            <v>Number of MPs Named Correctly by Respondent: |___|___|</v>
          </cell>
          <cell r="X228" t="str">
            <v>Number of MPs From Province [COUNT NUMBER ON WOLESI JIRGA CARD]: |___|___|</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2</v>
          </cell>
        </row>
        <row r="229">
          <cell r="I229" t="str">
            <v>N.15</v>
          </cell>
          <cell r="K229" t="str">
            <v>N/A</v>
          </cell>
          <cell r="L229">
            <v>0</v>
          </cell>
          <cell r="U229" t="str">
            <v>In your opinion, once the foreign forces leave, how much control will government have of the district?: Complete, partial, or none?</v>
          </cell>
          <cell r="V229" t="str">
            <v/>
          </cell>
          <cell r="W229" t="str">
            <v>All of District</v>
          </cell>
          <cell r="X229" t="str">
            <v>Some Parts of District</v>
          </cell>
          <cell r="Y229" t="str">
            <v>No Control At All</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3</v>
          </cell>
        </row>
        <row r="230">
          <cell r="I230">
            <v>19.010000000000002</v>
          </cell>
          <cell r="K230">
            <v>15.159999999999997</v>
          </cell>
          <cell r="L230">
            <v>0</v>
          </cell>
          <cell r="U230" t="str">
            <v>Can you read this message for me?</v>
          </cell>
          <cell r="V230" t="str">
            <v>[SHOW LITERACY CARD]</v>
          </cell>
          <cell r="W230" t="str">
            <v>Made No Effort Because He/She Could Not Read</v>
          </cell>
          <cell r="X230" t="str">
            <v>Tried to Read, but Could Not</v>
          </cell>
          <cell r="Y230" t="str">
            <v>Tried to Read, but Could Not Do So Correctly</v>
          </cell>
          <cell r="Z230" t="str">
            <v>Read the Card Correctly</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4</v>
          </cell>
        </row>
        <row r="231">
          <cell r="I231">
            <v>19.02</v>
          </cell>
          <cell r="K231">
            <v>15.169999999999996</v>
          </cell>
          <cell r="L231">
            <v>0</v>
          </cell>
          <cell r="U231" t="str">
            <v>Now, I want you to calculate this for me: What is 7 times 8?</v>
          </cell>
          <cell r="V231" t="str">
            <v/>
          </cell>
          <cell r="W231" t="str">
            <v>Made No Effort Because He/She Could Not Do the Calculation</v>
          </cell>
          <cell r="X231" t="str">
            <v>Tried, but Did Not Complete the Calculation Correctly</v>
          </cell>
          <cell r="Y231" t="str">
            <v>Completed the Calculation Correctly</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3</v>
          </cell>
        </row>
        <row r="232">
          <cell r="I232">
            <v>19.989999999999998</v>
          </cell>
          <cell r="K232" t="str">
            <v>-</v>
          </cell>
          <cell r="L232">
            <v>0</v>
          </cell>
          <cell r="U232" t="str">
            <v>.</v>
          </cell>
          <cell r="V232" t="str">
            <v>[FIRST ENTER END TIME IN QUESTION 0.07, THEN THANK RESPONDENT FOR HIS TIME, AND FINALLY COMPLETE QUESTIONS IN SECTION A]</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row>
        <row r="233">
          <cell r="I233" t="str">
            <v>A.02</v>
          </cell>
          <cell r="K233" t="str">
            <v>A.01</v>
          </cell>
          <cell r="L233">
            <v>0</v>
          </cell>
          <cell r="U233" t="str">
            <v>Where did this interview take place?</v>
          </cell>
          <cell r="V233" t="str">
            <v/>
          </cell>
          <cell r="W233" t="str">
            <v>Inside Dwelling of Interviewee</v>
          </cell>
          <cell r="X233" t="str">
            <v>Outside Dwelling but Inside Compound of Interviewee</v>
          </cell>
          <cell r="Y233" t="str">
            <v>In Street Outside Dwelling of Interviewee</v>
          </cell>
          <cell r="Z233" t="str">
            <v>In Public Area</v>
          </cell>
          <cell r="AA233" t="str">
            <v>Other:</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5</v>
          </cell>
        </row>
        <row r="234">
          <cell r="I234" t="str">
            <v>A.04</v>
          </cell>
          <cell r="K234" t="str">
            <v>A.02</v>
          </cell>
          <cell r="L234" t="str">
            <v>A.04</v>
          </cell>
          <cell r="U234" t="str">
            <v>Was the interview not able to be finished for any reason?</v>
          </cell>
          <cell r="V234" t="str">
            <v/>
          </cell>
          <cell r="W234" t="str">
            <v>No</v>
          </cell>
          <cell r="X234" t="str">
            <v>Yes</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2</v>
          </cell>
        </row>
        <row r="235">
          <cell r="I235" t="str">
            <v>A.05</v>
          </cell>
          <cell r="K235" t="str">
            <v>A.03</v>
          </cell>
          <cell r="L235">
            <v>0</v>
          </cell>
          <cell r="U235" t="str">
            <v>Please explain the reason for this.</v>
          </cell>
          <cell r="V235" t="str">
            <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row>
        <row r="236">
          <cell r="I236" t="str">
            <v>A.06</v>
          </cell>
          <cell r="K236" t="str">
            <v>A.04</v>
          </cell>
          <cell r="L236" t="str">
            <v>A.07</v>
          </cell>
          <cell r="U236" t="str">
            <v>Were any relatives of the interviewee listening or observing to the interview at any point?</v>
          </cell>
          <cell r="V236" t="str">
            <v/>
          </cell>
          <cell r="W236" t="str">
            <v>No</v>
          </cell>
          <cell r="X236" t="str">
            <v>Yes</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2</v>
          </cell>
        </row>
        <row r="237">
          <cell r="I237" t="str">
            <v>A.07</v>
          </cell>
          <cell r="K237" t="str">
            <v>A.05</v>
          </cell>
          <cell r="L237">
            <v>0</v>
          </cell>
          <cell r="U237" t="str">
            <v>What was the relationship between the interviewee and the person(s) listening or observing the interview.</v>
          </cell>
          <cell r="V237" t="str">
            <v/>
          </cell>
          <cell r="W237" t="str">
            <v>Grandson</v>
          </cell>
          <cell r="X237" t="str">
            <v>Granddaughter</v>
          </cell>
          <cell r="Y237" t="str">
            <v>Son</v>
          </cell>
          <cell r="Z237" t="str">
            <v>Son-in-Law</v>
          </cell>
          <cell r="AA237" t="str">
            <v>Daughter</v>
          </cell>
          <cell r="AB237" t="str">
            <v>Daughter-in-Law</v>
          </cell>
          <cell r="AC237" t="str">
            <v>Brother</v>
          </cell>
          <cell r="AD237" t="str">
            <v>Brother-in-Law</v>
          </cell>
          <cell r="AE237" t="str">
            <v>Sister</v>
          </cell>
          <cell r="AF237" t="str">
            <v>Sister-in-Law</v>
          </cell>
          <cell r="AG237" t="str">
            <v>Father</v>
          </cell>
          <cell r="AH237" t="str">
            <v>Father-in-Law</v>
          </cell>
          <cell r="AI237" t="str">
            <v>Mother</v>
          </cell>
          <cell r="AJ237" t="str">
            <v>Mother-in-Law</v>
          </cell>
          <cell r="AK237" t="str">
            <v>Grandfather</v>
          </cell>
          <cell r="AL237" t="str">
            <v>Grandmother</v>
          </cell>
          <cell r="AM237" t="str">
            <v>Uncle</v>
          </cell>
          <cell r="AN237" t="str">
            <v>Aunt</v>
          </cell>
          <cell r="AO237" t="str">
            <v>Husband</v>
          </cell>
          <cell r="AP237" t="str">
            <v>Wife</v>
          </cell>
          <cell r="AQ237" t="str">
            <v>Nephew</v>
          </cell>
          <cell r="AR237" t="str">
            <v>Niece</v>
          </cell>
          <cell r="AS237" t="str">
            <v>First Cousin (Male)</v>
          </cell>
          <cell r="AT237" t="str">
            <v>First Cousin (Female)</v>
          </cell>
          <cell r="AU237" t="str">
            <v>Other Male Relative</v>
          </cell>
          <cell r="AV237" t="str">
            <v>Other Female Relative</v>
          </cell>
          <cell r="AW237" t="str">
            <v>Other Male Relatives</v>
          </cell>
          <cell r="AX237" t="str">
            <v>Other Female Relatives</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28</v>
          </cell>
        </row>
        <row r="238">
          <cell r="I238" t="str">
            <v>A.08</v>
          </cell>
          <cell r="K238" t="str">
            <v>A.06</v>
          </cell>
          <cell r="L238">
            <v>0</v>
          </cell>
          <cell r="U238" t="str">
            <v>Please explain what steps you took to discourage these people from observing the interview and why they did not succeed.</v>
          </cell>
          <cell r="V238" t="str">
            <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row>
        <row r="239">
          <cell r="I239" t="str">
            <v>A.09</v>
          </cell>
          <cell r="K239" t="str">
            <v>A.07</v>
          </cell>
          <cell r="L239" t="str">
            <v>A.11</v>
          </cell>
          <cell r="U239" t="str">
            <v>Were any non-relatives of the interviewee listening or observing to the interview at any point?</v>
          </cell>
          <cell r="V239" t="str">
            <v/>
          </cell>
          <cell r="W239" t="str">
            <v>No</v>
          </cell>
          <cell r="X239" t="str">
            <v>Yes</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2</v>
          </cell>
        </row>
        <row r="240">
          <cell r="I240" t="str">
            <v>A.10</v>
          </cell>
          <cell r="K240" t="str">
            <v>A.08</v>
          </cell>
          <cell r="L240">
            <v>0</v>
          </cell>
          <cell r="U240" t="str">
            <v>How many non-relatives listened to or observed the interview?</v>
          </cell>
          <cell r="V240" t="str">
            <v/>
          </cell>
          <cell r="W240" t="str">
            <v>People</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1</v>
          </cell>
        </row>
        <row r="241">
          <cell r="I241" t="str">
            <v>A.11</v>
          </cell>
          <cell r="K241" t="str">
            <v>A.09</v>
          </cell>
          <cell r="L241">
            <v>0</v>
          </cell>
          <cell r="U241" t="str">
            <v>Who were these people?</v>
          </cell>
          <cell r="V241" t="str">
            <v/>
          </cell>
          <cell r="W241" t="str">
            <v>|___|___| [CODE FROM OCCUPATION CARD]</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1</v>
          </cell>
        </row>
        <row r="242">
          <cell r="I242" t="str">
            <v>A.12</v>
          </cell>
          <cell r="K242" t="str">
            <v>A.10</v>
          </cell>
          <cell r="L242">
            <v>0</v>
          </cell>
          <cell r="U242" t="str">
            <v>Please explain what steps you took to discourage these people from observing the interview and why they did not succeed.</v>
          </cell>
          <cell r="V242" t="str">
            <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row>
        <row r="243">
          <cell r="I243" t="str">
            <v>A.13</v>
          </cell>
          <cell r="K243" t="str">
            <v>A.11</v>
          </cell>
          <cell r="L243" t="str">
            <v xml:space="preserve"> خاتمه</v>
          </cell>
          <cell r="U243" t="str">
            <v>Are you very confident, to an extent or not at all confident about the general quality of the interview and that the addressee told you the truth?</v>
          </cell>
          <cell r="V243" t="str">
            <v/>
          </cell>
          <cell r="W243" t="str">
            <v>Very Confident of Truthfulness of Responses</v>
          </cell>
          <cell r="X243" t="str">
            <v>Somewhat Confident of Truthfulness of Responses</v>
          </cell>
          <cell r="Y243" t="str">
            <v>Not At All Confident of Truthfulness of Responses</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3</v>
          </cell>
        </row>
        <row r="244">
          <cell r="I244" t="str">
            <v>A.14</v>
          </cell>
          <cell r="K244" t="str">
            <v>A.12</v>
          </cell>
          <cell r="L244">
            <v>0</v>
          </cell>
          <cell r="U244" t="str">
            <v>Please explain why you are not confident about the interview or have doubt about the truth told by the respondent:</v>
          </cell>
          <cell r="V244" t="str">
            <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row>
        <row r="245">
          <cell r="I245" t="str">
            <v>B.02</v>
          </cell>
          <cell r="K245" t="str">
            <v>B.01</v>
          </cell>
          <cell r="L245">
            <v>0</v>
          </cell>
          <cell r="U245" t="str">
            <v>Accuracy of the enumerator in selecting answers and writing in numbers, codes, and text responses:</v>
          </cell>
          <cell r="V245" t="str">
            <v>[QUESTIONS B.01 &amp; B.02 TO BE COMPLETED BY SUPERVISOR]</v>
          </cell>
          <cell r="W245" t="str">
            <v>Very Clear</v>
          </cell>
          <cell r="X245" t="str">
            <v>Fairly Clear</v>
          </cell>
          <cell r="Y245" t="str">
            <v>Fairly Unclear</v>
          </cell>
          <cell r="Z245" t="str">
            <v>Unclear</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4</v>
          </cell>
        </row>
        <row r="246">
          <cell r="I246" t="str">
            <v>B.03</v>
          </cell>
          <cell r="K246" t="str">
            <v>B.02</v>
          </cell>
          <cell r="L246">
            <v>0</v>
          </cell>
          <cell r="U246" t="str">
            <v>Have the GPS and other information in section 0 been correctly filled out?</v>
          </cell>
          <cell r="V246" t="str">
            <v/>
          </cell>
          <cell r="W246" t="str">
            <v>No</v>
          </cell>
          <cell r="X246" t="str">
            <v>Yes</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2</v>
          </cell>
        </row>
        <row r="247">
          <cell r="I247">
            <v>0</v>
          </cell>
          <cell r="K247">
            <v>0</v>
          </cell>
          <cell r="L247">
            <v>0</v>
          </cell>
          <cell r="U247">
            <v>0</v>
          </cell>
          <cell r="V247" t="str">
            <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row>
        <row r="248">
          <cell r="I248">
            <v>1.03</v>
          </cell>
          <cell r="K248">
            <v>1.02</v>
          </cell>
          <cell r="L248">
            <v>0</v>
          </cell>
          <cell r="U248" t="str">
            <v>In which work or occupation do you spend most of your time?</v>
          </cell>
          <cell r="V248" t="str">
            <v/>
          </cell>
          <cell r="W248" t="str">
            <v>Crop Production for Home Consumption</v>
          </cell>
          <cell r="X248" t="str">
            <v>Livestock Production for Home Consumption</v>
          </cell>
          <cell r="Y248" t="str">
            <v>Production and Sale of Field Crops</v>
          </cell>
          <cell r="Z248" t="str">
            <v>Production and Sale of Opium</v>
          </cell>
          <cell r="AA248" t="str">
            <v>Production and Sale of Orchard Products</v>
          </cell>
          <cell r="AB248" t="str">
            <v>Agricultural Wage Labour</v>
          </cell>
          <cell r="AC248" t="str">
            <v>Opium Wage Labour</v>
          </cell>
          <cell r="AD248" t="str">
            <v>Production and Sale of Live Animals</v>
          </cell>
          <cell r="AE248" t="str">
            <v>Butcher</v>
          </cell>
          <cell r="AF248" t="str">
            <v>Production and Sale of Leather, Skins &amp; Wool</v>
          </cell>
          <cell r="AG248" t="str">
            <v>Production and Sale of Dairy Products (Milk, Cheese, or Curd)</v>
          </cell>
          <cell r="AH248" t="str">
            <v>Livestock Wage Labour</v>
          </cell>
          <cell r="AI248" t="str">
            <v>Shepherding</v>
          </cell>
          <cell r="AJ248" t="str">
            <v>Driver</v>
          </cell>
          <cell r="AK248" t="str">
            <v>Taxi Driver</v>
          </cell>
          <cell r="AL248" t="str">
            <v>Trading / Middleman</v>
          </cell>
          <cell r="AM248" t="str">
            <v>Collection of Bushes / Firewood for Sale</v>
          </cell>
          <cell r="AN248" t="str">
            <v>Collection of Bushes / Firewood for Home Use</v>
          </cell>
          <cell r="AO248" t="str">
            <v>Cross Border Trade</v>
          </cell>
          <cell r="AP248" t="str">
            <v>Smuggling</v>
          </cell>
          <cell r="AQ248" t="str">
            <v>Shopkeeper</v>
          </cell>
          <cell r="AR248" t="str">
            <v>Milling</v>
          </cell>
          <cell r="AS248" t="str">
            <v xml:space="preserve">Mining </v>
          </cell>
          <cell r="AT248" t="str">
            <v>Carpentry</v>
          </cell>
          <cell r="AU248" t="str">
            <v>Steelwork (Blacksmith)</v>
          </cell>
          <cell r="AV248" t="str">
            <v>Brick Maker</v>
          </cell>
          <cell r="AW248" t="str">
            <v>Masonry</v>
          </cell>
          <cell r="AX248" t="str">
            <v>Construction Labor</v>
          </cell>
          <cell r="AY248" t="str">
            <v>Casual Labor</v>
          </cell>
          <cell r="AZ248" t="str">
            <v>Welding</v>
          </cell>
          <cell r="BA248" t="str">
            <v>Tinsmith</v>
          </cell>
          <cell r="BB248" t="str">
            <v>Barber</v>
          </cell>
          <cell r="BC248" t="str">
            <v xml:space="preserve">Baker </v>
          </cell>
          <cell r="BD248" t="str">
            <v>Tailor</v>
          </cell>
          <cell r="BE248" t="str">
            <v>Needlecraft</v>
          </cell>
          <cell r="BF248" t="str">
            <v>Carpet Weaving</v>
          </cell>
          <cell r="BG248" t="str">
            <v>Lending Money</v>
          </cell>
          <cell r="BH248" t="str">
            <v>Doctor</v>
          </cell>
          <cell r="BI248" t="str">
            <v>Health Worker / Nurse / Midwife</v>
          </cell>
          <cell r="BJ248" t="str">
            <v>Principal / Teacher Manager / Teacher</v>
          </cell>
          <cell r="BK248" t="str">
            <v>Malik / Arbab / Qariyadar</v>
          </cell>
          <cell r="BL248" t="str">
            <v>Village Leader</v>
          </cell>
          <cell r="BM248" t="str">
            <v>Job with Government</v>
          </cell>
          <cell r="BN248" t="str">
            <v>Job with Non-Government Organization</v>
          </cell>
          <cell r="BO248" t="str">
            <v>Job with Company or Private Sector</v>
          </cell>
          <cell r="BP248" t="str">
            <v>Military Service / Police / Army</v>
          </cell>
          <cell r="BQ248" t="str">
            <v>Begging</v>
          </cell>
          <cell r="BR248" t="str">
            <v>None / Unemployed / Stay at Home</v>
          </cell>
          <cell r="BS248" t="str">
            <v>Other:</v>
          </cell>
          <cell r="BT248">
            <v>0</v>
          </cell>
          <cell r="BU248">
            <v>49</v>
          </cell>
        </row>
        <row r="249">
          <cell r="I249">
            <v>1.06</v>
          </cell>
          <cell r="K249">
            <v>1.04</v>
          </cell>
          <cell r="L249">
            <v>0</v>
          </cell>
          <cell r="U249" t="str">
            <v>In total, how many people live in this household?</v>
          </cell>
          <cell r="V249" t="str">
            <v/>
          </cell>
          <cell r="W249" t="str">
            <v>People</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1</v>
          </cell>
        </row>
        <row r="250">
          <cell r="I250">
            <v>2.0099999999999998</v>
          </cell>
          <cell r="K250">
            <v>2.0099999999999998</v>
          </cell>
          <cell r="L250">
            <v>0</v>
          </cell>
          <cell r="U250" t="str">
            <v>In the past 30 days, what is the main source of drinking water for the household?</v>
          </cell>
          <cell r="V250" t="str">
            <v/>
          </cell>
          <cell r="W250" t="str">
            <v>Deep Open Well (Public)</v>
          </cell>
          <cell r="X250" t="str">
            <v>Deep Open Well (Compound)</v>
          </cell>
          <cell r="Y250" t="str">
            <v>Shallow Open Well (Public)</v>
          </cell>
          <cell r="Z250" t="str">
            <v>Shallow Open Well (Compound)</v>
          </cell>
          <cell r="AA250" t="str">
            <v>Hand Pump (Public)</v>
          </cell>
          <cell r="AB250" t="str">
            <v>Hand Pump (Compound)</v>
          </cell>
          <cell r="AC250" t="str">
            <v>Bored Wells (Hand Pump)</v>
          </cell>
          <cell r="AD250" t="str">
            <v>Bored Wells (Motorized)</v>
          </cell>
          <cell r="AE250" t="str">
            <v>Spring (Unprotected)</v>
          </cell>
          <cell r="AF250" t="str">
            <v>Spring (Protected)</v>
          </cell>
          <cell r="AG250" t="str">
            <v>Pipe Scheme (Gravity)</v>
          </cell>
          <cell r="AH250" t="str">
            <v>Pipe Scheme (Motorized)</v>
          </cell>
          <cell r="AI250" t="str">
            <v>Pipe Scheme (Municipal)</v>
          </cell>
          <cell r="AJ250" t="str">
            <v>Arhad</v>
          </cell>
          <cell r="AK250" t="str">
            <v>Kariz</v>
          </cell>
          <cell r="AL250" t="str">
            <v>River / Canal</v>
          </cell>
          <cell r="AM250" t="str">
            <v>Stream</v>
          </cell>
          <cell r="AN250" t="str">
            <v>Lake</v>
          </cell>
          <cell r="AO250" t="str">
            <v>Small Reservoir</v>
          </cell>
          <cell r="AP250" t="str">
            <v>Pool</v>
          </cell>
          <cell r="AQ250" t="str">
            <v>Drainage</v>
          </cell>
          <cell r="AR250" t="str">
            <v>Water Tanker</v>
          </cell>
          <cell r="AS250" t="str">
            <v>Bottled Water</v>
          </cell>
          <cell r="AT250" t="str">
            <v>Other:</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24</v>
          </cell>
        </row>
        <row r="251">
          <cell r="I251">
            <v>2.02</v>
          </cell>
          <cell r="K251">
            <v>2.0199999999999996</v>
          </cell>
          <cell r="L251">
            <v>0</v>
          </cell>
          <cell r="U251" t="str">
            <v>How much time does it take to collect water from {name of source} and return home? (including waiting time)</v>
          </cell>
          <cell r="V251" t="str">
            <v/>
          </cell>
          <cell r="W251" t="str">
            <v>No Time (In Compound)</v>
          </cell>
          <cell r="X251" t="str">
            <v>Minutes</v>
          </cell>
          <cell r="Y251" t="str">
            <v>Hours</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3</v>
          </cell>
        </row>
        <row r="252">
          <cell r="I252">
            <v>2.0299999999999998</v>
          </cell>
          <cell r="K252">
            <v>2.0299999999999994</v>
          </cell>
          <cell r="L252">
            <v>0</v>
          </cell>
          <cell r="U252" t="str">
            <v>In the past 7 days, was water collected on a daily or weekly basis? How many times {per day / week}?</v>
          </cell>
          <cell r="V252" t="str">
            <v/>
          </cell>
          <cell r="W252" t="str">
            <v>Per Day</v>
          </cell>
          <cell r="X252" t="str">
            <v>Per Week</v>
          </cell>
          <cell r="Y252" t="str">
            <v>More Than Five Times a Day [SPECIFY]:</v>
          </cell>
          <cell r="Z252" t="str">
            <v>Five Times a Day</v>
          </cell>
          <cell r="AA252" t="str">
            <v>Four Times a Day</v>
          </cell>
          <cell r="AB252" t="str">
            <v>Three Times a Day</v>
          </cell>
          <cell r="AC252" t="str">
            <v>Twice a Day</v>
          </cell>
          <cell r="AD252" t="str">
            <v>Once a Day</v>
          </cell>
          <cell r="AE252" t="str">
            <v>Once a Week</v>
          </cell>
          <cell r="AF252" t="str">
            <v>Twice a Week</v>
          </cell>
          <cell r="AG252" t="str">
            <v>Three Times a Week</v>
          </cell>
          <cell r="AH252" t="str">
            <v>Four Times a Week</v>
          </cell>
          <cell r="AI252" t="str">
            <v>Five Times a Week</v>
          </cell>
          <cell r="AJ252" t="str">
            <v>Six Times a Week</v>
          </cell>
          <cell r="AK252" t="str">
            <v>Other:</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15</v>
          </cell>
        </row>
        <row r="253">
          <cell r="I253">
            <v>6.1</v>
          </cell>
          <cell r="K253">
            <v>4.0599999999999987</v>
          </cell>
          <cell r="L253">
            <v>0</v>
          </cell>
          <cell r="U253" t="str">
            <v>If someone in the village needs food or money as a result of a personal catastrophe, who or what group will assist them?</v>
          </cell>
          <cell r="V253" t="str">
            <v/>
          </cell>
          <cell r="W253" t="str">
            <v>No Such Person</v>
          </cell>
          <cell r="X253" t="str">
            <v>Malik</v>
          </cell>
          <cell r="Y253" t="str">
            <v>Arbab</v>
          </cell>
          <cell r="Z253" t="str">
            <v>Qariyadar</v>
          </cell>
          <cell r="AA253" t="str">
            <v>Khan</v>
          </cell>
          <cell r="AB253" t="str">
            <v>Zamindar</v>
          </cell>
          <cell r="AC253" t="str">
            <v>Beg / Baay</v>
          </cell>
          <cell r="AD253" t="str">
            <v>Commander</v>
          </cell>
          <cell r="AE253" t="str">
            <v>Mullah / Imam</v>
          </cell>
          <cell r="AF253" t="str">
            <v>Mosque Mullah</v>
          </cell>
          <cell r="AG253" t="str">
            <v>Mawlawi</v>
          </cell>
          <cell r="AH253" t="str">
            <v>Religious Scholar</v>
          </cell>
          <cell r="AI253" t="str">
            <v>Rohani</v>
          </cell>
          <cell r="AJ253" t="str">
            <v>Judge</v>
          </cell>
          <cell r="AK253" t="str">
            <v>Tribal Elders</v>
          </cell>
          <cell r="AL253" t="str">
            <v>Whitebeards</v>
          </cell>
          <cell r="AM253" t="str">
            <v>Council</v>
          </cell>
          <cell r="AN253" t="str">
            <v>CDC</v>
          </cell>
          <cell r="AO253" t="str">
            <v>Tribal Council</v>
          </cell>
          <cell r="AP253" t="str">
            <v>Head of CDC</v>
          </cell>
          <cell r="AQ253" t="str">
            <v>Treasurer of CDC</v>
          </cell>
          <cell r="AR253" t="str">
            <v>Member of CDC</v>
          </cell>
          <cell r="AS253" t="str">
            <v>Head of Council</v>
          </cell>
          <cell r="AT253" t="str">
            <v>Member of Council</v>
          </cell>
          <cell r="AU253" t="str">
            <v>Head of Tribal Council</v>
          </cell>
          <cell r="AV253" t="str">
            <v>Member of Tribal Council</v>
          </cell>
          <cell r="AW253" t="str">
            <v>People's Representative</v>
          </cell>
          <cell r="AX253" t="str">
            <v>Police Commander</v>
          </cell>
          <cell r="AY253" t="str">
            <v>District Administrator</v>
          </cell>
          <cell r="AZ253" t="str">
            <v>Villagers</v>
          </cell>
          <cell r="BA253" t="str">
            <v>Other:</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31</v>
          </cell>
        </row>
        <row r="254">
          <cell r="I254">
            <v>7.13</v>
          </cell>
          <cell r="K254">
            <v>7.0699999999999985</v>
          </cell>
          <cell r="L254">
            <v>0</v>
          </cell>
          <cell r="U254" t="str">
            <v>In total, what was the value of the contribution?</v>
          </cell>
          <cell r="V254" t="str">
            <v>[IF IN KIND, ESTIMATE VALUE AND MARK "ESTIMATED BY ENUMERATOR"]</v>
          </cell>
          <cell r="W254" t="str">
            <v>Estimated by Enumerator</v>
          </cell>
          <cell r="X254" t="str">
            <v>Afghani</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2</v>
          </cell>
        </row>
        <row r="255">
          <cell r="I255">
            <v>15.1</v>
          </cell>
          <cell r="K255" t="str">
            <v>N/A</v>
          </cell>
          <cell r="L255">
            <v>0</v>
          </cell>
          <cell r="U255" t="str">
            <v>In your opinion, when the government officials makes a decision about a program or project, what is the most important thing for them?: (1) How much it benefits the people of Afghanistan; (2) How much it benefits their tribe; or (3) How it serves their personal interests.</v>
          </cell>
          <cell r="V255" t="str">
            <v/>
          </cell>
          <cell r="W255" t="str">
            <v>How Much it Benefits the People of Afghanistan</v>
          </cell>
          <cell r="X255" t="str">
            <v>How Miuch It Benefits Their Tribe</v>
          </cell>
          <cell r="Y255" t="str">
            <v>How It Serves Their Personal Interests</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3</v>
          </cell>
        </row>
        <row r="256">
          <cell r="I256" t="str">
            <v>N.38</v>
          </cell>
          <cell r="K256" t="str">
            <v>N/A</v>
          </cell>
          <cell r="L256">
            <v>6.01</v>
          </cell>
          <cell r="U256" t="str">
            <v>During the past month, excluding work done for cash-for-work programs or organizations, have you done any paid labor for anyone else?</v>
          </cell>
          <cell r="V256" t="str">
            <v/>
          </cell>
          <cell r="W256" t="str">
            <v>No</v>
          </cell>
          <cell r="X256" t="str">
            <v>Yes</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2</v>
          </cell>
        </row>
        <row r="257">
          <cell r="I257" t="str">
            <v>N.39</v>
          </cell>
          <cell r="K257" t="str">
            <v>N/A</v>
          </cell>
          <cell r="L257">
            <v>0</v>
          </cell>
          <cell r="U257" t="str">
            <v>What was the daily wage for this work?</v>
          </cell>
          <cell r="V257" t="str">
            <v>[IF IN KIND, ESTIMATE VALUE AND MARK "ESTIMATED BY ENUMERATOR"]</v>
          </cell>
          <cell r="W257" t="str">
            <v>Estimated by Enumerator</v>
          </cell>
          <cell r="X257" t="str">
            <v>Afghani</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2</v>
          </cell>
        </row>
        <row r="258">
          <cell r="I258" t="str">
            <v>N.40</v>
          </cell>
          <cell r="K258" t="str">
            <v>N/A</v>
          </cell>
          <cell r="L258">
            <v>0</v>
          </cell>
          <cell r="U258" t="str">
            <v>In the past 30 days, for how many days did you do this work?</v>
          </cell>
          <cell r="V258" t="str">
            <v/>
          </cell>
          <cell r="W258" t="str">
            <v>Days</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1</v>
          </cell>
        </row>
        <row r="259">
          <cell r="I259" t="str">
            <v>N.87</v>
          </cell>
          <cell r="K259" t="str">
            <v>N/A</v>
          </cell>
          <cell r="L259">
            <v>0</v>
          </cell>
          <cell r="U259" t="str">
            <v xml:space="preserve">In your opinion, if a storage is built in your village for marketable crops, would you store your crops there? </v>
          </cell>
          <cell r="V259" t="str">
            <v/>
          </cell>
          <cell r="W259" t="str">
            <v>No</v>
          </cell>
          <cell r="X259" t="str">
            <v>Yes</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2</v>
          </cell>
        </row>
        <row r="260">
          <cell r="I260">
            <v>11.14</v>
          </cell>
          <cell r="K260">
            <v>13.059999999999999</v>
          </cell>
          <cell r="L260">
            <v>0</v>
          </cell>
          <cell r="U260" t="str">
            <v>What was the title or occupation of the person that (most recently) gave you the loan?</v>
          </cell>
          <cell r="V260" t="str">
            <v/>
          </cell>
          <cell r="W260" t="str">
            <v>Farmer (Cultivates Own Land)</v>
          </cell>
          <cell r="X260" t="str">
            <v>Farmer (Cultivates Others' Land)</v>
          </cell>
          <cell r="Y260" t="str">
            <v>Agricultural Laborer</v>
          </cell>
          <cell r="Z260" t="str">
            <v>Agricultural / Animal Husbandry Specialist</v>
          </cell>
          <cell r="AA260" t="str">
            <v>Livestock Owner</v>
          </cell>
          <cell r="AB260" t="str">
            <v>Middleman</v>
          </cell>
          <cell r="AC260" t="str">
            <v>Money Lender</v>
          </cell>
          <cell r="AD260" t="str">
            <v>NGO Employee</v>
          </cell>
          <cell r="AE260" t="str">
            <v>Unskilled Laborer</v>
          </cell>
          <cell r="AF260" t="str">
            <v>Driver</v>
          </cell>
          <cell r="AG260" t="str">
            <v>Shopkeeper</v>
          </cell>
          <cell r="AH260" t="str">
            <v>Trader</v>
          </cell>
          <cell r="AI260" t="str">
            <v>Smuggler</v>
          </cell>
          <cell r="AJ260" t="str">
            <v>Teacher</v>
          </cell>
          <cell r="AK260" t="str">
            <v>Arbab / Malik / Qariyadar</v>
          </cell>
          <cell r="AL260" t="str">
            <v>Khan / Zamindar / Beg / Baay</v>
          </cell>
          <cell r="AM260" t="str">
            <v>Mullah / Imam / Mosque Mullah</v>
          </cell>
          <cell r="AN260" t="str">
            <v>Mawlawi / Religious Scholar / Rohanion</v>
          </cell>
          <cell r="AO260" t="str">
            <v>Head of Council</v>
          </cell>
          <cell r="AP260" t="str">
            <v>Member of Council</v>
          </cell>
          <cell r="AQ260" t="str">
            <v>Head of CDC</v>
          </cell>
          <cell r="AR260" t="str">
            <v>Deputy Head of CDC</v>
          </cell>
          <cell r="AS260" t="str">
            <v>Treasurer of CDC</v>
          </cell>
          <cell r="AT260" t="str">
            <v>Member of CDC</v>
          </cell>
          <cell r="AU260" t="str">
            <v>Commander</v>
          </cell>
          <cell r="AV260" t="str">
            <v>NGO</v>
          </cell>
          <cell r="AW260" t="str">
            <v>Microfinance Organization</v>
          </cell>
          <cell r="AX260" t="str">
            <v>Other:</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28</v>
          </cell>
        </row>
        <row r="261">
          <cell r="I261" t="str">
            <v>N.18</v>
          </cell>
          <cell r="K261" t="str">
            <v>N/A</v>
          </cell>
          <cell r="L261">
            <v>0</v>
          </cell>
          <cell r="U261" t="str">
            <v>In your opinion, are there people in this village who are able to escape punishment for crimes or wrong things they have done because of their wealth, power, or tribal or family connections?</v>
          </cell>
          <cell r="V261" t="str">
            <v/>
          </cell>
          <cell r="W261" t="str">
            <v>Yes, Some People in the Village Can Escape Punishment</v>
          </cell>
          <cell r="X261" t="str">
            <v>No, Nobody in this Village Can Escape Punishment</v>
          </cell>
          <cell r="Y261" t="str">
            <v>Other:</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3</v>
          </cell>
        </row>
        <row r="262">
          <cell r="I262">
            <v>15.03</v>
          </cell>
          <cell r="K262">
            <v>11.02</v>
          </cell>
          <cell r="L262">
            <v>0</v>
          </cell>
          <cell r="U262" t="str">
            <v>When villagers find a problem, such as corruption, or if they disagree with a decision, are they comfortable and safe in expressing their disagreement to the {malik / arbab / qariyadar} or other village decision-makers?</v>
          </cell>
          <cell r="V262" t="str">
            <v/>
          </cell>
          <cell r="W262" t="str">
            <v>No, They Are Not Comfortable in Telling Village Leaders or People When They Disagree</v>
          </cell>
          <cell r="X262" t="str">
            <v>Yes, They Are Comfortable in Telling Village Leaders or People When They Disagree</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2</v>
          </cell>
        </row>
        <row r="263">
          <cell r="I263" t="str">
            <v>N.03</v>
          </cell>
          <cell r="K263" t="str">
            <v>N/A</v>
          </cell>
          <cell r="L263">
            <v>0</v>
          </cell>
          <cell r="U263" t="str">
            <v>I am going to read a list of responsibilities or duties. For each responsibility or duty, please tell me how satisfied you are with how they have performed during the past 12 months. Are you very satisfied, little satisfied, neither satisfied nor unsatisfied, little unsatisfied, or very satisfied?</v>
          </cell>
          <cell r="V263" t="str">
            <v/>
          </cell>
          <cell r="W263" t="str">
            <v>Very Satisfied</v>
          </cell>
          <cell r="X263" t="str">
            <v>Satisfied</v>
          </cell>
          <cell r="Y263" t="str">
            <v>Neither Satisfied nor Unsatisfied</v>
          </cell>
          <cell r="Z263" t="str">
            <v>Unsatisfied</v>
          </cell>
          <cell r="AA263" t="str">
            <v>Very Unsatisfied</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5</v>
          </cell>
        </row>
        <row r="264">
          <cell r="I264" t="str">
            <v>N.41</v>
          </cell>
          <cell r="K264">
            <v>12.01</v>
          </cell>
          <cell r="L264">
            <v>0</v>
          </cell>
          <cell r="U264" t="str">
            <v>Resolution of civil disputes which occur between people in the village over marriage issues</v>
          </cell>
          <cell r="V264" t="str">
            <v/>
          </cell>
          <cell r="W264" t="str">
            <v>Very Satisfied</v>
          </cell>
          <cell r="X264" t="str">
            <v>Satisfied</v>
          </cell>
          <cell r="Y264" t="str">
            <v>Neither Satisfied nor Unsatisfied</v>
          </cell>
          <cell r="Z264" t="str">
            <v>Unsatisfied</v>
          </cell>
          <cell r="AA264" t="str">
            <v>Very Unsatisfied</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5</v>
          </cell>
        </row>
        <row r="265">
          <cell r="I265" t="str">
            <v>N.43</v>
          </cell>
          <cell r="K265">
            <v>12.03</v>
          </cell>
          <cell r="L265">
            <v>0</v>
          </cell>
          <cell r="U265" t="str">
            <v>Protection of the village from attack by bandits or other armed groups</v>
          </cell>
          <cell r="V265" t="str">
            <v/>
          </cell>
          <cell r="W265" t="str">
            <v>Very Satisfied</v>
          </cell>
          <cell r="X265" t="str">
            <v>Satisfied</v>
          </cell>
          <cell r="Y265" t="str">
            <v>Neither Satisfied nor Unsatisfied</v>
          </cell>
          <cell r="Z265" t="str">
            <v>Unsatisfied</v>
          </cell>
          <cell r="AA265" t="str">
            <v>Very Unsatisfied</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5</v>
          </cell>
        </row>
        <row r="266">
          <cell r="I266" t="str">
            <v>N.44</v>
          </cell>
          <cell r="K266">
            <v>12.04</v>
          </cell>
          <cell r="L266">
            <v>0</v>
          </cell>
          <cell r="U266" t="str">
            <v>Management of development projects in the village</v>
          </cell>
          <cell r="V266" t="str">
            <v/>
          </cell>
          <cell r="W266" t="str">
            <v>Very Satisfied</v>
          </cell>
          <cell r="X266" t="str">
            <v>Satisfied</v>
          </cell>
          <cell r="Y266" t="str">
            <v>Neither Satisfied nor Unsatisfied</v>
          </cell>
          <cell r="Z266" t="str">
            <v>Unsatisfied</v>
          </cell>
          <cell r="AA266" t="str">
            <v>Very Unsatisfied</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5</v>
          </cell>
        </row>
        <row r="267">
          <cell r="I267">
            <v>15.02</v>
          </cell>
          <cell r="K267" t="str">
            <v>N/A</v>
          </cell>
          <cell r="L267">
            <v>0</v>
          </cell>
          <cell r="U267" t="str">
            <v>Ahmad lives in a village like yours and believes that some of the funds supposed to be used for a development project in the village have been stolen. What should Ahmad do?</v>
          </cell>
          <cell r="V267" t="str">
            <v/>
          </cell>
          <cell r="W267" t="str">
            <v>Malik / Arbab / Qariyadar</v>
          </cell>
          <cell r="X267" t="str">
            <v>{Name of Council 1}</v>
          </cell>
          <cell r="Y267" t="str">
            <v>Mullah / Imam / Mawlawi</v>
          </cell>
          <cell r="Z267" t="str">
            <v>Whitebeards / Tribal Elders</v>
          </cell>
          <cell r="AA267" t="str">
            <v>NGO</v>
          </cell>
          <cell r="AB267" t="str">
            <v>District Government</v>
          </cell>
          <cell r="AC267" t="str">
            <v>Provincial Government</v>
          </cell>
          <cell r="AD267" t="str">
            <v>Central Government</v>
          </cell>
          <cell r="AE267" t="str">
            <v>Do Nothing</v>
          </cell>
          <cell r="AF267" t="str">
            <v>Other:</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10</v>
          </cell>
        </row>
        <row r="268">
          <cell r="I268">
            <v>15.07</v>
          </cell>
          <cell r="K268" t="str">
            <v>N/A</v>
          </cell>
          <cell r="L268">
            <v>0</v>
          </cell>
          <cell r="U268" t="str">
            <v>If central government officials did the distribution of food aid, who would they be the most likely to select?</v>
          </cell>
          <cell r="V268" t="str">
            <v/>
          </cell>
          <cell r="W268" t="str">
            <v>Villagers That Are Most Needy</v>
          </cell>
          <cell r="X268" t="str">
            <v>Villagers That They Are Most Friendly With</v>
          </cell>
          <cell r="Y268" t="str">
            <v>Villagers That Belong To Their Tribe or Family</v>
          </cell>
          <cell r="Z268" t="str">
            <v>Villagers That Pay Bribes or Do Them a Favor</v>
          </cell>
          <cell r="AA268" t="str">
            <v>Other:</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5</v>
          </cell>
        </row>
        <row r="269">
          <cell r="I269">
            <v>15.08</v>
          </cell>
          <cell r="K269" t="str">
            <v>N/A</v>
          </cell>
          <cell r="L269">
            <v>0</v>
          </cell>
          <cell r="U269" t="str">
            <v>If NGO workers did the distribution, who would they be the most likely to select?</v>
          </cell>
          <cell r="V269" t="str">
            <v/>
          </cell>
          <cell r="W269" t="str">
            <v>Villagers That Are Most Needy</v>
          </cell>
          <cell r="X269" t="str">
            <v>Villagers That They Are Most Friendly With</v>
          </cell>
          <cell r="Y269" t="str">
            <v>Villagers That Belong To Their Tribe or Family</v>
          </cell>
          <cell r="Z269" t="str">
            <v>Villagers That Pay Bribes or Do Them a Favor</v>
          </cell>
          <cell r="AA269" t="str">
            <v>Other:</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5</v>
          </cell>
        </row>
        <row r="270">
          <cell r="I270" t="str">
            <v>N.06</v>
          </cell>
          <cell r="K270" t="str">
            <v>N/A</v>
          </cell>
          <cell r="L270">
            <v>0</v>
          </cell>
          <cell r="U270" t="str">
            <v>I am going to read a list of responsibilities or activities which are sometimes provided by governments, NGOs, local commanders, and occasionally by groups that are against the government. For each responsibilities or activity,  which group should do this?: [1] Government of Hamid Karzai; [2] Local Leaders; [3] Local Commanders; [4] NGOs; [5] Groups Against the Government; [6] Someone else [SPECIFY]; or [7] No One?</v>
          </cell>
          <cell r="V270" t="str">
            <v/>
          </cell>
          <cell r="W270" t="str">
            <v>Government of Hamid Karzai</v>
          </cell>
          <cell r="X270" t="str">
            <v>Local Leaders</v>
          </cell>
          <cell r="Y270" t="str">
            <v>Local Commanders</v>
          </cell>
          <cell r="Z270" t="str">
            <v>NGOs</v>
          </cell>
          <cell r="AA270" t="str">
            <v>Groups Against the Government</v>
          </cell>
          <cell r="AB270" t="str">
            <v>Someone Else</v>
          </cell>
          <cell r="AC270" t="str">
            <v>No One Should Do This</v>
          </cell>
          <cell r="AD270" t="str">
            <v>District Government</v>
          </cell>
          <cell r="AE270" t="str">
            <v>Provincial Government</v>
          </cell>
          <cell r="AF270" t="str">
            <v>Clergy</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10</v>
          </cell>
        </row>
        <row r="271">
          <cell r="I271" t="str">
            <v>N.07</v>
          </cell>
          <cell r="K271" t="str">
            <v>N/A</v>
          </cell>
          <cell r="L271">
            <v>0</v>
          </cell>
          <cell r="U271" t="str">
            <v>Protect the country from threats from other countries</v>
          </cell>
          <cell r="V271" t="str">
            <v/>
          </cell>
          <cell r="W271" t="str">
            <v>Government of Hamid Karzai</v>
          </cell>
          <cell r="X271" t="str">
            <v>Local Leaders</v>
          </cell>
          <cell r="Y271" t="str">
            <v>Local Commanders</v>
          </cell>
          <cell r="Z271" t="str">
            <v>NGOs</v>
          </cell>
          <cell r="AA271" t="str">
            <v>Groups Against the Government</v>
          </cell>
          <cell r="AB271" t="str">
            <v>Someone Else</v>
          </cell>
          <cell r="AC271" t="str">
            <v>No One Should Do This</v>
          </cell>
          <cell r="AD271" t="str">
            <v>District Government</v>
          </cell>
          <cell r="AE271" t="str">
            <v>Provincial Government</v>
          </cell>
          <cell r="AF271" t="str">
            <v>Clergy</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10</v>
          </cell>
        </row>
        <row r="272">
          <cell r="I272" t="str">
            <v>N.08</v>
          </cell>
          <cell r="K272" t="str">
            <v>N/A</v>
          </cell>
          <cell r="L272">
            <v>0</v>
          </cell>
          <cell r="U272" t="str">
            <v>Punish people who commit crimes</v>
          </cell>
          <cell r="V272" t="str">
            <v/>
          </cell>
          <cell r="W272" t="str">
            <v>Government of Hamid Karzai</v>
          </cell>
          <cell r="X272" t="str">
            <v>Local Leaders</v>
          </cell>
          <cell r="Y272" t="str">
            <v>Local Commanders</v>
          </cell>
          <cell r="Z272" t="str">
            <v>NGOs</v>
          </cell>
          <cell r="AA272" t="str">
            <v>Groups Against the Government</v>
          </cell>
          <cell r="AB272" t="str">
            <v>Someone Else</v>
          </cell>
          <cell r="AC272" t="str">
            <v>No One Should Do This</v>
          </cell>
          <cell r="AD272" t="str">
            <v>District Government</v>
          </cell>
          <cell r="AE272" t="str">
            <v>Provincial Government</v>
          </cell>
          <cell r="AF272" t="str">
            <v>Clergy</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10</v>
          </cell>
        </row>
        <row r="273">
          <cell r="I273" t="str">
            <v>N.10</v>
          </cell>
          <cell r="K273" t="str">
            <v>N/A</v>
          </cell>
          <cell r="L273">
            <v>0</v>
          </cell>
          <cell r="U273" t="str">
            <v>Provide job opportunities, training, and cash-for-work programs</v>
          </cell>
          <cell r="V273" t="str">
            <v/>
          </cell>
          <cell r="W273" t="str">
            <v>Government Officials in Kabul</v>
          </cell>
          <cell r="X273" t="str">
            <v>Tribal Leaders</v>
          </cell>
          <cell r="Y273" t="str">
            <v>Religious Leaders</v>
          </cell>
          <cell r="Z273" t="str">
            <v>Other:</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4</v>
          </cell>
        </row>
        <row r="274">
          <cell r="I274" t="str">
            <v>N.11</v>
          </cell>
          <cell r="K274" t="str">
            <v>N/A</v>
          </cell>
          <cell r="L274">
            <v>0</v>
          </cell>
          <cell r="U274" t="str">
            <v>Provide other services, such as health care and education</v>
          </cell>
          <cell r="V274" t="str">
            <v/>
          </cell>
          <cell r="W274" t="str">
            <v>Government Officials in Kabul</v>
          </cell>
          <cell r="X274" t="str">
            <v>Tribal Leaders</v>
          </cell>
          <cell r="Y274" t="str">
            <v>Religious Leaders</v>
          </cell>
          <cell r="Z274" t="str">
            <v>Other:</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4</v>
          </cell>
        </row>
        <row r="275">
          <cell r="I275" t="str">
            <v>N.14</v>
          </cell>
          <cell r="K275" t="str">
            <v>N/A</v>
          </cell>
          <cell r="L275">
            <v>0</v>
          </cell>
          <cell r="U275" t="str">
            <v>In your opinion, what is the best type of government for {name of province}? A government system in which major decisions are made by: [1] Commander or other influential person in {name of province}; [2] Person elected by people of {name of province}; [3] Council elected by people of {name of province}; [4] Jirga for {name of province}; [5] Ulema for {name of province}; or [6] Something Else?</v>
          </cell>
          <cell r="V275" t="str">
            <v/>
          </cell>
          <cell r="W275" t="str">
            <v>Commander or Other Powerful Person</v>
          </cell>
          <cell r="X275" t="str">
            <v>Governor Elected by the People</v>
          </cell>
          <cell r="Y275" t="str">
            <v>Council of Elected Representatives</v>
          </cell>
          <cell r="Z275" t="str">
            <v>Province Jirga</v>
          </cell>
          <cell r="AA275" t="str">
            <v>Province Ulema</v>
          </cell>
          <cell r="AB275" t="str">
            <v>Other:</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6</v>
          </cell>
        </row>
        <row r="276">
          <cell r="I276" t="str">
            <v>N.32</v>
          </cell>
          <cell r="K276" t="str">
            <v>N/A</v>
          </cell>
          <cell r="L276">
            <v>0</v>
          </cell>
          <cell r="U276" t="str">
            <v>Do you think that elections and democracy make the government serve the people better, worse, or does not make any difference?</v>
          </cell>
          <cell r="V276" t="str">
            <v/>
          </cell>
          <cell r="W276" t="str">
            <v>Elections Result in Better Government Services</v>
          </cell>
          <cell r="X276" t="str">
            <v>Elections Result in Less Government Services</v>
          </cell>
          <cell r="Y276" t="str">
            <v>Elections Make No Difference</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3</v>
          </cell>
        </row>
        <row r="277">
          <cell r="I277" t="str">
            <v>N.35</v>
          </cell>
          <cell r="K277" t="str">
            <v>N/A</v>
          </cell>
          <cell r="L277">
            <v>0</v>
          </cell>
          <cell r="U277" t="str">
            <v>What do you think is the main reason that people in this district don’t receive more services from the government? Is it: [1] Because the government doesn't have enough money; [2] Because some people in government take the money for themselves; or [3] Because people in government only deliver services to the areas to which they have a family or tribal connection; or [4] Because of something else?</v>
          </cell>
          <cell r="V277" t="str">
            <v/>
          </cell>
          <cell r="W277" t="str">
            <v>Government Doesn't Have Enough Money</v>
          </cell>
          <cell r="X277" t="str">
            <v>Some People in Government Take Money for Themselves</v>
          </cell>
          <cell r="Y277" t="str">
            <v>People in Government Only Deliver Services to Own Tribes / Family</v>
          </cell>
          <cell r="Z277" t="str">
            <v>Other:</v>
          </cell>
          <cell r="AA277" t="str">
            <v>Corruption in Hiring for Key State Institutions</v>
          </cell>
          <cell r="AB277" t="str">
            <v>Low Capacity of Staff at District Level</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6</v>
          </cell>
        </row>
        <row r="278">
          <cell r="I278" t="str">
            <v>N.16</v>
          </cell>
          <cell r="K278" t="str">
            <v>N/A</v>
          </cell>
          <cell r="L278">
            <v>0</v>
          </cell>
          <cell r="U278" t="str">
            <v>If the current system were to change and the provincial governor and district administrator were to be selected through a secret ballot election open to all the people in the area, do you think this would improve the situation of the people in the area, make it worse, or have no difference?</v>
          </cell>
          <cell r="V278" t="str">
            <v/>
          </cell>
          <cell r="W278" t="str">
            <v>Improve the Situation of People in the Area</v>
          </cell>
          <cell r="X278" t="str">
            <v>Worsen the Situation of People in the Area</v>
          </cell>
          <cell r="Y278" t="str">
            <v>Make No Difference</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3</v>
          </cell>
        </row>
        <row r="279">
          <cell r="I279">
            <v>14.11</v>
          </cell>
          <cell r="K279" t="str">
            <v>N/A</v>
          </cell>
          <cell r="L279">
            <v>0</v>
          </cell>
          <cell r="U279" t="str">
            <v>In your opinion, should the government be involved in the eradication of illegal crops, such as poppy?</v>
          </cell>
          <cell r="V279" t="str">
            <v/>
          </cell>
          <cell r="W279" t="str">
            <v>No</v>
          </cell>
          <cell r="X279" t="str">
            <v>Yes</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2</v>
          </cell>
        </row>
        <row r="280">
          <cell r="I280">
            <v>7.19</v>
          </cell>
          <cell r="K280">
            <v>15.059999999999999</v>
          </cell>
          <cell r="L280">
            <v>0</v>
          </cell>
          <cell r="U280" t="str">
            <v xml:space="preserve">In your opinion, if people have to pay tax on their income, to whom should they pay this tax? </v>
          </cell>
          <cell r="V280" t="str">
            <v/>
          </cell>
          <cell r="W280" t="str">
            <v>Arbab / Malik / Qariyadar</v>
          </cell>
          <cell r="X280" t="str">
            <v>Khan / Zamindar / Beg / Baay</v>
          </cell>
          <cell r="Y280" t="str">
            <v>Sayed / Eshan / Khoja</v>
          </cell>
          <cell r="Z280" t="str">
            <v>Mullah / Imam / Mosque Mullah</v>
          </cell>
          <cell r="AA280" t="str">
            <v>Mawlawi / Religious Scholar / Rohanion</v>
          </cell>
          <cell r="AB280" t="str">
            <v>White Beard(s) / Tribal Elder(s)</v>
          </cell>
          <cell r="AC280" t="str">
            <v>Head of Village Council</v>
          </cell>
          <cell r="AD280" t="str">
            <v>Member of Village Council</v>
          </cell>
          <cell r="AE280" t="str">
            <v>Head of CDC</v>
          </cell>
          <cell r="AF280" t="str">
            <v>Treasurer of CDC</v>
          </cell>
          <cell r="AG280" t="str">
            <v>Village Council</v>
          </cell>
          <cell r="AH280" t="str">
            <v>CDC</v>
          </cell>
          <cell r="AI280" t="str">
            <v>NSP</v>
          </cell>
          <cell r="AJ280" t="str">
            <v>MRRD</v>
          </cell>
          <cell r="AK280" t="str">
            <v>Ministry of Finance</v>
          </cell>
          <cell r="AL280" t="str">
            <v>Other Ministry</v>
          </cell>
          <cell r="AM280" t="str">
            <v>Central Government / Representative of Central Government</v>
          </cell>
          <cell r="AN280" t="str">
            <v>Provincial Governor</v>
          </cell>
          <cell r="AO280" t="str">
            <v>Province Shura</v>
          </cell>
          <cell r="AP280" t="str">
            <v>Provincial Government</v>
          </cell>
          <cell r="AQ280" t="str">
            <v>District Administrator</v>
          </cell>
          <cell r="AR280" t="str">
            <v>District Shura</v>
          </cell>
          <cell r="AS280" t="str">
            <v>District Government</v>
          </cell>
          <cell r="AT280" t="str">
            <v>Commander</v>
          </cell>
          <cell r="AU280" t="str">
            <v>Mujahed</v>
          </cell>
          <cell r="AV280" t="str">
            <v>Poor and Needy People</v>
          </cell>
          <cell r="AW280" t="str">
            <v>Other:</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27</v>
          </cell>
        </row>
        <row r="281">
          <cell r="I281">
            <v>70.55</v>
          </cell>
          <cell r="K281">
            <v>11.189999999999996</v>
          </cell>
          <cell r="L281">
            <v>0</v>
          </cell>
          <cell r="U281" t="str">
            <v>Does this {woman / women} have any title(s) or position(s)? [IF YES] What?</v>
          </cell>
          <cell r="V281" t="str">
            <v>[MARK ALL MENTIONED]</v>
          </cell>
          <cell r="W281" t="str">
            <v>No, This Person Doesn't Have a Title or Position</v>
          </cell>
          <cell r="X281" t="str">
            <v>Head of Women's Council</v>
          </cell>
          <cell r="Y281" t="str">
            <v>Member of Women's Council</v>
          </cell>
          <cell r="Z281" t="str">
            <v>Head of CDC (Woman)</v>
          </cell>
          <cell r="AA281" t="str">
            <v>Deputy Head of CDC (Woman)</v>
          </cell>
          <cell r="AB281" t="str">
            <v>Treasurer of CDC (Woman)</v>
          </cell>
          <cell r="AC281" t="str">
            <v>Secretary of CDC</v>
          </cell>
          <cell r="AD281" t="str">
            <v>Member of CDC</v>
          </cell>
          <cell r="AE281" t="str">
            <v>Teacher</v>
          </cell>
          <cell r="AF281" t="str">
            <v>Midwife</v>
          </cell>
          <cell r="AG281" t="str">
            <v>White Hair</v>
          </cell>
          <cell r="AH281" t="str">
            <v>Other:</v>
          </cell>
          <cell r="AI281" t="str">
            <v>Other:</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13</v>
          </cell>
        </row>
        <row r="282">
          <cell r="I282">
            <v>16.04</v>
          </cell>
          <cell r="K282">
            <v>14.04</v>
          </cell>
          <cell r="L282">
            <v>12.129999999999997</v>
          </cell>
          <cell r="U282" t="str">
            <v>Did anyone from the village or from outside the village help in resolving the (most recent) dispute?</v>
          </cell>
          <cell r="V282" t="str">
            <v/>
          </cell>
          <cell r="W282" t="str">
            <v>Yes, People from the Village Helped Resolve Dispute</v>
          </cell>
          <cell r="X282" t="str">
            <v>Yes, People from outside the Village Helped Resolve Dispute</v>
          </cell>
          <cell r="Y282" t="str">
            <v>No, Because Parties to Dispute Resolved It Themselves</v>
          </cell>
          <cell r="Z282" t="str">
            <v>Nobody Helped Resolve the Dispute</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4</v>
          </cell>
        </row>
        <row r="283">
          <cell r="I283">
            <v>17.02</v>
          </cell>
          <cell r="K283" t="str">
            <v>N/A</v>
          </cell>
          <cell r="L283">
            <v>0</v>
          </cell>
          <cell r="U283" t="str">
            <v>During the past 12 months, how many times was this village visited by representatives of the government or the police or army?</v>
          </cell>
          <cell r="V283" t="str">
            <v/>
          </cell>
          <cell r="W283" t="str">
            <v>Zero Times</v>
          </cell>
          <cell r="X283" t="str">
            <v>One Time</v>
          </cell>
          <cell r="Y283" t="str">
            <v>Two Times</v>
          </cell>
          <cell r="Z283" t="str">
            <v>Three Times</v>
          </cell>
          <cell r="AA283" t="str">
            <v>Four Times</v>
          </cell>
          <cell r="AB283" t="str">
            <v>Five Times</v>
          </cell>
          <cell r="AC283" t="str">
            <v>Six Times</v>
          </cell>
          <cell r="AD283" t="str">
            <v>Seven Times</v>
          </cell>
          <cell r="AE283" t="str">
            <v>Eight Times</v>
          </cell>
          <cell r="AF283" t="str">
            <v>Nine Times</v>
          </cell>
          <cell r="AG283" t="str">
            <v>Ten Times</v>
          </cell>
          <cell r="AH283" t="str">
            <v>Twenty Times</v>
          </cell>
          <cell r="AI283" t="str">
            <v>Thirty Times</v>
          </cell>
          <cell r="AJ283" t="str">
            <v>Forty Times</v>
          </cell>
          <cell r="AK283" t="str">
            <v>Fifty Times</v>
          </cell>
          <cell r="AL283" t="str">
            <v>Hundred Times</v>
          </cell>
          <cell r="AM283" t="str">
            <v>Other Times</v>
          </cell>
          <cell r="AN283" t="str">
            <v>Too Many to Count</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18</v>
          </cell>
        </row>
        <row r="284">
          <cell r="I284">
            <v>15.15</v>
          </cell>
          <cell r="K284" t="str">
            <v>N/A</v>
          </cell>
          <cell r="L284">
            <v>0</v>
          </cell>
          <cell r="U284" t="str">
            <v>To what extent are the Afghan National Army able to protect people in this village and neighboring villages from attacks by bandits or armed groups? A lot, a little bit or not at all?</v>
          </cell>
          <cell r="V284" t="str">
            <v/>
          </cell>
          <cell r="W284" t="str">
            <v>A Lot</v>
          </cell>
          <cell r="X284" t="str">
            <v>A Little Bit</v>
          </cell>
          <cell r="Y284" t="str">
            <v>Not At All</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3</v>
          </cell>
        </row>
        <row r="285">
          <cell r="I285">
            <v>15.14</v>
          </cell>
          <cell r="K285" t="str">
            <v>N/A</v>
          </cell>
          <cell r="L285">
            <v>0</v>
          </cell>
          <cell r="U285" t="str">
            <v>To what extent are the Afghan National Police able to prevent, investigate, and prosecute crimes committed against people in this village and neighboring villages? A lot, a little bit or not at all?</v>
          </cell>
          <cell r="V285" t="str">
            <v/>
          </cell>
          <cell r="W285" t="str">
            <v>A Lot</v>
          </cell>
          <cell r="X285" t="str">
            <v>A Little Bit</v>
          </cell>
          <cell r="Y285" t="str">
            <v>Not At All</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3</v>
          </cell>
        </row>
        <row r="286">
          <cell r="I286" t="str">
            <v>N.21</v>
          </cell>
          <cell r="K286" t="str">
            <v>N/A</v>
          </cell>
          <cell r="L286">
            <v>0</v>
          </cell>
          <cell r="U286" t="str">
            <v>In your opinion, if a villager has information about a plan for an IED attack, should they inform the police / army?</v>
          </cell>
          <cell r="V286" t="str">
            <v/>
          </cell>
          <cell r="W286" t="str">
            <v>No, Police or Army Should Not Be Informed</v>
          </cell>
          <cell r="X286" t="str">
            <v>Yes, Police or Army Should Be Informed</v>
          </cell>
          <cell r="Y286" t="str">
            <v>Other:</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3</v>
          </cell>
        </row>
        <row r="287">
          <cell r="I287" t="str">
            <v>N.90</v>
          </cell>
          <cell r="K287" t="str">
            <v>N/A</v>
          </cell>
          <cell r="L287">
            <v>0</v>
          </cell>
          <cell r="U287" t="str">
            <v>If the villagers learn about an IED in your village, is it feasible for the villagers to inform the National Police/ National Army?</v>
          </cell>
          <cell r="V287" t="str">
            <v/>
          </cell>
          <cell r="W287" t="str">
            <v>No</v>
          </cell>
          <cell r="X287" t="str">
            <v>Yes</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2</v>
          </cell>
        </row>
        <row r="288">
          <cell r="I288" t="str">
            <v>N.84</v>
          </cell>
          <cell r="K288" t="str">
            <v>N/A</v>
          </cell>
          <cell r="L288">
            <v>0</v>
          </cell>
          <cell r="U288" t="str">
            <v>What is the approximate cost of a bag of 20 kilograms of wheat in the village?</v>
          </cell>
          <cell r="V288" t="str">
            <v/>
          </cell>
          <cell r="W288" t="str">
            <v>Afghani</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1</v>
          </cell>
        </row>
        <row r="289">
          <cell r="I289">
            <v>3.2</v>
          </cell>
          <cell r="K289">
            <v>3.0899999999999981</v>
          </cell>
          <cell r="L289">
            <v>0</v>
          </cell>
          <cell r="U289" t="str">
            <v>How many boys between the ages of 7 and 14 live in this household and how many of them go to school?</v>
          </cell>
          <cell r="V289" t="str">
            <v>[IF NO SCHOOL-AGE BOYS GO TO SCHOOL OR IF ALL SCHOOL-AGE BOYS GO TO SCHOOL &gt;&gt; 3.XX]</v>
          </cell>
          <cell r="W289" t="str">
            <v>Boys Living in Household</v>
          </cell>
          <cell r="X289" t="str">
            <v>Boys Going to School</v>
          </cell>
          <cell r="Y289" t="str">
            <v>Boys</v>
          </cell>
          <cell r="Z289" t="str">
            <v>Boys</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4</v>
          </cell>
        </row>
        <row r="290">
          <cell r="I290">
            <v>15.27</v>
          </cell>
          <cell r="K290">
            <v>11.149999999999997</v>
          </cell>
          <cell r="L290">
            <v>0</v>
          </cell>
          <cell r="U290" t="str">
            <v>What is the main reason that girls should not study beyond this class?</v>
          </cell>
          <cell r="V290" t="str">
            <v/>
          </cell>
          <cell r="W290" t="str">
            <v>Girls have no need for education</v>
          </cell>
          <cell r="X290" t="str">
            <v>Girls do not like education</v>
          </cell>
          <cell r="Y290" t="str">
            <v>Household duties and/or work in the field takes up all of their time</v>
          </cell>
          <cell r="Z290" t="str">
            <v>Fathers do not allow them</v>
          </cell>
          <cell r="AA290" t="str">
            <v>Against tradition and rules of village</v>
          </cell>
          <cell r="AB290" t="str">
            <v>Against Islam</v>
          </cell>
          <cell r="AC290" t="str">
            <v>Lack of Security</v>
          </cell>
          <cell r="AD290" t="str">
            <v>Other:</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8</v>
          </cell>
        </row>
        <row r="291">
          <cell r="I291" t="str">
            <v>N.02</v>
          </cell>
          <cell r="K291" t="str">
            <v>N/A</v>
          </cell>
          <cell r="L291">
            <v>0</v>
          </cell>
          <cell r="U291" t="str">
            <v>I am now going to ask you a few questions about your opinions on a few issues, including local governance and national politics. I would like you tell me your own opinion about how things should be, rather than the way things are. Please remember that all the answers are confidential and only will be used together with other responses to find out about what the people in rural Afghanistan think on important issues. The answers won't be shared with anyone in the village, in the government, or anyone else.</v>
          </cell>
          <cell r="V291" t="str">
            <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row>
        <row r="292">
          <cell r="I292" t="str">
            <v>N.23</v>
          </cell>
          <cell r="K292" t="str">
            <v>N/A</v>
          </cell>
          <cell r="L292">
            <v>0</v>
          </cell>
          <cell r="U292" t="str">
            <v>[IF YES] What were your reasons for voting?</v>
          </cell>
          <cell r="V292" t="str">
            <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row>
        <row r="293">
          <cell r="I293" t="str">
            <v>N.24</v>
          </cell>
          <cell r="K293" t="str">
            <v>N/A</v>
          </cell>
          <cell r="L293">
            <v>0</v>
          </cell>
          <cell r="U293" t="str">
            <v>[IF NO] What were your reasons for not voting?</v>
          </cell>
          <cell r="V293" t="str">
            <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row>
        <row r="294">
          <cell r="I294" t="str">
            <v>N.29</v>
          </cell>
          <cell r="K294" t="str">
            <v>N/A</v>
          </cell>
          <cell r="L294">
            <v>0</v>
          </cell>
          <cell r="U294" t="str">
            <v>Should they inform ISAF?</v>
          </cell>
          <cell r="V294" t="str">
            <v/>
          </cell>
          <cell r="W294" t="str">
            <v>No, ISAF Should Not Be Informed</v>
          </cell>
          <cell r="X294" t="str">
            <v>Yes, ISAF Should Be Informed</v>
          </cell>
          <cell r="Y294" t="str">
            <v>Other:</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3</v>
          </cell>
        </row>
        <row r="295">
          <cell r="I295" t="str">
            <v>N.30</v>
          </cell>
          <cell r="K295" t="str">
            <v>N/A</v>
          </cell>
          <cell r="L295">
            <v>0</v>
          </cell>
          <cell r="U295" t="str">
            <v>If a villager has information about movements of insurgents, should they inform the police / army?</v>
          </cell>
          <cell r="V295" t="str">
            <v/>
          </cell>
          <cell r="W295" t="str">
            <v>No, Police or Army Should Not Be Informed</v>
          </cell>
          <cell r="X295" t="str">
            <v>Yes, Police or Army Should Be Informed</v>
          </cell>
          <cell r="Y295" t="str">
            <v>Other:</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3</v>
          </cell>
        </row>
        <row r="296">
          <cell r="I296" t="str">
            <v>N.31</v>
          </cell>
          <cell r="K296" t="str">
            <v>N/A</v>
          </cell>
          <cell r="L296">
            <v>0</v>
          </cell>
          <cell r="U296" t="str">
            <v>Should they inform ISAF?</v>
          </cell>
          <cell r="V296" t="str">
            <v/>
          </cell>
          <cell r="W296" t="str">
            <v>No, ISAF Should Not Be Informed</v>
          </cell>
          <cell r="X296" t="str">
            <v>Yes, ISAF Should Be Informed</v>
          </cell>
          <cell r="Y296" t="str">
            <v>Other:</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3</v>
          </cell>
        </row>
        <row r="297">
          <cell r="I297" t="str">
            <v>N.33</v>
          </cell>
          <cell r="K297" t="str">
            <v>N/A</v>
          </cell>
          <cell r="L297">
            <v>0</v>
          </cell>
          <cell r="U297" t="str">
            <v>Does the government currently have control over this area?</v>
          </cell>
          <cell r="V297" t="str">
            <v/>
          </cell>
          <cell r="W297" t="str">
            <v>No, Government Does Not Have Control</v>
          </cell>
          <cell r="X297" t="str">
            <v>Yes, Government Has Control</v>
          </cell>
          <cell r="Y297" t="str">
            <v>Other:</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3</v>
          </cell>
        </row>
        <row r="298">
          <cell r="I298" t="str">
            <v>N.36</v>
          </cell>
          <cell r="K298" t="str">
            <v>N/A</v>
          </cell>
          <cell r="L298">
            <v>0</v>
          </cell>
          <cell r="U298" t="str">
            <v>If someone in this village committed a crime, would it be right for the police to come and arrest him?</v>
          </cell>
          <cell r="V298" t="str">
            <v/>
          </cell>
          <cell r="W298" t="str">
            <v>No, It Would No Be Right for Police to Arrest Him</v>
          </cell>
          <cell r="X298" t="str">
            <v>Yes, It Would Be Right for Police to Arrest Him</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2</v>
          </cell>
        </row>
        <row r="299">
          <cell r="I299" t="str">
            <v>N.37</v>
          </cell>
          <cell r="K299" t="str">
            <v>N/A</v>
          </cell>
          <cell r="L299">
            <v>0</v>
          </cell>
          <cell r="U299" t="str">
            <v>If someone in this area was supporting insurgents, would it be right for the army to arrest him?</v>
          </cell>
          <cell r="V299" t="str">
            <v/>
          </cell>
          <cell r="W299" t="str">
            <v>No, It Would No Be Right for Army to Arrest Him</v>
          </cell>
          <cell r="X299" t="str">
            <v>Yes, It Would Be Right for Army to Arrest Him</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2</v>
          </cell>
        </row>
        <row r="300">
          <cell r="I300">
            <v>6.08</v>
          </cell>
          <cell r="K300" t="str">
            <v>N/A</v>
          </cell>
          <cell r="L300">
            <v>0</v>
          </cell>
          <cell r="U300" t="str">
            <v>Who has the responsibility of record the birth, deaths, and marriages in the village?</v>
          </cell>
          <cell r="V300" t="str">
            <v/>
          </cell>
          <cell r="W300" t="str">
            <v>No Such Person</v>
          </cell>
          <cell r="X300" t="str">
            <v>Malik</v>
          </cell>
          <cell r="Y300" t="str">
            <v>Arbab</v>
          </cell>
          <cell r="Z300" t="str">
            <v>Qariyadar</v>
          </cell>
          <cell r="AA300" t="str">
            <v>Khan</v>
          </cell>
          <cell r="AB300" t="str">
            <v>Zamindar</v>
          </cell>
          <cell r="AC300" t="str">
            <v>Beg / Baay</v>
          </cell>
          <cell r="AD300" t="str">
            <v>Commander</v>
          </cell>
          <cell r="AE300" t="str">
            <v>Mullah / Imam</v>
          </cell>
          <cell r="AF300" t="str">
            <v>Mosque Mullah</v>
          </cell>
          <cell r="AG300" t="str">
            <v>Mawlawi</v>
          </cell>
          <cell r="AH300" t="str">
            <v>Religious Scholar</v>
          </cell>
          <cell r="AI300" t="str">
            <v>Rohani</v>
          </cell>
          <cell r="AJ300" t="str">
            <v>Judge</v>
          </cell>
          <cell r="AK300" t="str">
            <v>Tribal Elders</v>
          </cell>
          <cell r="AL300" t="str">
            <v>Whitebeards</v>
          </cell>
          <cell r="AM300" t="str">
            <v>Council</v>
          </cell>
          <cell r="AN300" t="str">
            <v>CDC</v>
          </cell>
          <cell r="AO300" t="str">
            <v>Tribal Council</v>
          </cell>
          <cell r="AP300" t="str">
            <v>Head of CDC</v>
          </cell>
          <cell r="AQ300" t="str">
            <v>Treasurer of CDC</v>
          </cell>
          <cell r="AR300" t="str">
            <v>Member of CDC</v>
          </cell>
          <cell r="AS300" t="str">
            <v>Head of Council</v>
          </cell>
          <cell r="AT300" t="str">
            <v>Member of Council</v>
          </cell>
          <cell r="AU300" t="str">
            <v>Head of Tribal Council</v>
          </cell>
          <cell r="AV300" t="str">
            <v>Member of Tribal Council</v>
          </cell>
          <cell r="AW300" t="str">
            <v>People's Representative</v>
          </cell>
          <cell r="AX300" t="str">
            <v>Police Commander</v>
          </cell>
          <cell r="AY300" t="str">
            <v>District Administrator</v>
          </cell>
          <cell r="AZ300" t="str">
            <v>Other:</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30</v>
          </cell>
        </row>
        <row r="301">
          <cell r="I301" t="str">
            <v>N.45</v>
          </cell>
          <cell r="K301">
            <v>12.049999999999999</v>
          </cell>
          <cell r="L301">
            <v>0</v>
          </cell>
          <cell r="U301" t="str">
            <v>Information given to the district, provincial, and central government authorities about the situation in the village</v>
          </cell>
          <cell r="V301" t="str">
            <v/>
          </cell>
          <cell r="W301" t="str">
            <v>Very Satisfied</v>
          </cell>
          <cell r="X301" t="str">
            <v>Satisfied</v>
          </cell>
          <cell r="Y301" t="str">
            <v>Neither Satisfied nor Unsatisfied</v>
          </cell>
          <cell r="Z301" t="str">
            <v>Unsatisfied</v>
          </cell>
          <cell r="AA301" t="str">
            <v>Very Unsatisfied</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5</v>
          </cell>
        </row>
        <row r="302">
          <cell r="I302">
            <v>15.09</v>
          </cell>
          <cell r="K302" t="str">
            <v>N/A</v>
          </cell>
          <cell r="L302">
            <v>0</v>
          </cell>
          <cell r="U302" t="str">
            <v>In your opinion, are there people in Afghanistan who are able to escape punishment for crimes or wrong things they have done because of their wealth, power, or tribal or family connections?</v>
          </cell>
          <cell r="V302" t="str">
            <v/>
          </cell>
          <cell r="W302" t="str">
            <v>Law Applies Equally to People of Afghanistan</v>
          </cell>
          <cell r="X302" t="str">
            <v>Law Does Not Apply to Some Rich or Powerful People</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2</v>
          </cell>
        </row>
        <row r="303">
          <cell r="I303" t="str">
            <v>N.25</v>
          </cell>
          <cell r="K303" t="str">
            <v>N/A</v>
          </cell>
          <cell r="L303">
            <v>0</v>
          </cell>
          <cell r="U303" t="str">
            <v>Were you satisfied with the outcome of the elections? Do you think the person who was elected deserves the position?</v>
          </cell>
          <cell r="V303" t="str">
            <v/>
          </cell>
          <cell r="W303" t="str">
            <v>No, Wrong Person Was Elected</v>
          </cell>
          <cell r="X303" t="str">
            <v>Yes, Right Person Was Elected</v>
          </cell>
          <cell r="Y303" t="str">
            <v>Other:</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3</v>
          </cell>
        </row>
        <row r="304">
          <cell r="I304" t="str">
            <v>N.26</v>
          </cell>
          <cell r="K304" t="str">
            <v>N/A</v>
          </cell>
          <cell r="L304">
            <v>0</v>
          </cell>
          <cell r="U304" t="str">
            <v>[IF NO] Why not?</v>
          </cell>
          <cell r="V304" t="str">
            <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row>
        <row r="305">
          <cell r="I305">
            <v>18.059999999999999</v>
          </cell>
          <cell r="K305" t="str">
            <v>N/A</v>
          </cell>
          <cell r="L305" t="str">
            <v>N/A</v>
          </cell>
          <cell r="U305" t="str">
            <v>During the past two years, have there been any night letters distributed in your village?</v>
          </cell>
          <cell r="V305" t="str">
            <v/>
          </cell>
          <cell r="W305" t="str">
            <v>No</v>
          </cell>
          <cell r="X305" t="str">
            <v>Yes</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2</v>
          </cell>
        </row>
        <row r="306">
          <cell r="I306">
            <v>18.07</v>
          </cell>
          <cell r="K306" t="str">
            <v>N/A</v>
          </cell>
          <cell r="L306">
            <v>0</v>
          </cell>
          <cell r="U306" t="str">
            <v>Who was the target of the threat?</v>
          </cell>
          <cell r="V306" t="str">
            <v>[MARK ALL MENTIONED. IF RESPONSE IS NOT LISTED AMONG OPTIONS, PLEASE ENTER CODE FROM OCCUPATION &amp; INSTITUTIONS CARD. IF RESPONSE IS NOT LISTED ON OCCUPATIONS &amp; INSTITUTIONS CARD, PLEASE WRITE RESPONSE IN "OTHER" BOX]</v>
          </cell>
          <cell r="W306" t="str">
            <v>Village Leader(s)</v>
          </cell>
          <cell r="X306" t="str">
            <v>Landowner(s)</v>
          </cell>
          <cell r="Y306" t="str">
            <v>Whitebeard(s) / Tribal Elder(s)</v>
          </cell>
          <cell r="Z306" t="str">
            <v>Mullah / Mosque Mullah / Mawlawi</v>
          </cell>
          <cell r="AA306" t="str">
            <v>Ulema / Rohanion</v>
          </cell>
          <cell r="AB306" t="str">
            <v>Other Powerful Person in Village</v>
          </cell>
          <cell r="AC306" t="str">
            <v>Village Council</v>
          </cell>
          <cell r="AD306" t="str">
            <v>Head of Village Council</v>
          </cell>
          <cell r="AE306" t="str">
            <v>Member(s) of Village Council</v>
          </cell>
          <cell r="AF306" t="str">
            <v>CDC</v>
          </cell>
          <cell r="AG306" t="str">
            <v>Head of CDC</v>
          </cell>
          <cell r="AH306" t="str">
            <v>Deputy Head of CDC</v>
          </cell>
          <cell r="AI306" t="str">
            <v>Secretary of CDC</v>
          </cell>
          <cell r="AJ306" t="str">
            <v>Treasurer of CDC</v>
          </cell>
          <cell r="AK306" t="str">
            <v>Commander</v>
          </cell>
          <cell r="AL306" t="str">
            <v>Warlord</v>
          </cell>
          <cell r="AM306" t="str">
            <v>Militia</v>
          </cell>
          <cell r="AN306" t="str">
            <v>Bandits</v>
          </cell>
          <cell r="AO306" t="str">
            <v>Army Soldier(s)</v>
          </cell>
          <cell r="AP306" t="str">
            <v>Police Soldier(s)</v>
          </cell>
          <cell r="AQ306" t="str">
            <v>ISAF / NATO</v>
          </cell>
          <cell r="AR306" t="str">
            <v>US Army</v>
          </cell>
          <cell r="AS306" t="str">
            <v>Taleban</v>
          </cell>
          <cell r="AT306" t="str">
            <v>Al Qaeda</v>
          </cell>
          <cell r="AU306" t="str">
            <v>School Official(s)</v>
          </cell>
          <cell r="AV306" t="str">
            <v>NGO Worker(s)</v>
          </cell>
          <cell r="AW306" t="str">
            <v>Government Worker(s)</v>
          </cell>
          <cell r="AX306" t="str">
            <v>Villagers</v>
          </cell>
          <cell r="AY306" t="str">
            <v>Villagers Who Cooperate with Government</v>
          </cell>
          <cell r="AZ306" t="str">
            <v>Villagers Who Cooperate with NGOs</v>
          </cell>
          <cell r="BA306" t="str">
            <v>Villagers Who Cooperate with NSP / CDC</v>
          </cell>
          <cell r="BB306" t="str">
            <v>Villagers Who Cooperate with Development Project(s)</v>
          </cell>
          <cell r="BC306" t="str">
            <v>Villagers Who Cooperate With Police or Army</v>
          </cell>
          <cell r="BD306" t="str">
            <v>Villagers Who Cooperate With Foreign Forces (ISAF / NATO / US Army)</v>
          </cell>
          <cell r="BE306" t="str">
            <v>Villagers Who Cooperate With Foreigners</v>
          </cell>
          <cell r="BF306" t="str">
            <v>Villagers Who Cooperate With Taleban</v>
          </cell>
          <cell r="BG306" t="str">
            <v>Villagers Who Cooperate With Al Qaeda</v>
          </cell>
          <cell r="BH306" t="str">
            <v>Villagers Who Cooperate With Commander</v>
          </cell>
          <cell r="BI306" t="str">
            <v>Villagers Who Cooperate With Warlord / Militia</v>
          </cell>
          <cell r="BJ306" t="str">
            <v>Villagers Who Cooperate With Bandits</v>
          </cell>
          <cell r="BK306" t="str">
            <v>Villagers Who Participate In CDC Elections</v>
          </cell>
          <cell r="BL306" t="str">
            <v>Villagers Who Participate In Elections for Other Position or Council</v>
          </cell>
          <cell r="BM306" t="str">
            <v>Villagers Who Participate In Elections for Parliament</v>
          </cell>
          <cell r="BN306" t="str">
            <v>Villagers Who Participate In Elections for Other Position or Council</v>
          </cell>
          <cell r="BO306" t="str">
            <v>Other [CODE FROM OCCUPATION CARD]</v>
          </cell>
          <cell r="BP306" t="str">
            <v>Other [CODE FROM OCCUPATION CARD]</v>
          </cell>
          <cell r="BQ306" t="str">
            <v>Other [CODE FROM OCCUPATION CARD]</v>
          </cell>
          <cell r="BR306" t="str">
            <v>Other:</v>
          </cell>
          <cell r="BS306" t="str">
            <v>Other:</v>
          </cell>
          <cell r="BT306" t="str">
            <v>Other:</v>
          </cell>
          <cell r="BU306">
            <v>50</v>
          </cell>
        </row>
        <row r="307">
          <cell r="I307">
            <v>2.12</v>
          </cell>
          <cell r="K307">
            <v>2.0799999999999983</v>
          </cell>
          <cell r="L307">
            <v>0</v>
          </cell>
          <cell r="U307" t="str">
            <v>In the past 30 days, how much have you paid for electricity?</v>
          </cell>
          <cell r="V307" t="str">
            <v>[IF IN KIND, ESTIMATE VALUE AND MARK "ESTIMATED BY ENUMERATOR"]</v>
          </cell>
          <cell r="W307" t="str">
            <v>Free (No Charge)</v>
          </cell>
          <cell r="X307" t="str">
            <v>Estimated by Enumerator</v>
          </cell>
          <cell r="Y307" t="str">
            <v>Afghani</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3</v>
          </cell>
        </row>
        <row r="308">
          <cell r="I308">
            <v>3.04</v>
          </cell>
          <cell r="K308">
            <v>3.01</v>
          </cell>
          <cell r="L308">
            <v>3.0999999999999979</v>
          </cell>
          <cell r="U308" t="str">
            <v>In the past 30 days, have you or any member of your household suffered an illness or injury?</v>
          </cell>
          <cell r="V308" t="str">
            <v/>
          </cell>
          <cell r="W308" t="str">
            <v>No, No One in Household Has Suffered Illness or Injury</v>
          </cell>
          <cell r="X308" t="str">
            <v>Yes, I Have Suffered Illness or Injury</v>
          </cell>
          <cell r="Y308" t="str">
            <v>Yes, Household Member Has Suffered Illness or Injury</v>
          </cell>
          <cell r="Z308" t="str">
            <v>Yes, Both Myself and a Household Member Has Suffered Illness or Injury</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4</v>
          </cell>
        </row>
        <row r="309">
          <cell r="I309">
            <v>3.05</v>
          </cell>
          <cell r="K309">
            <v>3.0199999999999996</v>
          </cell>
          <cell r="L309">
            <v>0</v>
          </cell>
          <cell r="U309" t="str">
            <v>What was the age and gender of the (most recently) ill or injured person?</v>
          </cell>
          <cell r="V309" t="str">
            <v>[ONLY ASK IF ILL OR INJURED PERSON WAS NOT RESPONDENT. IF RESPONDENT, MARK THE CORRESPONDING CIRCLE]</v>
          </cell>
          <cell r="W309" t="str">
            <v>Ill or Injured Person Was Respondent</v>
          </cell>
          <cell r="X309" t="str">
            <v>Years (Age):</v>
          </cell>
          <cell r="Y309" t="str">
            <v>Male</v>
          </cell>
          <cell r="Z309" t="str">
            <v>Female</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4</v>
          </cell>
        </row>
        <row r="310">
          <cell r="I310">
            <v>3.06</v>
          </cell>
          <cell r="K310">
            <v>3.0299999999999994</v>
          </cell>
          <cell r="L310">
            <v>0</v>
          </cell>
          <cell r="U310" t="str">
            <v>What was the (most recent) illness or injury?</v>
          </cell>
          <cell r="V310" t="str">
            <v/>
          </cell>
          <cell r="W310" t="str">
            <v>Fatigue / Tiredness</v>
          </cell>
          <cell r="X310" t="str">
            <v>Muscle or Feet Ache</v>
          </cell>
          <cell r="Y310" t="str">
            <v>Back Pain</v>
          </cell>
          <cell r="Z310" t="str">
            <v>Headache</v>
          </cell>
          <cell r="AA310" t="str">
            <v>Migraine</v>
          </cell>
          <cell r="AB310" t="str">
            <v>Dizziness</v>
          </cell>
          <cell r="AC310" t="str">
            <v>Fainting</v>
          </cell>
          <cell r="AD310" t="str">
            <v>Breathing Problems</v>
          </cell>
          <cell r="AE310" t="str">
            <v>Chill / Flu</v>
          </cell>
          <cell r="AF310" t="str">
            <v>Fever</v>
          </cell>
          <cell r="AG310" t="str">
            <v>Stomach</v>
          </cell>
          <cell r="AH310" t="str">
            <v>Vomiting</v>
          </cell>
          <cell r="AI310" t="str">
            <v>Diarrhea</v>
          </cell>
          <cell r="AJ310" t="str">
            <v>Diarrhea and Vomiting</v>
          </cell>
          <cell r="AK310" t="str">
            <v>Heartache</v>
          </cell>
          <cell r="AL310" t="str">
            <v>Liver</v>
          </cell>
          <cell r="AM310" t="str">
            <v>Kidney</v>
          </cell>
          <cell r="AN310" t="str">
            <v>Lungs</v>
          </cell>
          <cell r="AO310" t="str">
            <v>Thiroid</v>
          </cell>
          <cell r="AP310" t="str">
            <v>Skin Disease</v>
          </cell>
          <cell r="AQ310" t="str">
            <v>Fracture</v>
          </cell>
          <cell r="AR310" t="str">
            <v>Broken Bone(s)</v>
          </cell>
          <cell r="AS310" t="str">
            <v>Blood Pressure</v>
          </cell>
          <cell r="AT310" t="str">
            <v>Pneumonia</v>
          </cell>
          <cell r="AU310" t="str">
            <v>Hepatitis</v>
          </cell>
          <cell r="AV310" t="str">
            <v>Tuberculosis</v>
          </cell>
          <cell r="AW310" t="str">
            <v>Malaria</v>
          </cell>
          <cell r="AX310" t="str">
            <v>Cholera</v>
          </cell>
          <cell r="AY310" t="str">
            <v>Typhoid</v>
          </cell>
          <cell r="AZ310" t="str">
            <v>Blurred Vision</v>
          </cell>
          <cell r="BA310" t="str">
            <v>Loss of Sight</v>
          </cell>
          <cell r="BB310" t="str">
            <v>Cataract</v>
          </cell>
          <cell r="BC310" t="str">
            <v>Psychological Issues</v>
          </cell>
          <cell r="BD310" t="str">
            <v>Madness</v>
          </cell>
          <cell r="BE310" t="str">
            <v>Nesayi</v>
          </cell>
          <cell r="BF310" t="str">
            <v>Walidi</v>
          </cell>
          <cell r="BG310" t="str">
            <v>Burn</v>
          </cell>
          <cell r="BH310" t="str">
            <v>Self-Immolation</v>
          </cell>
          <cell r="BI310" t="str">
            <v>Other:</v>
          </cell>
          <cell r="BJ310">
            <v>0</v>
          </cell>
          <cell r="BK310">
            <v>0</v>
          </cell>
          <cell r="BL310">
            <v>0</v>
          </cell>
          <cell r="BM310">
            <v>0</v>
          </cell>
          <cell r="BN310">
            <v>0</v>
          </cell>
          <cell r="BO310">
            <v>0</v>
          </cell>
          <cell r="BP310">
            <v>0</v>
          </cell>
          <cell r="BQ310">
            <v>0</v>
          </cell>
          <cell r="BR310">
            <v>0</v>
          </cell>
          <cell r="BS310">
            <v>0</v>
          </cell>
          <cell r="BT310">
            <v>0</v>
          </cell>
          <cell r="BU310">
            <v>39</v>
          </cell>
        </row>
        <row r="311">
          <cell r="I311">
            <v>3.07</v>
          </cell>
          <cell r="K311">
            <v>3.0399999999999991</v>
          </cell>
          <cell r="L311">
            <v>3.0599999999999987</v>
          </cell>
          <cell r="U311" t="str">
            <v>For this {name of illness or injury mentioned in 3.03}, did the {you / member of household} receive any treatment?</v>
          </cell>
          <cell r="V311" t="str">
            <v/>
          </cell>
          <cell r="W311" t="str">
            <v>No</v>
          </cell>
          <cell r="X311" t="str">
            <v>Yes</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2</v>
          </cell>
        </row>
        <row r="312">
          <cell r="I312">
            <v>3.08</v>
          </cell>
          <cell r="K312">
            <v>3.0499999999999989</v>
          </cell>
          <cell r="L312">
            <v>3.0999999999999979</v>
          </cell>
          <cell r="U312" t="str">
            <v>Who gave the treatment? Where was it?</v>
          </cell>
          <cell r="V312" t="str">
            <v/>
          </cell>
          <cell r="W312" t="str">
            <v>Who</v>
          </cell>
          <cell r="X312" t="str">
            <v>Where</v>
          </cell>
          <cell r="Y312" t="str">
            <v>Doctor</v>
          </cell>
          <cell r="Z312" t="str">
            <v>Nurse</v>
          </cell>
          <cell r="AA312" t="str">
            <v>Community Health Worker</v>
          </cell>
          <cell r="AB312" t="str">
            <v>Official Midwife</v>
          </cell>
          <cell r="AC312" t="str">
            <v>Unofficial Midwife</v>
          </cell>
          <cell r="AD312" t="str">
            <v>Pharmacy Owner of Worker</v>
          </cell>
          <cell r="AE312" t="str">
            <v>Healer</v>
          </cell>
          <cell r="AF312" t="str">
            <v>Elder</v>
          </cell>
          <cell r="AG312" t="str">
            <v>Mullah</v>
          </cell>
          <cell r="AH312" t="str">
            <v>Tawiz Nawiz</v>
          </cell>
          <cell r="AI312" t="str">
            <v>Other:</v>
          </cell>
          <cell r="AJ312" t="str">
            <v>Hospital</v>
          </cell>
          <cell r="AK312" t="str">
            <v>Government Clinic</v>
          </cell>
          <cell r="AL312" t="str">
            <v>Non-Government Clinic</v>
          </cell>
          <cell r="AM312" t="str">
            <v>Private Doctor's Office or Private Hospital</v>
          </cell>
          <cell r="AN312" t="str">
            <v>House of Doctor or Health Worker</v>
          </cell>
          <cell r="AO312" t="str">
            <v>Private Pharmacy</v>
          </cell>
          <cell r="AP312" t="str">
            <v>Mosque</v>
          </cell>
          <cell r="AQ312" t="str">
            <v>Home</v>
          </cell>
          <cell r="AR312" t="str">
            <v>Neighbor or Relative's Home</v>
          </cell>
          <cell r="AS312" t="str">
            <v>Other:</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23</v>
          </cell>
        </row>
        <row r="313">
          <cell r="I313">
            <v>3.11</v>
          </cell>
          <cell r="K313">
            <v>3.0599999999999987</v>
          </cell>
          <cell r="L313">
            <v>0</v>
          </cell>
          <cell r="U313" t="str">
            <v>Why didn't {you / member of household} receive any treatment {for the illness mentioned in question 3.03}?</v>
          </cell>
          <cell r="V313" t="str">
            <v/>
          </cell>
          <cell r="W313" t="str">
            <v>Not Needed / Injury Was Not Serious</v>
          </cell>
          <cell r="X313" t="str">
            <v>No One Was Available in Village to Administer Treatment</v>
          </cell>
          <cell r="Y313" t="str">
            <v>Lack of Transportation</v>
          </cell>
          <cell r="Z313" t="str">
            <v>Location of Treatment Was Too Far Away</v>
          </cell>
          <cell r="AA313" t="str">
            <v>Travel to Treatment Location Was Too Expensive</v>
          </cell>
          <cell r="AB313" t="str">
            <v>Treatment Was Too Expensive</v>
          </cell>
          <cell r="AC313" t="str">
            <v>No Money for Treatment</v>
          </cell>
          <cell r="AD313" t="str">
            <v>Poor Quality of Available Treatment</v>
          </cell>
          <cell r="AE313" t="str">
            <v>Did Not Believe Treatment Would Help</v>
          </cell>
          <cell r="AF313" t="str">
            <v>Illness / Injury Was Incurable</v>
          </cell>
          <cell r="AG313" t="str">
            <v>No Time to Take for Treatment</v>
          </cell>
          <cell r="AH313" t="str">
            <v>Lack of Security on Road</v>
          </cell>
          <cell r="AI313" t="str">
            <v>No Female Was Available in Village to Administer Treatment</v>
          </cell>
          <cell r="AJ313" t="str">
            <v>No Female Medical Personnel</v>
          </cell>
          <cell r="AK313" t="str">
            <v>No Female Medical Personnel Who Could Come to Dwelling</v>
          </cell>
          <cell r="AL313" t="str">
            <v xml:space="preserve">No One to Accompany </v>
          </cell>
          <cell r="AM313" t="str">
            <v>Husband Did Not Allow</v>
          </cell>
          <cell r="AN313" t="str">
            <v>Family Did Not Allow</v>
          </cell>
          <cell r="AO313" t="str">
            <v>Traditional Constraints</v>
          </cell>
          <cell r="AP313" t="str">
            <v>Other:</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20</v>
          </cell>
        </row>
        <row r="314">
          <cell r="I314">
            <v>3.21</v>
          </cell>
          <cell r="K314">
            <v>3.0999999999999979</v>
          </cell>
          <cell r="L314">
            <v>0</v>
          </cell>
          <cell r="U314" t="str">
            <v>What is the main reason that these boys do not attend school?</v>
          </cell>
          <cell r="V314" t="str">
            <v/>
          </cell>
          <cell r="W314" t="str">
            <v>Male Family Members Don't Allow / Against Culture</v>
          </cell>
          <cell r="X314" t="str">
            <v>Children Do Not Learn Useful Things at School</v>
          </cell>
          <cell r="Y314" t="str">
            <v>Children Do Not Like School</v>
          </cell>
          <cell r="Z314" t="str">
            <v>Unacceptable Things Taught at School / Opposite Islam</v>
          </cell>
          <cell r="AA314" t="str">
            <v>Prefer to Send Child to Madrassa</v>
          </cell>
          <cell r="AB314" t="str">
            <v>Feud or Dispute Prevents Children from Attending School</v>
          </cell>
          <cell r="AC314" t="str">
            <v>Children Required for Work (Housework or Fieldwork)</v>
          </cell>
          <cell r="AD314" t="str">
            <v>Cost of School Fees, Materials, and/or Uniform is Too High</v>
          </cell>
          <cell r="AE314" t="str">
            <v>No School in Area</v>
          </cell>
          <cell r="AF314" t="str">
            <v>Costs Too Much to Travel to Nearest School</v>
          </cell>
          <cell r="AG314" t="str">
            <v>Takes Too Much Time to Travel to Nearest School</v>
          </cell>
          <cell r="AH314" t="str">
            <v>Quality of Education is Poor</v>
          </cell>
          <cell r="AI314" t="str">
            <v>Teachers Do Not Come to School</v>
          </cell>
          <cell r="AJ314" t="str">
            <v>School Lacks Essential Materials (Books, Pencils etc.)</v>
          </cell>
          <cell r="AK314" t="str">
            <v>Lack of Security</v>
          </cell>
          <cell r="AL314" t="str">
            <v>They Are Married</v>
          </cell>
          <cell r="AM314" t="str">
            <v>Other:</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17</v>
          </cell>
        </row>
        <row r="315">
          <cell r="I315">
            <v>4.21</v>
          </cell>
          <cell r="K315">
            <v>5.1299999999999972</v>
          </cell>
          <cell r="L315">
            <v>9.0699999999999985</v>
          </cell>
          <cell r="U315" t="str">
            <v>At the current time, how many men are elders of the village?</v>
          </cell>
          <cell r="V315" t="str">
            <v/>
          </cell>
          <cell r="W315" t="str">
            <v>Zero</v>
          </cell>
          <cell r="X315" t="str">
            <v>Men</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2</v>
          </cell>
        </row>
        <row r="316">
          <cell r="I316">
            <v>9.0500000000000007</v>
          </cell>
          <cell r="K316">
            <v>9.0599999999999987</v>
          </cell>
          <cell r="L316">
            <v>0</v>
          </cell>
          <cell r="U316" t="str">
            <v>In the most recent cultivation season, which crop took up most of your land?</v>
          </cell>
          <cell r="V316" t="str">
            <v/>
          </cell>
          <cell r="W316" t="str">
            <v>Did Not Cultivate Anything</v>
          </cell>
          <cell r="X316" t="str">
            <v>Wheat</v>
          </cell>
          <cell r="Y316" t="str">
            <v>Maize / Sorghum</v>
          </cell>
          <cell r="Z316" t="str">
            <v>Corn</v>
          </cell>
          <cell r="AA316" t="str">
            <v>Barley</v>
          </cell>
          <cell r="AB316" t="str">
            <v>Rice</v>
          </cell>
          <cell r="AC316" t="str">
            <v>Hashish</v>
          </cell>
          <cell r="AD316" t="str">
            <v xml:space="preserve">Sesame Seed </v>
          </cell>
          <cell r="AE316" t="str">
            <v>Alfalfa / Clover / Other fodder</v>
          </cell>
          <cell r="AF316" t="str">
            <v>Millet</v>
          </cell>
          <cell r="AG316" t="str">
            <v>Rapeseeds</v>
          </cell>
          <cell r="AH316" t="str">
            <v>Sugar Cane / Beet</v>
          </cell>
          <cell r="AI316" t="str">
            <v>Cotton</v>
          </cell>
          <cell r="AJ316" t="str">
            <v>Cumin</v>
          </cell>
          <cell r="AK316" t="str">
            <v>Potatoes</v>
          </cell>
          <cell r="AL316" t="str">
            <v>Beans</v>
          </cell>
          <cell r="AM316" t="str">
            <v>Eggplant</v>
          </cell>
          <cell r="AN316" t="str">
            <v>Tomato</v>
          </cell>
          <cell r="AO316" t="str">
            <v>Onions</v>
          </cell>
          <cell r="AP316" t="str">
            <v>Okra</v>
          </cell>
          <cell r="AQ316" t="str">
            <v>Other Vege.</v>
          </cell>
          <cell r="AR316" t="str">
            <v>Fruit / Nut Trees</v>
          </cell>
          <cell r="AS316" t="str">
            <v>Grapes</v>
          </cell>
          <cell r="AT316" t="str">
            <v>Melon</v>
          </cell>
          <cell r="AU316" t="str">
            <v>Other Fruits</v>
          </cell>
          <cell r="AV316" t="str">
            <v>Opium</v>
          </cell>
          <cell r="AW316" t="str">
            <v>Flax</v>
          </cell>
          <cell r="AX316" t="str">
            <v>Saffron</v>
          </cell>
          <cell r="AY316" t="str">
            <v>Other:</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29</v>
          </cell>
        </row>
        <row r="317">
          <cell r="I317">
            <v>9.31</v>
          </cell>
          <cell r="K317">
            <v>9.1099999999999977</v>
          </cell>
          <cell r="L317">
            <v>9.1699999999999964</v>
          </cell>
          <cell r="U317" t="str">
            <v>Compared to last year's harvest, has the size of this year's harvest increased, stayed the same, or decreased?</v>
          </cell>
          <cell r="V317" t="str">
            <v/>
          </cell>
          <cell r="W317" t="str">
            <v>Increased</v>
          </cell>
          <cell r="X317" t="str">
            <v>Stayed the Same</v>
          </cell>
          <cell r="Y317" t="str">
            <v>Decreased</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3</v>
          </cell>
        </row>
        <row r="318">
          <cell r="I318">
            <v>9.41</v>
          </cell>
          <cell r="K318">
            <v>9.1699999999999964</v>
          </cell>
          <cell r="L318">
            <v>0</v>
          </cell>
          <cell r="U318" t="str">
            <v>During the past 12 months, in total, how much money have you earned from the sale or your harvest?</v>
          </cell>
          <cell r="V318" t="str">
            <v>[IF IN KIND, ESTIMATE VALUE AND MARK "ESTIMATED BY ENUMERATOR"]</v>
          </cell>
          <cell r="W318" t="str">
            <v>Nothing</v>
          </cell>
          <cell r="X318" t="str">
            <v>Estimated by Enumerator</v>
          </cell>
          <cell r="Y318" t="str">
            <v>Afghani</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3</v>
          </cell>
        </row>
        <row r="319">
          <cell r="I319">
            <v>7.15</v>
          </cell>
          <cell r="K319">
            <v>7.0799999999999983</v>
          </cell>
          <cell r="L319">
            <v>9.0699999999999985</v>
          </cell>
          <cell r="U319" t="str">
            <v>During the past 12 months, have you or member of your household been asked to contribute and contributed labor time, money, goods or gifts to the village leader or other important people in the village? [IF YES] To whom was the contribution made?</v>
          </cell>
          <cell r="V319" t="str">
            <v>[MARK ALL MENTIONED]</v>
          </cell>
          <cell r="W319" t="str">
            <v>No, No Contribution Was Made</v>
          </cell>
          <cell r="X319" t="str">
            <v>Arbab / Malik / Qariyadar</v>
          </cell>
          <cell r="Y319" t="str">
            <v>Khan / Zamindar / Beg / Baay</v>
          </cell>
          <cell r="Z319" t="str">
            <v>White Beard(s) / Tribal Elder(s)</v>
          </cell>
          <cell r="AA319" t="str">
            <v>Village Council</v>
          </cell>
          <cell r="AB319" t="str">
            <v>Head of Village Council</v>
          </cell>
          <cell r="AC319" t="str">
            <v>Member of Village Council</v>
          </cell>
          <cell r="AD319" t="str">
            <v>Commander</v>
          </cell>
          <cell r="AE319" t="str">
            <v>Mujahed / Jihadi</v>
          </cell>
          <cell r="AF319" t="str">
            <v>Taliban</v>
          </cell>
          <cell r="AG319" t="str">
            <v>Bandits</v>
          </cell>
          <cell r="AH319" t="str">
            <v>Army / Police Commander</v>
          </cell>
          <cell r="AI319" t="str">
            <v>Army / Police Soldier</v>
          </cell>
          <cell r="AJ319" t="str">
            <v>Foreign Forces (ISAF / NATO / US Army)</v>
          </cell>
          <cell r="AK319" t="str">
            <v>CDC</v>
          </cell>
          <cell r="AL319" t="str">
            <v>Head of CDC</v>
          </cell>
          <cell r="AM319" t="str">
            <v>Deputy Head of CDC</v>
          </cell>
          <cell r="AN319" t="str">
            <v>Treasurer of CDC</v>
          </cell>
          <cell r="AO319" t="str">
            <v>Secretary of CDC</v>
          </cell>
          <cell r="AP319" t="str">
            <v>Afghan worker with NATO / ISAF / PRT</v>
          </cell>
          <cell r="AQ319" t="str">
            <v>Other:</v>
          </cell>
          <cell r="AR319" t="str">
            <v>Other:</v>
          </cell>
          <cell r="AS319" t="str">
            <v>Other:</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23</v>
          </cell>
        </row>
        <row r="320">
          <cell r="I320">
            <v>7.16</v>
          </cell>
          <cell r="K320">
            <v>7.0899999999999981</v>
          </cell>
          <cell r="L320">
            <v>0</v>
          </cell>
          <cell r="U320" t="str">
            <v>In total, what was the value of the contribution?</v>
          </cell>
          <cell r="V320" t="str">
            <v>[IF IN KIND, ESTIMATE VALUE AND MARK "ESTIMATED BY ENUMERATOR"]</v>
          </cell>
          <cell r="W320" t="str">
            <v>Estimated by Enumerator</v>
          </cell>
          <cell r="X320" t="str">
            <v>Afghani</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2</v>
          </cell>
        </row>
        <row r="321">
          <cell r="I321">
            <v>9.07</v>
          </cell>
          <cell r="K321">
            <v>9.0699999999999985</v>
          </cell>
          <cell r="L321">
            <v>0</v>
          </cell>
          <cell r="U321" t="str">
            <v>In the most recent cultivation season, how many jireebs of land were allocated to {name of crop}?</v>
          </cell>
          <cell r="V321" t="str">
            <v>[IF ESTIMATED, MARK "ESTIMATED BY ENUMERATOR"]</v>
          </cell>
          <cell r="W321" t="str">
            <v>Jireebs</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1</v>
          </cell>
        </row>
        <row r="322">
          <cell r="I322">
            <v>9.1199999999999992</v>
          </cell>
          <cell r="K322">
            <v>9.0999999999999979</v>
          </cell>
          <cell r="L322">
            <v>0</v>
          </cell>
          <cell r="U322" t="str">
            <v>What was the price per kilogram of {name of crop} that you sold it for?</v>
          </cell>
          <cell r="V322" t="str">
            <v/>
          </cell>
          <cell r="W322" t="str">
            <v>Afghanis per Bushel</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1</v>
          </cell>
        </row>
        <row r="323">
          <cell r="I323">
            <v>9.32</v>
          </cell>
          <cell r="K323">
            <v>9.1199999999999974</v>
          </cell>
          <cell r="L323">
            <v>0</v>
          </cell>
          <cell r="U323" t="str">
            <v>What was the main reason for this?</v>
          </cell>
          <cell r="V323" t="str">
            <v/>
          </cell>
          <cell r="W323" t="str">
            <v>Purchased Land</v>
          </cell>
          <cell r="X323" t="str">
            <v>Sold Land</v>
          </cell>
          <cell r="Y323" t="str">
            <v>Lost or Donated Land to Appropriation or Project</v>
          </cell>
          <cell r="Z323" t="str">
            <v>Occurrence of Land Dispute</v>
          </cell>
          <cell r="AA323" t="str">
            <v>Resolution of Land Dispute</v>
          </cell>
          <cell r="AB323" t="str">
            <v>Increase in Land Left Fallow</v>
          </cell>
          <cell r="AC323" t="str">
            <v>Decrease in Land Left Fallow</v>
          </cell>
          <cell r="AD323" t="str">
            <v>Increase in Irrigation Water</v>
          </cell>
          <cell r="AE323" t="str">
            <v>Decrease in Irrigation Water</v>
          </cell>
          <cell r="AF323" t="str">
            <v>Increase in Rain or Snowfall</v>
          </cell>
          <cell r="AG323" t="str">
            <v>Decrease in Rain or Snowfall / Drought</v>
          </cell>
          <cell r="AH323" t="str">
            <v>Increase in Seeds</v>
          </cell>
          <cell r="AI323" t="str">
            <v>Decrease in Seeds</v>
          </cell>
          <cell r="AJ323" t="str">
            <v>Change in Type of Seeds</v>
          </cell>
          <cell r="AK323" t="str">
            <v>Increase in Fertilizer</v>
          </cell>
          <cell r="AL323" t="str">
            <v>Decrease in Fertilizer</v>
          </cell>
          <cell r="AM323" t="str">
            <v>Destruction of Crops by Eradication Teams</v>
          </cell>
          <cell r="AN323" t="str">
            <v>Threat of Destruction of Crops by Eradication Teams</v>
          </cell>
          <cell r="AO323" t="str">
            <v>Voluntarily Decided Not to Cultivate Illegal Crops</v>
          </cell>
          <cell r="AP323" t="str">
            <v>Crops Destroyed by Bandits, Kuchi, Refugees etc.</v>
          </cell>
          <cell r="AQ323" t="str">
            <v>Crops Destroyed by Animals, Pests, or Disease</v>
          </cell>
          <cell r="AR323" t="str">
            <v>Did Not Have Enough Labor to Cultivate or Harvest Fully</v>
          </cell>
          <cell r="AS323" t="str">
            <v>Could Not Access Land / Harvest Due to Fighting or Insecurity</v>
          </cell>
          <cell r="AT323" t="str">
            <v>Other:</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24</v>
          </cell>
        </row>
        <row r="324">
          <cell r="I324">
            <v>9.33</v>
          </cell>
          <cell r="K324">
            <v>9.1299999999999972</v>
          </cell>
          <cell r="L324">
            <v>0</v>
          </cell>
          <cell r="U324" t="str">
            <v>In the most recent cultivation season, what was the main source of water for your crops?</v>
          </cell>
          <cell r="V324" t="str">
            <v/>
          </cell>
          <cell r="W324" t="str">
            <v>River</v>
          </cell>
          <cell r="X324" t="str">
            <v>Canal</v>
          </cell>
          <cell r="Y324" t="str">
            <v>Dam</v>
          </cell>
          <cell r="Z324" t="str">
            <v>Deep Well</v>
          </cell>
          <cell r="AA324" t="str">
            <v>Spring</v>
          </cell>
          <cell r="AB324" t="str">
            <v>Kariz</v>
          </cell>
          <cell r="AC324" t="str">
            <v>Rain for Irrigation</v>
          </cell>
          <cell r="AD324" t="str">
            <v>Nawara</v>
          </cell>
          <cell r="AE324" t="str">
            <v>Drainage</v>
          </cell>
          <cell r="AF324" t="str">
            <v>Flood</v>
          </cell>
          <cell r="AG324" t="str">
            <v>Snow Melt</v>
          </cell>
          <cell r="AH324" t="str">
            <v>Arad</v>
          </cell>
          <cell r="AI324" t="str">
            <v>Other:</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13</v>
          </cell>
        </row>
        <row r="325">
          <cell r="I325">
            <v>9.3699999999999992</v>
          </cell>
          <cell r="K325">
            <v>9.1499999999999968</v>
          </cell>
          <cell r="L325">
            <v>13.03</v>
          </cell>
          <cell r="U325" t="str">
            <v>In the most recent cultivation season, how many jireebs of land was left fallow?</v>
          </cell>
          <cell r="V325" t="str">
            <v>[IF ESTIMATED, MARK "ESTIMATED BY ENUMERATOR"]</v>
          </cell>
          <cell r="W325" t="str">
            <v>Zero / Did Not Leave Any Land Fallow</v>
          </cell>
          <cell r="X325" t="str">
            <v>Estimated by Enumerator</v>
          </cell>
          <cell r="Y325" t="str">
            <v>Jireebs</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3</v>
          </cell>
        </row>
        <row r="326">
          <cell r="I326">
            <v>9.3800000000000008</v>
          </cell>
          <cell r="K326">
            <v>9.1599999999999966</v>
          </cell>
          <cell r="L326">
            <v>0</v>
          </cell>
          <cell r="U326" t="str">
            <v>What was the main reason for keeping this land fallow?</v>
          </cell>
          <cell r="V326" t="str">
            <v/>
          </cell>
          <cell r="W326" t="str">
            <v>Lack of Water</v>
          </cell>
          <cell r="X326" t="str">
            <v>Dispute about Water</v>
          </cell>
          <cell r="Y326" t="str">
            <v>No Budget for Cultivation</v>
          </cell>
          <cell r="Z326" t="str">
            <v>Dispute over Land Ownership</v>
          </cell>
          <cell r="AA326" t="str">
            <v>Security concerns</v>
          </cell>
          <cell r="AB326" t="str">
            <v>Land not Fertile</v>
          </cell>
          <cell r="AC326" t="str">
            <v>Left Fallow to Increase Fertility</v>
          </cell>
          <cell r="AD326" t="str">
            <v>Did Not Have Enough Labor to Cultivate or Harvest Fully</v>
          </cell>
          <cell r="AE326" t="str">
            <v>Other:</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9</v>
          </cell>
        </row>
        <row r="327">
          <cell r="I327">
            <v>11.09</v>
          </cell>
          <cell r="K327">
            <v>13.03</v>
          </cell>
          <cell r="L327">
            <v>13.069999999999999</v>
          </cell>
          <cell r="U327" t="str">
            <v>Did you get the loan?</v>
          </cell>
          <cell r="V327" t="str">
            <v/>
          </cell>
          <cell r="W327" t="str">
            <v>No</v>
          </cell>
          <cell r="X327" t="str">
            <v>Yes</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2</v>
          </cell>
        </row>
        <row r="328">
          <cell r="I328">
            <v>11.1</v>
          </cell>
          <cell r="K328">
            <v>13.04</v>
          </cell>
          <cell r="L328">
            <v>14.139999999999997</v>
          </cell>
          <cell r="U328" t="str">
            <v>Why didn't you get the loan?</v>
          </cell>
          <cell r="V328" t="str">
            <v/>
          </cell>
          <cell r="W328" t="str">
            <v>No Family Members to Borrow From</v>
          </cell>
          <cell r="X328" t="str">
            <v>No One to Borrow From</v>
          </cell>
          <cell r="Y328" t="str">
            <v>Interest Rate / Repayment Cost Too High</v>
          </cell>
          <cell r="Z328" t="str">
            <v>No Collateral</v>
          </cell>
          <cell r="AA328" t="str">
            <v>Did Not Repay Previous Loan</v>
          </cell>
          <cell r="AB328" t="str">
            <v>Cultural Constraints (Embarrasment)</v>
          </cell>
          <cell r="AC328" t="str">
            <v>Religious Reason (Interest is Against Sharia)</v>
          </cell>
          <cell r="AD328" t="str">
            <v>Fear of Consequences of Non-Repayment</v>
          </cell>
          <cell r="AE328" t="str">
            <v>Found Another Way to Get Money</v>
          </cell>
          <cell r="AF328" t="str">
            <v>Decided that Loan Wasn’t Needed</v>
          </cell>
          <cell r="AG328" t="str">
            <v>Other:</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11</v>
          </cell>
        </row>
        <row r="329">
          <cell r="I329">
            <v>11.15</v>
          </cell>
          <cell r="K329">
            <v>13.069999999999999</v>
          </cell>
          <cell r="L329">
            <v>0</v>
          </cell>
          <cell r="U329" t="str">
            <v>Is the person who have you the (most recent) loan related to you? [IF YES] How are they related to you?</v>
          </cell>
          <cell r="V329" t="str">
            <v/>
          </cell>
          <cell r="W329" t="str">
            <v>No Relation</v>
          </cell>
          <cell r="X329" t="str">
            <v>Grandson</v>
          </cell>
          <cell r="Y329" t="str">
            <v>Granddaughter</v>
          </cell>
          <cell r="Z329" t="str">
            <v>Son</v>
          </cell>
          <cell r="AA329" t="str">
            <v>Son-in-Law</v>
          </cell>
          <cell r="AB329" t="str">
            <v>Daughter</v>
          </cell>
          <cell r="AC329" t="str">
            <v>Daughter-in-Law</v>
          </cell>
          <cell r="AD329" t="str">
            <v>Brother</v>
          </cell>
          <cell r="AE329" t="str">
            <v>Brother-in-Law</v>
          </cell>
          <cell r="AF329" t="str">
            <v>Sister</v>
          </cell>
          <cell r="AG329" t="str">
            <v>Sister-in-Law</v>
          </cell>
          <cell r="AH329" t="str">
            <v>Father</v>
          </cell>
          <cell r="AI329" t="str">
            <v>Father-in-Law</v>
          </cell>
          <cell r="AJ329" t="str">
            <v>Mother</v>
          </cell>
          <cell r="AK329" t="str">
            <v>Mother-in-Law</v>
          </cell>
          <cell r="AL329" t="str">
            <v>Grandfather</v>
          </cell>
          <cell r="AM329" t="str">
            <v>Grandmother</v>
          </cell>
          <cell r="AN329" t="str">
            <v>Uncle</v>
          </cell>
          <cell r="AO329" t="str">
            <v>Aunt</v>
          </cell>
          <cell r="AP329" t="str">
            <v>Husband</v>
          </cell>
          <cell r="AQ329" t="str">
            <v>Wife</v>
          </cell>
          <cell r="AR329" t="str">
            <v>Nephew</v>
          </cell>
          <cell r="AS329" t="str">
            <v>Niece</v>
          </cell>
          <cell r="AT329" t="str">
            <v>First Cousin (Male)</v>
          </cell>
          <cell r="AU329" t="str">
            <v>First Cousin (Female)</v>
          </cell>
          <cell r="AV329" t="str">
            <v>Other Male Relative</v>
          </cell>
          <cell r="AW329" t="str">
            <v>Other Female Relative</v>
          </cell>
          <cell r="AX329" t="str">
            <v>Unrelated Male</v>
          </cell>
          <cell r="AY329" t="str">
            <v>Unrelated Female</v>
          </cell>
          <cell r="AZ329" t="str">
            <v>Other:</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30</v>
          </cell>
        </row>
        <row r="330">
          <cell r="I330">
            <v>11.17</v>
          </cell>
          <cell r="K330">
            <v>13.089999999999998</v>
          </cell>
          <cell r="L330">
            <v>13.109999999999998</v>
          </cell>
          <cell r="U330" t="str">
            <v>Did you pay interest on the (most recent) loan?</v>
          </cell>
          <cell r="V330" t="str">
            <v/>
          </cell>
          <cell r="W330" t="str">
            <v>No</v>
          </cell>
          <cell r="X330" t="str">
            <v>Yes</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2</v>
          </cell>
        </row>
        <row r="331">
          <cell r="I331">
            <v>11.18</v>
          </cell>
          <cell r="K331">
            <v>13.099999999999998</v>
          </cell>
          <cell r="L331">
            <v>0</v>
          </cell>
          <cell r="U331" t="str">
            <v>How much afghanis in interest did you pay?</v>
          </cell>
          <cell r="V331" t="str">
            <v>[IF ESTIMATED, MARK "ESTIMATED BY ENUMERATOR"]</v>
          </cell>
          <cell r="W331" t="str">
            <v>Estimated by Enumerator</v>
          </cell>
          <cell r="X331" t="str">
            <v>Afghani</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2</v>
          </cell>
        </row>
        <row r="332">
          <cell r="I332">
            <v>11.32</v>
          </cell>
          <cell r="K332">
            <v>13.109999999999998</v>
          </cell>
          <cell r="L332">
            <v>0</v>
          </cell>
          <cell r="U332" t="str">
            <v>Would you be willing to borrow money from a person who lives in the village, but is not a member of your family?</v>
          </cell>
          <cell r="V332" t="str">
            <v/>
          </cell>
          <cell r="W332" t="str">
            <v>No</v>
          </cell>
          <cell r="X332" t="str">
            <v>Yes</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2</v>
          </cell>
        </row>
        <row r="333">
          <cell r="I333">
            <v>11.33</v>
          </cell>
          <cell r="K333">
            <v>13.119999999999997</v>
          </cell>
          <cell r="L333">
            <v>0</v>
          </cell>
          <cell r="U333" t="str">
            <v>Would you be willing to borrow money from a person who is not a member of your family and lives outside the village?</v>
          </cell>
          <cell r="V333" t="str">
            <v/>
          </cell>
          <cell r="W333" t="str">
            <v>No</v>
          </cell>
          <cell r="X333" t="str">
            <v>Yes</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2</v>
          </cell>
        </row>
        <row r="334">
          <cell r="I334">
            <v>16.12</v>
          </cell>
          <cell r="K334">
            <v>14.069999999999999</v>
          </cell>
          <cell r="L334">
            <v>0</v>
          </cell>
          <cell r="U334" t="str">
            <v>How long ago did the [MOST RECENT] tribal feud start?</v>
          </cell>
          <cell r="V334" t="str">
            <v/>
          </cell>
          <cell r="W334" t="str">
            <v>Months</v>
          </cell>
          <cell r="X334" t="str">
            <v>Years</v>
          </cell>
          <cell r="Y334" t="str">
            <v>Days</v>
          </cell>
          <cell r="Z334" t="str">
            <v>Weeks</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4</v>
          </cell>
        </row>
        <row r="335">
          <cell r="I335">
            <v>12.03</v>
          </cell>
          <cell r="K335">
            <v>14.139999999999997</v>
          </cell>
          <cell r="L335">
            <v>0</v>
          </cell>
          <cell r="U335" t="str">
            <v>During the past 12 months, has your household been affected by eradication of illegal crops?</v>
          </cell>
          <cell r="V335" t="str">
            <v/>
          </cell>
          <cell r="W335" t="str">
            <v>Not Applicable</v>
          </cell>
          <cell r="X335" t="str">
            <v>No</v>
          </cell>
          <cell r="Y335" t="str">
            <v>Yes</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3</v>
          </cell>
        </row>
        <row r="336">
          <cell r="I336">
            <v>12.3</v>
          </cell>
          <cell r="K336">
            <v>15.02</v>
          </cell>
          <cell r="L336">
            <v>0</v>
          </cell>
          <cell r="U336" t="str">
            <v>In your opinion, among the various influential people, which one has had the greatest impact on your family's economic welfare over the past 12 months: (1) {Malik / Arbab / Qaryadar}, (2) {Name of Council 1}, (3) {White Beards / Tribal Elders}, (4) District Government, (5) Provincial Government, (6) Central Government, (7) NGOs, or Other Authorities? [IF OTHER AUTHORITIES] What is the title of the person or name of the authority?</v>
          </cell>
          <cell r="V336" t="str">
            <v/>
          </cell>
          <cell r="W336" t="str">
            <v>Malik / Arbab / Qariyadar</v>
          </cell>
          <cell r="X336" t="str">
            <v>{Name of Council 1}</v>
          </cell>
          <cell r="Y336" t="str">
            <v>White Beards / Tribal Elders</v>
          </cell>
          <cell r="Z336" t="str">
            <v>District Government</v>
          </cell>
          <cell r="AA336" t="str">
            <v>Provincial Government</v>
          </cell>
          <cell r="AB336" t="str">
            <v>Central Government</v>
          </cell>
          <cell r="AC336" t="str">
            <v>Non-Governmental Organizations</v>
          </cell>
          <cell r="AD336" t="str">
            <v>Khan / Zamindar / Beg / Baay</v>
          </cell>
          <cell r="AE336" t="str">
            <v>Local Commander</v>
          </cell>
          <cell r="AF336" t="str">
            <v>Mullah / Imam / Mosque Mullah</v>
          </cell>
          <cell r="AG336" t="str">
            <v>Mawlawi / Religious Scholar / Rohanion</v>
          </cell>
          <cell r="AH336" t="str">
            <v>Other:</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12</v>
          </cell>
        </row>
        <row r="337">
          <cell r="I337">
            <v>7.2</v>
          </cell>
          <cell r="K337">
            <v>15.069999999999999</v>
          </cell>
          <cell r="L337">
            <v>0</v>
          </cell>
          <cell r="U337" t="str">
            <v>In your opinion, if tax is to be paid to the central government, how much tax do you think should be paid each year by someone who earns an income of 20,000 afghani each year?</v>
          </cell>
          <cell r="V337" t="str">
            <v/>
          </cell>
          <cell r="W337" t="str">
            <v>Afghani</v>
          </cell>
          <cell r="X337" t="str">
            <v>Zero</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2</v>
          </cell>
        </row>
        <row r="338">
          <cell r="I338">
            <v>7.21</v>
          </cell>
          <cell r="K338">
            <v>15.079999999999998</v>
          </cell>
          <cell r="L338">
            <v>0</v>
          </cell>
          <cell r="U338" t="str">
            <v xml:space="preserve">How much tax do you think should be paid each year to the central government by someone who earns an income of 100,000 afghani each year? </v>
          </cell>
          <cell r="V338" t="str">
            <v/>
          </cell>
          <cell r="W338" t="str">
            <v>Afghani</v>
          </cell>
          <cell r="X338" t="str">
            <v>Zero</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2</v>
          </cell>
        </row>
        <row r="339">
          <cell r="I339">
            <v>13.01</v>
          </cell>
          <cell r="K339">
            <v>15.089999999999998</v>
          </cell>
          <cell r="L339">
            <v>0</v>
          </cell>
          <cell r="U339" t="str">
            <v>What is your main source of information about events in Afghanistan?</v>
          </cell>
          <cell r="V339" t="str">
            <v/>
          </cell>
          <cell r="W339" t="str">
            <v>No Source of Information</v>
          </cell>
          <cell r="X339" t="str">
            <v>Community Bulletin Board</v>
          </cell>
          <cell r="Y339" t="str">
            <v>Newspaper</v>
          </cell>
          <cell r="Z339" t="str">
            <v>PRT Newspaper</v>
          </cell>
          <cell r="AA339" t="str">
            <v>Internet</v>
          </cell>
          <cell r="AB339" t="str">
            <v>Radio</v>
          </cell>
          <cell r="AC339" t="str">
            <v>Television</v>
          </cell>
          <cell r="AD339" t="str">
            <v>Relatives</v>
          </cell>
          <cell r="AE339" t="str">
            <v>Friends</v>
          </cell>
          <cell r="AF339" t="str">
            <v>Neighbors</v>
          </cell>
          <cell r="AG339" t="str">
            <v>Other Villagers in This Village</v>
          </cell>
          <cell r="AH339" t="str">
            <v>Villagers from Other Village</v>
          </cell>
          <cell r="AI339" t="str">
            <v>Arbab / Malik / Qariyadar</v>
          </cell>
          <cell r="AJ339" t="str">
            <v>Khan / Zamindar / Beg / Baay</v>
          </cell>
          <cell r="AK339" t="str">
            <v>Mullah / Imam / Mosque Mullah</v>
          </cell>
          <cell r="AL339" t="str">
            <v>Mawlawi / Religious Scholar / Rohanion</v>
          </cell>
          <cell r="AM339" t="str">
            <v>Mosque</v>
          </cell>
          <cell r="AN339" t="str">
            <v>Head of Village Council</v>
          </cell>
          <cell r="AO339" t="str">
            <v>Members of Village Council</v>
          </cell>
          <cell r="AP339" t="str">
            <v>Head of CDC</v>
          </cell>
          <cell r="AQ339" t="str">
            <v>Members of CDC</v>
          </cell>
          <cell r="AR339" t="str">
            <v>Central Government Representative</v>
          </cell>
          <cell r="AS339" t="str">
            <v>Provincial Government Representative</v>
          </cell>
          <cell r="AT339" t="str">
            <v>District Government Representative</v>
          </cell>
          <cell r="AU339" t="str">
            <v>Other:</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25</v>
          </cell>
        </row>
        <row r="340">
          <cell r="I340">
            <v>13.7</v>
          </cell>
          <cell r="K340">
            <v>15.129999999999997</v>
          </cell>
          <cell r="L340">
            <v>0</v>
          </cell>
          <cell r="U340" t="str">
            <v>Which television stations did you watch?</v>
          </cell>
          <cell r="V340" t="str">
            <v>[MARK ALL MENTIONED]</v>
          </cell>
          <cell r="W340" t="str">
            <v>Radio &amp; Telvision of Afghanistan (RTA)</v>
          </cell>
          <cell r="X340" t="str">
            <v>Tolo</v>
          </cell>
          <cell r="Y340" t="str">
            <v>Aryana</v>
          </cell>
          <cell r="Z340" t="str">
            <v>Noorin</v>
          </cell>
          <cell r="AA340" t="str">
            <v>Tamadun</v>
          </cell>
          <cell r="AB340" t="str">
            <v>Limar</v>
          </cell>
          <cell r="AC340" t="str">
            <v>Ayana</v>
          </cell>
          <cell r="AD340" t="str">
            <v>Sabah</v>
          </cell>
          <cell r="AE340" t="str">
            <v>Arezo Balkh TV</v>
          </cell>
          <cell r="AF340" t="str">
            <v>Indian Channels</v>
          </cell>
          <cell r="AG340" t="str">
            <v>European Channels</v>
          </cell>
          <cell r="AH340" t="str">
            <v>Ministry of Education´s Telvision</v>
          </cell>
          <cell r="AI340" t="str">
            <v>Other:</v>
          </cell>
          <cell r="AJ340" t="str">
            <v>Other:</v>
          </cell>
          <cell r="AK340" t="str">
            <v>Other:</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15</v>
          </cell>
        </row>
        <row r="341">
          <cell r="I341" t="str">
            <v>R0.07</v>
          </cell>
          <cell r="K341">
            <v>0</v>
          </cell>
          <cell r="L341">
            <v>0</v>
          </cell>
          <cell r="U341">
            <v>0</v>
          </cell>
          <cell r="V341" t="str">
            <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row>
        <row r="342">
          <cell r="I342" t="str">
            <v>R0.08</v>
          </cell>
          <cell r="K342">
            <v>0</v>
          </cell>
          <cell r="L342">
            <v>0</v>
          </cell>
          <cell r="U342">
            <v>0</v>
          </cell>
          <cell r="V342" t="str">
            <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row>
        <row r="343">
          <cell r="I343" t="str">
            <v/>
          </cell>
          <cell r="K343">
            <v>0</v>
          </cell>
          <cell r="L343">
            <v>0</v>
          </cell>
          <cell r="U343">
            <v>0</v>
          </cell>
          <cell r="V343" t="str">
            <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row>
        <row r="344">
          <cell r="I344" t="str">
            <v/>
          </cell>
          <cell r="K344">
            <v>0</v>
          </cell>
          <cell r="L344">
            <v>0</v>
          </cell>
          <cell r="U344">
            <v>0</v>
          </cell>
          <cell r="V344" t="str">
            <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row>
        <row r="345">
          <cell r="I345" t="str">
            <v/>
          </cell>
          <cell r="K345">
            <v>0</v>
          </cell>
          <cell r="L345">
            <v>0</v>
          </cell>
          <cell r="U345">
            <v>0</v>
          </cell>
          <cell r="V345" t="str">
            <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row>
        <row r="346">
          <cell r="I346" t="str">
            <v/>
          </cell>
          <cell r="K346">
            <v>0</v>
          </cell>
          <cell r="L346">
            <v>0</v>
          </cell>
          <cell r="U346">
            <v>0</v>
          </cell>
          <cell r="V346" t="str">
            <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row>
        <row r="347">
          <cell r="I347">
            <v>0.15</v>
          </cell>
          <cell r="K347">
            <v>0</v>
          </cell>
          <cell r="L347">
            <v>0</v>
          </cell>
          <cell r="U347" t="str">
            <v>Number of Rooms in Dwelling</v>
          </cell>
          <cell r="V347" t="str">
            <v/>
          </cell>
          <cell r="W347" t="str">
            <v>|___|___|</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1</v>
          </cell>
        </row>
        <row r="348">
          <cell r="I348">
            <v>1.01</v>
          </cell>
          <cell r="K348">
            <v>0</v>
          </cell>
          <cell r="L348">
            <v>0</v>
          </cell>
          <cell r="U348" t="str">
            <v>Please tell us how happy you are with your life? Very happy, happy, neither happy nor discontent, discontent, very displeased</v>
          </cell>
          <cell r="V348" t="str">
            <v/>
          </cell>
          <cell r="W348" t="str">
            <v>Very Happy</v>
          </cell>
          <cell r="X348" t="str">
            <v>Happy</v>
          </cell>
          <cell r="Y348" t="str">
            <v>Neither Happy nor Sad</v>
          </cell>
          <cell r="Z348" t="str">
            <v>Sad</v>
          </cell>
          <cell r="AA348" t="str">
            <v>Very Sad</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5</v>
          </cell>
        </row>
        <row r="349">
          <cell r="I349">
            <v>1.04</v>
          </cell>
          <cell r="K349">
            <v>0</v>
          </cell>
          <cell r="L349">
            <v>0</v>
          </cell>
          <cell r="U349" t="str">
            <v>What types of schools have you attended?</v>
          </cell>
          <cell r="V349" t="str">
            <v>[MARK ALL MENTIONED]</v>
          </cell>
          <cell r="W349" t="str">
            <v>No School</v>
          </cell>
          <cell r="X349" t="str">
            <v>Primary School</v>
          </cell>
          <cell r="Y349" t="str">
            <v>Secondary School</v>
          </cell>
          <cell r="Z349" t="str">
            <v>High School</v>
          </cell>
          <cell r="AA349" t="str">
            <v>Graduated from 14 Grade</v>
          </cell>
          <cell r="AB349" t="str">
            <v>University</v>
          </cell>
          <cell r="AC349" t="str">
            <v>Madrassa</v>
          </cell>
          <cell r="AD349" t="str">
            <v>Mosque School</v>
          </cell>
          <cell r="AE349" t="str">
            <v>Other:</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9</v>
          </cell>
        </row>
        <row r="350">
          <cell r="I350" t="str">
            <v>R1.07</v>
          </cell>
          <cell r="K350">
            <v>0</v>
          </cell>
          <cell r="L350">
            <v>0</v>
          </cell>
          <cell r="U350">
            <v>0</v>
          </cell>
          <cell r="V350" t="str">
            <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row>
        <row r="351">
          <cell r="I351" t="str">
            <v/>
          </cell>
          <cell r="K351">
            <v>0</v>
          </cell>
          <cell r="L351">
            <v>0</v>
          </cell>
          <cell r="U351">
            <v>0</v>
          </cell>
          <cell r="V351" t="str">
            <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row>
        <row r="352">
          <cell r="I352" t="str">
            <v/>
          </cell>
          <cell r="K352">
            <v>0</v>
          </cell>
          <cell r="L352">
            <v>0</v>
          </cell>
          <cell r="U352">
            <v>0</v>
          </cell>
          <cell r="V352" t="str">
            <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row>
        <row r="353">
          <cell r="I353" t="str">
            <v/>
          </cell>
          <cell r="K353">
            <v>0</v>
          </cell>
          <cell r="L353">
            <v>0</v>
          </cell>
          <cell r="U353">
            <v>0</v>
          </cell>
          <cell r="V353" t="str">
            <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row>
        <row r="354">
          <cell r="I354">
            <v>1.07</v>
          </cell>
          <cell r="K354">
            <v>0</v>
          </cell>
          <cell r="L354">
            <v>0</v>
          </cell>
          <cell r="U354" t="str">
            <v>How many households are in this village in total?</v>
          </cell>
          <cell r="V354" t="str">
            <v/>
          </cell>
          <cell r="W354" t="str">
            <v>Households</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1</v>
          </cell>
        </row>
        <row r="355">
          <cell r="I355" t="str">
            <v/>
          </cell>
          <cell r="K355">
            <v>0</v>
          </cell>
          <cell r="L355">
            <v>0</v>
          </cell>
          <cell r="U355">
            <v>0</v>
          </cell>
          <cell r="V355" t="str">
            <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row>
        <row r="356">
          <cell r="I356" t="str">
            <v/>
          </cell>
          <cell r="K356">
            <v>0</v>
          </cell>
          <cell r="L356">
            <v>0</v>
          </cell>
          <cell r="U356">
            <v>0</v>
          </cell>
          <cell r="V356" t="str">
            <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row>
        <row r="357">
          <cell r="I357" t="str">
            <v/>
          </cell>
          <cell r="K357">
            <v>0</v>
          </cell>
          <cell r="L357">
            <v>0</v>
          </cell>
          <cell r="U357">
            <v>0</v>
          </cell>
          <cell r="V357" t="str">
            <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row>
        <row r="358">
          <cell r="I358" t="str">
            <v/>
          </cell>
          <cell r="K358">
            <v>0</v>
          </cell>
          <cell r="L358">
            <v>0</v>
          </cell>
          <cell r="U358">
            <v>0</v>
          </cell>
          <cell r="V358" t="str">
            <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row>
        <row r="359">
          <cell r="I359" t="str">
            <v/>
          </cell>
          <cell r="K359">
            <v>0</v>
          </cell>
          <cell r="L359">
            <v>0</v>
          </cell>
          <cell r="U359">
            <v>0</v>
          </cell>
          <cell r="V359" t="str">
            <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row>
        <row r="360">
          <cell r="I360" t="str">
            <v/>
          </cell>
          <cell r="K360">
            <v>0</v>
          </cell>
          <cell r="L360">
            <v>0</v>
          </cell>
          <cell r="U360">
            <v>0</v>
          </cell>
          <cell r="V360" t="str">
            <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row>
        <row r="361">
          <cell r="I361">
            <v>2.09</v>
          </cell>
          <cell r="K361">
            <v>0</v>
          </cell>
          <cell r="L361">
            <v>0</v>
          </cell>
          <cell r="U361" t="str">
            <v>Does this generator belongs to your household, is the ownership shared with other households, does it belong to the entire village, or does it belong to someone else who sells you the electricity?</v>
          </cell>
          <cell r="V361" t="str">
            <v/>
          </cell>
          <cell r="W361" t="str">
            <v>Belongs to House</v>
          </cell>
          <cell r="X361" t="str">
            <v>Shared with Others</v>
          </cell>
          <cell r="Y361" t="str">
            <v>Belongs to Village</v>
          </cell>
          <cell r="Z361" t="str">
            <v>Belongs to Someone Else Who Sells Electricity</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4</v>
          </cell>
        </row>
        <row r="362">
          <cell r="I362" t="str">
            <v>R2.12</v>
          </cell>
          <cell r="K362">
            <v>0</v>
          </cell>
          <cell r="L362">
            <v>0</v>
          </cell>
          <cell r="U362">
            <v>0</v>
          </cell>
          <cell r="V362" t="str">
            <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row>
        <row r="363">
          <cell r="I363">
            <v>2.14</v>
          </cell>
          <cell r="K363">
            <v>0</v>
          </cell>
          <cell r="L363">
            <v>0</v>
          </cell>
          <cell r="U363" t="str">
            <v>Of the various authorities and influential people, who do you think is most responsible for causing this change?: (1)[Malik / Arbab / Qariyadar], (2) Local Village Council, (3) Whitebeards or Tribal Elders, (4) District Government, (5) Provincial Government, (6) Central Government, (7) Non-Governmental Organizations, or (8) Another Authority?</v>
          </cell>
          <cell r="V363" t="str">
            <v/>
          </cell>
          <cell r="W363" t="str">
            <v>Malik / Arbab / Qariyadar</v>
          </cell>
          <cell r="X363" t="str">
            <v>{Council 1}</v>
          </cell>
          <cell r="Y363" t="str">
            <v>White Beards / Tribal Elders</v>
          </cell>
          <cell r="Z363" t="str">
            <v>District Government</v>
          </cell>
          <cell r="AA363" t="str">
            <v>Provincial Government</v>
          </cell>
          <cell r="AB363" t="str">
            <v>Central Government</v>
          </cell>
          <cell r="AC363" t="str">
            <v>Non-Governmental Organizations</v>
          </cell>
          <cell r="AD363" t="str">
            <v>Khan / Zamindar / Beg / Baay</v>
          </cell>
          <cell r="AE363" t="str">
            <v>Local Commander</v>
          </cell>
          <cell r="AF363" t="str">
            <v>Mullah / Imam / Mosque Mullah</v>
          </cell>
          <cell r="AG363" t="str">
            <v>Mawlawi / Religious Scholar / Rohanion</v>
          </cell>
          <cell r="AH363" t="str">
            <v>NSP</v>
          </cell>
          <cell r="AI363" t="str">
            <v>Security Situation</v>
          </cell>
          <cell r="AJ363" t="str">
            <v>Weather</v>
          </cell>
          <cell r="AK363" t="str">
            <v>Other:</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15</v>
          </cell>
        </row>
        <row r="364">
          <cell r="I364">
            <v>3.02</v>
          </cell>
          <cell r="K364">
            <v>0</v>
          </cell>
          <cell r="L364" t="e">
            <v>#REF!</v>
          </cell>
          <cell r="U364" t="str">
            <v>When someone in the village suffers an illness or injury, to whom or where are they usually taken for treatment?</v>
          </cell>
          <cell r="V364" t="str">
            <v/>
          </cell>
          <cell r="W364" t="str">
            <v>No Source of Treatment</v>
          </cell>
          <cell r="X364" t="str">
            <v>Community Health Worker</v>
          </cell>
          <cell r="Y364" t="str">
            <v>Hospital</v>
          </cell>
          <cell r="Z364" t="str">
            <v>Clinic</v>
          </cell>
          <cell r="AA364" t="str">
            <v>Nurse</v>
          </cell>
          <cell r="AB364" t="str">
            <v>Doctor Outside Hospital</v>
          </cell>
          <cell r="AC364" t="str">
            <v>Official Midwife</v>
          </cell>
          <cell r="AD364" t="str">
            <v>Unofficial Midwife</v>
          </cell>
          <cell r="AE364" t="str">
            <v>Pharmacy Owner of Worker</v>
          </cell>
          <cell r="AF364" t="str">
            <v>Healer</v>
          </cell>
          <cell r="AG364" t="str">
            <v>Elder</v>
          </cell>
          <cell r="AH364" t="str">
            <v>Mullah</v>
          </cell>
          <cell r="AI364" t="str">
            <v>Other:</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13</v>
          </cell>
        </row>
        <row r="365">
          <cell r="I365">
            <v>3.03</v>
          </cell>
          <cell r="K365">
            <v>0</v>
          </cell>
          <cell r="L365">
            <v>0</v>
          </cell>
          <cell r="U365" t="str">
            <v>In which location do villagers usually receive this treatment?</v>
          </cell>
          <cell r="V365" t="str">
            <v/>
          </cell>
          <cell r="W365" t="str">
            <v>This Village</v>
          </cell>
          <cell r="X365" t="str">
            <v>Closest Village to This Village</v>
          </cell>
          <cell r="Y365" t="str">
            <v>Other Village or Town in District</v>
          </cell>
          <cell r="Z365" t="str">
            <v>District Center</v>
          </cell>
          <cell r="AA365" t="str">
            <v>Town Outside District But in Province</v>
          </cell>
          <cell r="AB365" t="str">
            <v>Herat (Province Center)</v>
          </cell>
          <cell r="AC365" t="str">
            <v>Jalalabad (Nangarhar Province Center)</v>
          </cell>
          <cell r="AD365" t="str">
            <v>Mazar-e Sharif (Balkh Province Center)</v>
          </cell>
          <cell r="AE365" t="str">
            <v>Pul-e Khumri (Baghlan Province Center)</v>
          </cell>
          <cell r="AF365" t="str">
            <v>Chaghcharan (Ghor Province Center)</v>
          </cell>
          <cell r="AG365" t="str">
            <v>Nili (Daykundi Province Center)</v>
          </cell>
          <cell r="AH365" t="str">
            <v>Other Province Center</v>
          </cell>
          <cell r="AI365" t="str">
            <v>Kabul</v>
          </cell>
          <cell r="AJ365" t="str">
            <v>Pakistan</v>
          </cell>
          <cell r="AK365" t="str">
            <v>Iran</v>
          </cell>
          <cell r="AL365" t="str">
            <v>India</v>
          </cell>
          <cell r="AM365" t="str">
            <v>Another Place:</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17</v>
          </cell>
        </row>
        <row r="366">
          <cell r="I366" t="str">
            <v>R3.17</v>
          </cell>
          <cell r="K366">
            <v>0</v>
          </cell>
          <cell r="L366">
            <v>0</v>
          </cell>
          <cell r="U366">
            <v>0</v>
          </cell>
          <cell r="V366" t="str">
            <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row>
        <row r="367">
          <cell r="I367" t="str">
            <v>R3.18</v>
          </cell>
          <cell r="K367">
            <v>0</v>
          </cell>
          <cell r="L367">
            <v>0</v>
          </cell>
          <cell r="U367">
            <v>0</v>
          </cell>
          <cell r="V367" t="str">
            <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row>
        <row r="368">
          <cell r="I368">
            <v>3.19</v>
          </cell>
          <cell r="K368">
            <v>0</v>
          </cell>
          <cell r="L368">
            <v>0</v>
          </cell>
          <cell r="U368">
            <v>0</v>
          </cell>
          <cell r="V368" t="str">
            <v/>
          </cell>
          <cell r="W368" t="str">
            <v>Malik / Arbab / Qariyadar</v>
          </cell>
          <cell r="X368" t="str">
            <v>{Council 1}</v>
          </cell>
          <cell r="Y368" t="str">
            <v>White Beards / Tribal Elders</v>
          </cell>
          <cell r="Z368" t="str">
            <v>District Government</v>
          </cell>
          <cell r="AA368" t="str">
            <v>Provincial Government</v>
          </cell>
          <cell r="AB368" t="str">
            <v>Central Government</v>
          </cell>
          <cell r="AC368" t="str">
            <v>Non-Governmental Organizations</v>
          </cell>
          <cell r="AD368" t="str">
            <v>Khan / Zamindar / Beg / Baay</v>
          </cell>
          <cell r="AE368" t="str">
            <v>Local Commander</v>
          </cell>
          <cell r="AF368" t="str">
            <v>Mullah / Imam / Mosque Mullah</v>
          </cell>
          <cell r="AG368" t="str">
            <v>Mawlawi / Religious Scholar / Rohanion</v>
          </cell>
          <cell r="AH368" t="str">
            <v>NSP</v>
          </cell>
          <cell r="AI368" t="str">
            <v>Security Situation</v>
          </cell>
          <cell r="AJ368" t="str">
            <v>Weather</v>
          </cell>
          <cell r="AK368" t="str">
            <v>Other:</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15</v>
          </cell>
        </row>
        <row r="369">
          <cell r="I369" t="str">
            <v/>
          </cell>
          <cell r="K369">
            <v>0</v>
          </cell>
          <cell r="L369">
            <v>0</v>
          </cell>
          <cell r="U369">
            <v>0</v>
          </cell>
          <cell r="V369" t="str">
            <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row>
        <row r="370">
          <cell r="I370">
            <v>3.24</v>
          </cell>
          <cell r="K370">
            <v>0</v>
          </cell>
          <cell r="L370">
            <v>0</v>
          </cell>
          <cell r="U370" t="str">
            <v>Compared to this time last years, do you think that the number of boys from this village going to school has increased, stayed the same, or decreased?</v>
          </cell>
          <cell r="V370" t="str">
            <v/>
          </cell>
          <cell r="W370" t="str">
            <v>Increased</v>
          </cell>
          <cell r="X370" t="str">
            <v>Stayed the Same</v>
          </cell>
          <cell r="Y370" t="str">
            <v>Decreased</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3</v>
          </cell>
        </row>
        <row r="371">
          <cell r="I371">
            <v>3.25</v>
          </cell>
          <cell r="K371">
            <v>0</v>
          </cell>
          <cell r="L371">
            <v>0</v>
          </cell>
          <cell r="U371">
            <v>0</v>
          </cell>
          <cell r="V371" t="str">
            <v/>
          </cell>
          <cell r="W371" t="str">
            <v>Malik / Arbab / Qariyadar</v>
          </cell>
          <cell r="X371" t="str">
            <v>{Council 1}</v>
          </cell>
          <cell r="Y371" t="str">
            <v>White Beards / Tribal Elders</v>
          </cell>
          <cell r="Z371" t="str">
            <v>District Government</v>
          </cell>
          <cell r="AA371" t="str">
            <v>Provincial Government</v>
          </cell>
          <cell r="AB371" t="str">
            <v>Central Government</v>
          </cell>
          <cell r="AC371" t="str">
            <v>Non-Governmental Organizations</v>
          </cell>
          <cell r="AD371" t="str">
            <v>Khan / Zamindar / Beg / Baay</v>
          </cell>
          <cell r="AE371" t="str">
            <v>Local Commander</v>
          </cell>
          <cell r="AF371" t="str">
            <v>Mullah / Imam / Mosque Mullah</v>
          </cell>
          <cell r="AG371" t="str">
            <v>Mawlawi / Religious Scholar / Rohanion</v>
          </cell>
          <cell r="AH371" t="str">
            <v>NSP</v>
          </cell>
          <cell r="AI371" t="str">
            <v>Security Situation</v>
          </cell>
          <cell r="AJ371" t="str">
            <v>Weather</v>
          </cell>
          <cell r="AK371" t="str">
            <v>Parents</v>
          </cell>
          <cell r="AL371" t="str">
            <v>Other:</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16</v>
          </cell>
        </row>
        <row r="372">
          <cell r="I372" t="str">
            <v/>
          </cell>
          <cell r="K372">
            <v>0</v>
          </cell>
          <cell r="L372">
            <v>0</v>
          </cell>
          <cell r="U372">
            <v>0</v>
          </cell>
          <cell r="V372" t="str">
            <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row>
        <row r="373">
          <cell r="I373" t="str">
            <v/>
          </cell>
          <cell r="K373">
            <v>0</v>
          </cell>
          <cell r="L373">
            <v>0</v>
          </cell>
          <cell r="U373">
            <v>0</v>
          </cell>
          <cell r="V373" t="str">
            <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row>
        <row r="374">
          <cell r="I374" t="str">
            <v/>
          </cell>
          <cell r="K374">
            <v>0</v>
          </cell>
          <cell r="L374">
            <v>0</v>
          </cell>
          <cell r="U374">
            <v>0</v>
          </cell>
          <cell r="V374" t="str">
            <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row>
        <row r="375">
          <cell r="I375" t="str">
            <v/>
          </cell>
          <cell r="K375">
            <v>0</v>
          </cell>
          <cell r="L375">
            <v>0</v>
          </cell>
          <cell r="U375">
            <v>0</v>
          </cell>
          <cell r="V375" t="str">
            <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row>
        <row r="376">
          <cell r="I376">
            <v>6.11</v>
          </cell>
          <cell r="K376">
            <v>0</v>
          </cell>
          <cell r="L376">
            <v>0</v>
          </cell>
          <cell r="U376" t="str">
            <v>At the village level, who is usually guiding people in the issues such as wearing chadori or girls going to school?</v>
          </cell>
          <cell r="V376" t="str">
            <v/>
          </cell>
          <cell r="W376" t="str">
            <v>No Such Person</v>
          </cell>
          <cell r="X376" t="str">
            <v>Malik</v>
          </cell>
          <cell r="Y376" t="str">
            <v>Arbab</v>
          </cell>
          <cell r="Z376" t="str">
            <v>Qariyadar</v>
          </cell>
          <cell r="AA376" t="str">
            <v>Khan</v>
          </cell>
          <cell r="AB376" t="str">
            <v>Zamindar</v>
          </cell>
          <cell r="AC376" t="str">
            <v>Beg / Baay</v>
          </cell>
          <cell r="AD376" t="str">
            <v>Commander</v>
          </cell>
          <cell r="AE376" t="str">
            <v>Mullah / Imam</v>
          </cell>
          <cell r="AF376" t="str">
            <v>Mosque Mullah</v>
          </cell>
          <cell r="AG376" t="str">
            <v>Mawlawi</v>
          </cell>
          <cell r="AH376" t="str">
            <v>Religious Scholar</v>
          </cell>
          <cell r="AI376" t="str">
            <v>Rohani</v>
          </cell>
          <cell r="AJ376" t="str">
            <v>Judge</v>
          </cell>
          <cell r="AK376" t="str">
            <v>Tribal Elders</v>
          </cell>
          <cell r="AL376" t="str">
            <v>Whitebeards</v>
          </cell>
          <cell r="AM376" t="str">
            <v>Council</v>
          </cell>
          <cell r="AN376" t="str">
            <v>CDC</v>
          </cell>
          <cell r="AO376" t="str">
            <v>Tribal Council</v>
          </cell>
          <cell r="AP376" t="str">
            <v>Head of CDC</v>
          </cell>
          <cell r="AQ376" t="str">
            <v>Treasurer of CDC</v>
          </cell>
          <cell r="AR376" t="str">
            <v>Member of CDC</v>
          </cell>
          <cell r="AS376" t="str">
            <v>Head of Council</v>
          </cell>
          <cell r="AT376" t="str">
            <v>Member of Council</v>
          </cell>
          <cell r="AU376" t="str">
            <v>Head of Tribal Council</v>
          </cell>
          <cell r="AV376" t="str">
            <v>Member of Tribal Council</v>
          </cell>
          <cell r="AW376" t="str">
            <v>People's Representative</v>
          </cell>
          <cell r="AX376" t="str">
            <v>Police Commander</v>
          </cell>
          <cell r="AY376" t="str">
            <v>District Administrator</v>
          </cell>
          <cell r="AZ376" t="str">
            <v>Other:</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30</v>
          </cell>
        </row>
        <row r="377">
          <cell r="I377">
            <v>4.08</v>
          </cell>
          <cell r="K377">
            <v>0</v>
          </cell>
          <cell r="L377">
            <v>0</v>
          </cell>
          <cell r="U377" t="str">
            <v>How many men are regular members of {name of council 1 / 2 / 3}</v>
          </cell>
          <cell r="V377" t="str">
            <v/>
          </cell>
          <cell r="W377" t="str">
            <v>Men</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1</v>
          </cell>
        </row>
        <row r="378">
          <cell r="I378">
            <v>4.1100000000000003</v>
          </cell>
          <cell r="K378">
            <v>0</v>
          </cell>
          <cell r="L378" t="e">
            <v>#REF!</v>
          </cell>
          <cell r="U378" t="str">
            <v>During the past 12 months, how many times did the council meet?</v>
          </cell>
          <cell r="V378" t="str">
            <v/>
          </cell>
          <cell r="W378" t="str">
            <v>Zero</v>
          </cell>
          <cell r="X378" t="str">
            <v>Meetings</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2</v>
          </cell>
        </row>
        <row r="379">
          <cell r="I379" t="str">
            <v>R4.16</v>
          </cell>
          <cell r="K379">
            <v>0</v>
          </cell>
          <cell r="L379">
            <v>0</v>
          </cell>
          <cell r="U379">
            <v>0</v>
          </cell>
          <cell r="V379" t="str">
            <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row>
        <row r="380">
          <cell r="I380">
            <v>6.1199999999999974</v>
          </cell>
          <cell r="K380">
            <v>0</v>
          </cell>
          <cell r="L380">
            <v>0</v>
          </cell>
          <cell r="U380" t="str">
            <v>In your opinion, what is the most important thing that you think the local village council or influential people should do in the next 12 months?</v>
          </cell>
          <cell r="V380" t="str">
            <v/>
          </cell>
          <cell r="W380" t="str">
            <v>Nothing</v>
          </cell>
          <cell r="X380" t="str">
            <v>Resolve Disputes</v>
          </cell>
          <cell r="Y380" t="str">
            <v>Resolve Tribal Feud</v>
          </cell>
          <cell r="Z380" t="str">
            <v>Protect Village from Attack</v>
          </cell>
          <cell r="AA380" t="str">
            <v>Hold Meetings</v>
          </cell>
          <cell r="AB380" t="str">
            <v>Make Rules for Villagers</v>
          </cell>
          <cell r="AC380" t="str">
            <v>Promote Good Behavior among Villagers</v>
          </cell>
          <cell r="AD380" t="str">
            <v>Promote Health and Hygiene of Villagers</v>
          </cell>
          <cell r="AE380" t="str">
            <v>Promote Religious Virtue of Villagers</v>
          </cell>
          <cell r="AF380" t="str">
            <v>Build New Mosque or Improve Existing Mosque</v>
          </cell>
          <cell r="AG380" t="str">
            <v>Consult with Villagers about Selection of Development Projects</v>
          </cell>
          <cell r="AH380" t="str">
            <v>Development Projects (More Than One)</v>
          </cell>
          <cell r="AI380" t="str">
            <v>Development Project - Drinking Water</v>
          </cell>
          <cell r="AJ380" t="str">
            <v>Development Project - Irrigation</v>
          </cell>
          <cell r="AK380" t="str">
            <v>Development Project - Electricity</v>
          </cell>
          <cell r="AL380" t="str">
            <v>Development Project - Healthcare</v>
          </cell>
          <cell r="AM380" t="str">
            <v>Development Project - Education</v>
          </cell>
          <cell r="AN380" t="str">
            <v>Development Project - Roads &amp; Bridges</v>
          </cell>
          <cell r="AO380" t="str">
            <v>Development Project - Community Building</v>
          </cell>
          <cell r="AP380" t="str">
            <v>Development Project - Seeds</v>
          </cell>
          <cell r="AQ380" t="str">
            <v>Development Project - Agricultural Machinery</v>
          </cell>
          <cell r="AR380" t="str">
            <v>Training Course - Carpet Weaving</v>
          </cell>
          <cell r="AS380" t="str">
            <v>Training Course - Handicrafts</v>
          </cell>
          <cell r="AT380" t="str">
            <v>Training Course - Embroidery</v>
          </cell>
          <cell r="AU380" t="str">
            <v>Training Course - Textiles</v>
          </cell>
          <cell r="AV380" t="str">
            <v>Training Course - Agriculture</v>
          </cell>
          <cell r="AW380" t="str">
            <v>Training Course - Animal Husbandry</v>
          </cell>
          <cell r="AX380" t="str">
            <v>Development Project - Other [SPECIFY]</v>
          </cell>
          <cell r="AY380" t="str">
            <v>Training Course - Other [SPECIFY]</v>
          </cell>
          <cell r="AZ380" t="str">
            <v>Other:</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30</v>
          </cell>
        </row>
        <row r="381">
          <cell r="I381" t="str">
            <v/>
          </cell>
          <cell r="K381">
            <v>0</v>
          </cell>
          <cell r="L381">
            <v>0</v>
          </cell>
          <cell r="U381">
            <v>0</v>
          </cell>
          <cell r="V381" t="str">
            <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row>
        <row r="382">
          <cell r="I382" t="str">
            <v/>
          </cell>
          <cell r="K382">
            <v>0</v>
          </cell>
          <cell r="L382">
            <v>0</v>
          </cell>
          <cell r="U382">
            <v>0</v>
          </cell>
          <cell r="V382" t="str">
            <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row>
        <row r="383">
          <cell r="I383" t="str">
            <v>R7.17</v>
          </cell>
          <cell r="K383">
            <v>0</v>
          </cell>
          <cell r="L383">
            <v>0</v>
          </cell>
          <cell r="U383">
            <v>0</v>
          </cell>
          <cell r="V383" t="str">
            <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row>
        <row r="384">
          <cell r="I384">
            <v>6.1699999999999964</v>
          </cell>
          <cell r="K384">
            <v>0</v>
          </cell>
          <cell r="L384">
            <v>0</v>
          </cell>
          <cell r="U384" t="str">
            <v>What is the method by which someone becomes a member of the village council or becomes a leader of the village?</v>
          </cell>
          <cell r="V384" t="str">
            <v/>
          </cell>
          <cell r="W384" t="str">
            <v>Position is Inherited From Father or Family</v>
          </cell>
          <cell r="X384" t="str">
            <v>Select by:</v>
          </cell>
          <cell r="Y384" t="str">
            <v>Powerful People in Village</v>
          </cell>
          <cell r="Z384" t="str">
            <v>White Beards / Tribal Elders</v>
          </cell>
          <cell r="AA384" t="str">
            <v>Village Council</v>
          </cell>
          <cell r="AB384" t="str">
            <v>District Administrator</v>
          </cell>
          <cell r="AC384" t="str">
            <v>Provincial Governor</v>
          </cell>
          <cell r="AD384" t="str">
            <v>Central Government</v>
          </cell>
          <cell r="AE384" t="str">
            <v>NGO</v>
          </cell>
          <cell r="AF384" t="str">
            <v>Other Powerful People</v>
          </cell>
          <cell r="AG384" t="str">
            <v>Secret Ballot Election Open to All Villagers</v>
          </cell>
          <cell r="AH384" t="str">
            <v>Secret Ballot Election Open to Village Men</v>
          </cell>
          <cell r="AI384" t="str">
            <v>Secret Ballot Election Open to Village Women</v>
          </cell>
          <cell r="AJ384" t="str">
            <v>Meeting of All Villagers</v>
          </cell>
          <cell r="AK384" t="str">
            <v>Meeting of Village Men</v>
          </cell>
          <cell r="AL384" t="str">
            <v>Meeting of Village Women</v>
          </cell>
          <cell r="AM384" t="str">
            <v>Other:</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17</v>
          </cell>
        </row>
        <row r="385">
          <cell r="I385" t="str">
            <v/>
          </cell>
          <cell r="K385">
            <v>0</v>
          </cell>
          <cell r="L385">
            <v>0</v>
          </cell>
          <cell r="U385">
            <v>0</v>
          </cell>
          <cell r="V385" t="str">
            <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row>
        <row r="386">
          <cell r="I386" t="str">
            <v>R6.19</v>
          </cell>
          <cell r="K386">
            <v>0</v>
          </cell>
          <cell r="L386">
            <v>0</v>
          </cell>
          <cell r="U386">
            <v>0</v>
          </cell>
          <cell r="V386" t="str">
            <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row>
        <row r="387">
          <cell r="I387" t="str">
            <v>R6.2</v>
          </cell>
          <cell r="K387">
            <v>0</v>
          </cell>
          <cell r="L387">
            <v>0</v>
          </cell>
          <cell r="U387">
            <v>0</v>
          </cell>
          <cell r="V387" t="str">
            <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row>
        <row r="388">
          <cell r="I388" t="str">
            <v/>
          </cell>
          <cell r="K388">
            <v>0</v>
          </cell>
          <cell r="L388">
            <v>0</v>
          </cell>
          <cell r="U388">
            <v>0</v>
          </cell>
          <cell r="V388" t="str">
            <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row>
        <row r="389">
          <cell r="I389" t="str">
            <v/>
          </cell>
          <cell r="K389">
            <v>0</v>
          </cell>
          <cell r="L389">
            <v>0</v>
          </cell>
          <cell r="U389">
            <v>0</v>
          </cell>
          <cell r="V389" t="str">
            <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row>
        <row r="390">
          <cell r="I390" t="str">
            <v/>
          </cell>
          <cell r="K390">
            <v>0</v>
          </cell>
          <cell r="L390">
            <v>0</v>
          </cell>
          <cell r="U390">
            <v>0</v>
          </cell>
          <cell r="V390" t="str">
            <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row>
        <row r="391">
          <cell r="I391" t="str">
            <v/>
          </cell>
          <cell r="K391">
            <v>0</v>
          </cell>
          <cell r="L391">
            <v>0</v>
          </cell>
          <cell r="U391">
            <v>0</v>
          </cell>
          <cell r="V391" t="str">
            <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row>
        <row r="392">
          <cell r="I392" t="str">
            <v>R7.12</v>
          </cell>
          <cell r="K392">
            <v>0</v>
          </cell>
          <cell r="L392">
            <v>0</v>
          </cell>
          <cell r="U392">
            <v>0</v>
          </cell>
          <cell r="V392" t="str">
            <v/>
          </cell>
          <cell r="W392" t="str">
            <v>نقد [&gt;&gt;4.13]</v>
          </cell>
          <cell r="X392" t="str">
            <v xml:space="preserve">جنس </v>
          </cell>
          <cell r="Y392" t="str">
            <v>به شکل کار بدون مزد [&gt;&gt;4.12]</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row>
        <row r="393">
          <cell r="I393" t="str">
            <v>R7.13</v>
          </cell>
          <cell r="K393">
            <v>0</v>
          </cell>
          <cell r="L393">
            <v>0</v>
          </cell>
          <cell r="U393">
            <v>0</v>
          </cell>
          <cell r="V393" t="str">
            <v/>
          </cell>
          <cell r="W393" t="str">
            <v>زمین</v>
          </cell>
          <cell r="X393" t="str">
            <v>مالداری و مواشی</v>
          </cell>
          <cell r="Y393" t="str">
            <v>تولیدات</v>
          </cell>
          <cell r="Z393" t="str">
            <v>تخم بذری</v>
          </cell>
          <cell r="AA393" t="str">
            <v>سامان آلات زراعتی</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row>
        <row r="394">
          <cell r="I394" t="str">
            <v>R7.19</v>
          </cell>
          <cell r="K394">
            <v>0</v>
          </cell>
          <cell r="L394">
            <v>0</v>
          </cell>
          <cell r="U394">
            <v>0</v>
          </cell>
          <cell r="V394" t="str">
            <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row>
        <row r="395">
          <cell r="I395" t="str">
            <v>R7.18</v>
          </cell>
          <cell r="K395">
            <v>0</v>
          </cell>
          <cell r="L395">
            <v>0</v>
          </cell>
          <cell r="U395">
            <v>0</v>
          </cell>
          <cell r="V395" t="str">
            <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row>
        <row r="396">
          <cell r="I396">
            <v>7.14</v>
          </cell>
          <cell r="K396">
            <v>0</v>
          </cell>
          <cell r="L396">
            <v>0</v>
          </cell>
          <cell r="U396" t="str">
            <v>In your opinion, was the contribution used in a way which benefited all of the people in the village, some of the people in the village, or just the person or people who collected the contribution?</v>
          </cell>
          <cell r="V396" t="str">
            <v/>
          </cell>
          <cell r="W396" t="str">
            <v>Contribution Benefitted All of the Village</v>
          </cell>
          <cell r="X396" t="str">
            <v>Contribution Benefitted Some of the Village</v>
          </cell>
          <cell r="Y396" t="str">
            <v>Contribution Benefitted Only Those Who Collected Contribution</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3</v>
          </cell>
        </row>
        <row r="397">
          <cell r="I397" t="str">
            <v>R7.19</v>
          </cell>
          <cell r="K397">
            <v>0</v>
          </cell>
          <cell r="L397">
            <v>0</v>
          </cell>
          <cell r="U397">
            <v>0</v>
          </cell>
          <cell r="V397" t="str">
            <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row>
        <row r="398">
          <cell r="I398" t="str">
            <v>R7.25</v>
          </cell>
          <cell r="K398">
            <v>0</v>
          </cell>
          <cell r="L398">
            <v>0</v>
          </cell>
          <cell r="U398">
            <v>0</v>
          </cell>
          <cell r="V398" t="str">
            <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row>
        <row r="399">
          <cell r="I399">
            <v>7.25</v>
          </cell>
          <cell r="K399">
            <v>0</v>
          </cell>
          <cell r="L399">
            <v>0</v>
          </cell>
          <cell r="U399" t="str">
            <v>Are there any vocational training or literacy courses currently being taught in the village?</v>
          </cell>
          <cell r="V399" t="str">
            <v/>
          </cell>
          <cell r="W399" t="str">
            <v>No</v>
          </cell>
          <cell r="X399" t="str">
            <v>Yes</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2</v>
          </cell>
        </row>
        <row r="400">
          <cell r="I400">
            <v>7.26</v>
          </cell>
          <cell r="K400">
            <v>0</v>
          </cell>
          <cell r="L400">
            <v>0</v>
          </cell>
          <cell r="U400" t="str">
            <v>What are the subjects of these courses?</v>
          </cell>
          <cell r="V400" t="str">
            <v>[MARK ALL MENTIONED]</v>
          </cell>
          <cell r="W400" t="str">
            <v>Reading &amp; Writing / Literacy</v>
          </cell>
          <cell r="X400" t="str">
            <v>Accounting</v>
          </cell>
          <cell r="Y400" t="str">
            <v>Management</v>
          </cell>
          <cell r="Z400" t="str">
            <v>Civil Law</v>
          </cell>
          <cell r="AA400" t="str">
            <v>Religion</v>
          </cell>
          <cell r="AB400" t="str">
            <v>Construction</v>
          </cell>
          <cell r="AC400" t="str">
            <v>Pastoral / Livestock</v>
          </cell>
          <cell r="AD400" t="str">
            <v>Carpet Weaving</v>
          </cell>
          <cell r="AE400" t="str">
            <v>Carpentry</v>
          </cell>
          <cell r="AF400" t="str">
            <v>Handicrafts</v>
          </cell>
          <cell r="AG400" t="str">
            <v>Other:</v>
          </cell>
          <cell r="AH400" t="str">
            <v>Other:</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12</v>
          </cell>
        </row>
        <row r="401">
          <cell r="I401">
            <v>7.2699999999999942</v>
          </cell>
          <cell r="K401">
            <v>0</v>
          </cell>
          <cell r="L401">
            <v>0</v>
          </cell>
          <cell r="U401" t="str">
            <v>Are these courses just for men or women, or for both men and women?</v>
          </cell>
          <cell r="V401" t="str">
            <v/>
          </cell>
          <cell r="W401" t="str">
            <v>Only for Men</v>
          </cell>
          <cell r="X401" t="str">
            <v>Only for Women</v>
          </cell>
          <cell r="Y401" t="str">
            <v>For Both Men and Women</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3</v>
          </cell>
        </row>
        <row r="402">
          <cell r="I402">
            <v>7.279999999999994</v>
          </cell>
          <cell r="K402">
            <v>0</v>
          </cell>
          <cell r="L402">
            <v>0</v>
          </cell>
          <cell r="U402" t="str">
            <v>What is the main reason that women are not allowed to attend these courses?</v>
          </cell>
          <cell r="V402" t="str">
            <v/>
          </cell>
          <cell r="W402" t="str">
            <v>Women do not need these skills</v>
          </cell>
          <cell r="X402" t="str">
            <v>Women are not interested in such classes</v>
          </cell>
          <cell r="Y402" t="str">
            <v>Household duties take up all of their time</v>
          </cell>
          <cell r="Z402" t="str">
            <v>Husbands / fathers would not allow them</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4</v>
          </cell>
        </row>
        <row r="403">
          <cell r="I403">
            <v>14.32</v>
          </cell>
          <cell r="K403">
            <v>0</v>
          </cell>
          <cell r="L403">
            <v>0</v>
          </cell>
          <cell r="U403" t="str">
            <v>Villagers</v>
          </cell>
          <cell r="V403" t="str">
            <v/>
          </cell>
          <cell r="W403" t="str">
            <v>For The Benefit of All People</v>
          </cell>
          <cell r="X403" t="str">
            <v>For The Benefit of Some of the People</v>
          </cell>
          <cell r="Y403" t="str">
            <v>For Their Own Benefit</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3</v>
          </cell>
        </row>
        <row r="404">
          <cell r="I404">
            <v>14.33</v>
          </cell>
          <cell r="K404">
            <v>0</v>
          </cell>
          <cell r="L404">
            <v>0</v>
          </cell>
          <cell r="U404" t="str">
            <v>Village Elders?</v>
          </cell>
          <cell r="V404" t="str">
            <v/>
          </cell>
          <cell r="W404" t="str">
            <v>For The Benefit of All People</v>
          </cell>
          <cell r="X404" t="str">
            <v>For The Benefit of Some of the People</v>
          </cell>
          <cell r="Y404" t="str">
            <v>For Their Own Benefit</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3</v>
          </cell>
        </row>
        <row r="405">
          <cell r="I405">
            <v>15.25</v>
          </cell>
          <cell r="K405">
            <v>0</v>
          </cell>
          <cell r="L405">
            <v>0</v>
          </cell>
          <cell r="U405" t="str">
            <v>In this village, are there any families that have problems with other families in the village?</v>
          </cell>
          <cell r="V405" t="str">
            <v/>
          </cell>
          <cell r="W405" t="str">
            <v>No, No Families In This Village Have Problems With Any Problems With Other Households</v>
          </cell>
          <cell r="X405" t="str">
            <v>Yes, There Are Families That Have Problems With Other Families</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2</v>
          </cell>
        </row>
        <row r="406">
          <cell r="I406">
            <v>8.02</v>
          </cell>
          <cell r="K406">
            <v>0</v>
          </cell>
          <cell r="L406">
            <v>0</v>
          </cell>
          <cell r="U406" t="str">
            <v>During the past 12 months, what share of the total household income came from this activity?</v>
          </cell>
          <cell r="V406" t="str">
            <v/>
          </cell>
          <cell r="W406" t="str">
            <v>%</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1</v>
          </cell>
        </row>
        <row r="407">
          <cell r="I407">
            <v>8.06</v>
          </cell>
          <cell r="K407">
            <v>0</v>
          </cell>
          <cell r="L407">
            <v>0</v>
          </cell>
          <cell r="U407" t="str">
            <v>During the past 12 months, in which season(s) did you participate in this activity?</v>
          </cell>
          <cell r="V407" t="str">
            <v/>
          </cell>
          <cell r="W407" t="str">
            <v>Summer 2011</v>
          </cell>
          <cell r="X407" t="str">
            <v>Spring 2011</v>
          </cell>
          <cell r="Y407" t="str">
            <v>Winter 2010-11</v>
          </cell>
          <cell r="Z407" t="str">
            <v>Fall 2010</v>
          </cell>
          <cell r="AA407" t="str">
            <v>Summer 2010</v>
          </cell>
          <cell r="AB407" t="str">
            <v>Spring 2010</v>
          </cell>
          <cell r="AC407" t="str">
            <v>All Seasons</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7</v>
          </cell>
        </row>
        <row r="408">
          <cell r="I408">
            <v>8.09</v>
          </cell>
          <cell r="K408">
            <v>0</v>
          </cell>
          <cell r="L408" t="e">
            <v>#REF!</v>
          </cell>
          <cell r="U408" t="str">
            <v>During the past 12 months, what is the activity or job that was the third most important source of income or food for your household? / Income Source Codes</v>
          </cell>
          <cell r="V408" t="str">
            <v/>
          </cell>
          <cell r="W408" t="str">
            <v>Crop Production for Home Consumption</v>
          </cell>
          <cell r="X408" t="str">
            <v>Livestock Production for Home Consumption</v>
          </cell>
          <cell r="Y408" t="str">
            <v>Production and Sale of Field Crops</v>
          </cell>
          <cell r="Z408" t="str">
            <v>Production and Sale of Opium</v>
          </cell>
          <cell r="AA408" t="str">
            <v>Production and Sale of Orchard Products</v>
          </cell>
          <cell r="AB408" t="str">
            <v>Agricultural Wage Labour</v>
          </cell>
          <cell r="AC408" t="str">
            <v>Opium Wage Labour</v>
          </cell>
          <cell r="AD408" t="str">
            <v>Production and Sale of Live Animals</v>
          </cell>
          <cell r="AE408" t="str">
            <v>Butcher</v>
          </cell>
          <cell r="AF408" t="str">
            <v>Production and Sale of Leather, Skins &amp; Wool</v>
          </cell>
          <cell r="AG408" t="str">
            <v>Production and Sale of Dairy Products (Milk, Cheese, or Curd)</v>
          </cell>
          <cell r="AH408" t="str">
            <v>Livestock Wage Labour</v>
          </cell>
          <cell r="AI408" t="str">
            <v>Shepherding</v>
          </cell>
          <cell r="AJ408" t="str">
            <v>Taxi / Transportation</v>
          </cell>
          <cell r="AK408" t="str">
            <v>Trading / Middleman</v>
          </cell>
          <cell r="AL408" t="str">
            <v>Sale of Firewood or Charcoal</v>
          </cell>
          <cell r="AM408" t="str">
            <v>Collector and Seller of Bushes</v>
          </cell>
          <cell r="AN408" t="str">
            <v>Cross Border Trade</v>
          </cell>
          <cell r="AO408" t="str">
            <v>Smuggling</v>
          </cell>
          <cell r="AP408" t="str">
            <v>Shopkeeper</v>
          </cell>
          <cell r="AQ408" t="str">
            <v>Milling</v>
          </cell>
          <cell r="AR408" t="str">
            <v xml:space="preserve">Mining </v>
          </cell>
          <cell r="AS408" t="str">
            <v>Carpentry</v>
          </cell>
          <cell r="AT408" t="str">
            <v>Steelwork (Blacksmith)</v>
          </cell>
          <cell r="AU408" t="str">
            <v>Brick Maker</v>
          </cell>
          <cell r="AV408" t="str">
            <v>Masonry</v>
          </cell>
          <cell r="AW408" t="str">
            <v>Construction Labor</v>
          </cell>
          <cell r="AX408" t="str">
            <v>Casual Labor</v>
          </cell>
          <cell r="AY408" t="str">
            <v>Welding</v>
          </cell>
          <cell r="AZ408" t="str">
            <v>Tinsmith</v>
          </cell>
          <cell r="BA408" t="str">
            <v>Barber</v>
          </cell>
          <cell r="BB408" t="str">
            <v xml:space="preserve">Baker </v>
          </cell>
          <cell r="BC408" t="str">
            <v>Tailor</v>
          </cell>
          <cell r="BD408" t="str">
            <v>Needlecraft</v>
          </cell>
          <cell r="BE408" t="str">
            <v>Carpet Weaving</v>
          </cell>
          <cell r="BF408" t="str">
            <v>Lending Money</v>
          </cell>
          <cell r="BG408" t="str">
            <v>Doctor</v>
          </cell>
          <cell r="BH408" t="str">
            <v>Health Worker / Nurse / Midwife</v>
          </cell>
          <cell r="BI408" t="str">
            <v>Principal / Teacher Manager / Teacher</v>
          </cell>
          <cell r="BJ408" t="str">
            <v>Malik / Arbab / Qariyadar</v>
          </cell>
          <cell r="BK408" t="str">
            <v>Village Leader</v>
          </cell>
          <cell r="BL408" t="str">
            <v>Job with Government</v>
          </cell>
          <cell r="BM408" t="str">
            <v>Job with Non-Government Organization</v>
          </cell>
          <cell r="BN408" t="str">
            <v>Job with Company or Private Sector</v>
          </cell>
          <cell r="BO408" t="str">
            <v>Military Service / Police / Army</v>
          </cell>
          <cell r="BP408" t="str">
            <v>Remittances from Family Members Away from Home</v>
          </cell>
          <cell r="BQ408" t="str">
            <v>Remittances from Seasonal Migrants</v>
          </cell>
          <cell r="BR408" t="str">
            <v>Begging</v>
          </cell>
          <cell r="BS408" t="str">
            <v>Borrowing</v>
          </cell>
          <cell r="BT408" t="str">
            <v>Sale of Household Assets</v>
          </cell>
          <cell r="BU408">
            <v>50</v>
          </cell>
        </row>
        <row r="409">
          <cell r="I409">
            <v>8.1</v>
          </cell>
          <cell r="K409">
            <v>0</v>
          </cell>
          <cell r="L409">
            <v>0</v>
          </cell>
          <cell r="U409" t="str">
            <v>During the past 12 months, what share of the total household income came from this activity?</v>
          </cell>
          <cell r="V409" t="str">
            <v/>
          </cell>
          <cell r="W409" t="str">
            <v>%</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1</v>
          </cell>
        </row>
        <row r="410">
          <cell r="I410">
            <v>8.11</v>
          </cell>
          <cell r="K410">
            <v>0</v>
          </cell>
          <cell r="L410">
            <v>0</v>
          </cell>
          <cell r="U410" t="str">
            <v>During the past 12 months, in which season(s) did you participate in this activity?</v>
          </cell>
          <cell r="V410" t="str">
            <v/>
          </cell>
          <cell r="W410" t="str">
            <v>Summer 2011</v>
          </cell>
          <cell r="X410" t="str">
            <v>Spring 2011</v>
          </cell>
          <cell r="Y410" t="str">
            <v>Winter 2010-11</v>
          </cell>
          <cell r="Z410" t="str">
            <v>Fall 2010</v>
          </cell>
          <cell r="AA410" t="str">
            <v>Summer 2010</v>
          </cell>
          <cell r="AB410" t="str">
            <v>Spring 2010</v>
          </cell>
          <cell r="AC410" t="str">
            <v>All Seasons</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7</v>
          </cell>
        </row>
        <row r="411">
          <cell r="I411">
            <v>8.1199999999999992</v>
          </cell>
          <cell r="K411">
            <v>0</v>
          </cell>
          <cell r="L411">
            <v>0</v>
          </cell>
          <cell r="U411" t="str">
            <v>During the past 12 months, how much income, in Afghanis, would you estimate that this activity brought to your household?</v>
          </cell>
          <cell r="V411" t="str">
            <v>[IF IN KIND, ESTIMATE VALUE AND MARK "ESTIMATED BY ENUMERATOR"]</v>
          </cell>
          <cell r="W411" t="str">
            <v>Estimated by Enumerator</v>
          </cell>
          <cell r="X411" t="str">
            <v>Afghani</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2</v>
          </cell>
        </row>
        <row r="412">
          <cell r="I412" t="str">
            <v>R10.05</v>
          </cell>
          <cell r="K412">
            <v>0</v>
          </cell>
          <cell r="L412">
            <v>0</v>
          </cell>
          <cell r="U412">
            <v>0</v>
          </cell>
          <cell r="V412" t="str">
            <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row>
        <row r="413">
          <cell r="I413">
            <v>10.07</v>
          </cell>
          <cell r="K413">
            <v>0</v>
          </cell>
          <cell r="L413">
            <v>0</v>
          </cell>
          <cell r="U413" t="str">
            <v>Medicine?</v>
          </cell>
          <cell r="V413" t="str">
            <v/>
          </cell>
          <cell r="W413" t="str">
            <v>Zero</v>
          </cell>
          <cell r="X413" t="str">
            <v>Estimated by Enumerator</v>
          </cell>
          <cell r="Y413" t="str">
            <v>Afghani</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3</v>
          </cell>
        </row>
        <row r="414">
          <cell r="I414" t="str">
            <v>R10.1</v>
          </cell>
          <cell r="K414">
            <v>0</v>
          </cell>
          <cell r="L414">
            <v>0</v>
          </cell>
          <cell r="U414">
            <v>0</v>
          </cell>
          <cell r="V414" t="str">
            <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row>
        <row r="415">
          <cell r="I415" t="str">
            <v>R10.11</v>
          </cell>
          <cell r="K415">
            <v>0</v>
          </cell>
          <cell r="L415">
            <v>0</v>
          </cell>
          <cell r="U415">
            <v>0</v>
          </cell>
          <cell r="V415" t="str">
            <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row>
        <row r="416">
          <cell r="I416">
            <v>12.01</v>
          </cell>
          <cell r="K416">
            <v>0</v>
          </cell>
          <cell r="L416">
            <v>0</v>
          </cell>
          <cell r="U416" t="str">
            <v>Poor Harvest?</v>
          </cell>
          <cell r="V416" t="str">
            <v/>
          </cell>
          <cell r="W416" t="str">
            <v>Not Applicable</v>
          </cell>
          <cell r="X416" t="str">
            <v>No</v>
          </cell>
          <cell r="Y416" t="str">
            <v>Yes</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3</v>
          </cell>
        </row>
        <row r="417">
          <cell r="I417" t="str">
            <v>R12.02</v>
          </cell>
          <cell r="K417">
            <v>0</v>
          </cell>
          <cell r="L417">
            <v>0</v>
          </cell>
          <cell r="U417">
            <v>0</v>
          </cell>
          <cell r="V417" t="str">
            <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row>
        <row r="418">
          <cell r="I418" t="str">
            <v/>
          </cell>
          <cell r="K418">
            <v>0</v>
          </cell>
          <cell r="L418">
            <v>0</v>
          </cell>
          <cell r="U418">
            <v>0</v>
          </cell>
          <cell r="V418" t="str">
            <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row>
        <row r="419">
          <cell r="I419" t="str">
            <v>R12.03</v>
          </cell>
          <cell r="K419">
            <v>0</v>
          </cell>
          <cell r="L419">
            <v>0</v>
          </cell>
          <cell r="U419">
            <v>0</v>
          </cell>
          <cell r="V419" t="str">
            <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row>
        <row r="420">
          <cell r="I420" t="str">
            <v>R12.04</v>
          </cell>
          <cell r="K420">
            <v>0</v>
          </cell>
          <cell r="L420">
            <v>0</v>
          </cell>
          <cell r="U420">
            <v>0</v>
          </cell>
          <cell r="V420" t="str">
            <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row>
        <row r="421">
          <cell r="I421" t="str">
            <v>R12.05</v>
          </cell>
          <cell r="K421">
            <v>0</v>
          </cell>
          <cell r="L421">
            <v>0</v>
          </cell>
          <cell r="U421">
            <v>0</v>
          </cell>
          <cell r="V421" t="str">
            <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row>
        <row r="422">
          <cell r="I422">
            <v>12.04</v>
          </cell>
          <cell r="K422">
            <v>0</v>
          </cell>
          <cell r="L422">
            <v>0</v>
          </cell>
          <cell r="U422" t="str">
            <v>Excessive Return of Refugees</v>
          </cell>
          <cell r="V422" t="str">
            <v/>
          </cell>
          <cell r="W422" t="str">
            <v>No</v>
          </cell>
          <cell r="X422" t="str">
            <v>Yes</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2</v>
          </cell>
        </row>
        <row r="423">
          <cell r="I423" t="str">
            <v/>
          </cell>
          <cell r="K423">
            <v>0</v>
          </cell>
          <cell r="L423">
            <v>0</v>
          </cell>
          <cell r="U423">
            <v>0</v>
          </cell>
          <cell r="V423" t="str">
            <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row>
        <row r="424">
          <cell r="I424" t="str">
            <v/>
          </cell>
          <cell r="K424">
            <v>0</v>
          </cell>
          <cell r="L424">
            <v>0</v>
          </cell>
          <cell r="U424">
            <v>0</v>
          </cell>
          <cell r="V424" t="str">
            <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row>
        <row r="425">
          <cell r="I425">
            <v>12.049999999999999</v>
          </cell>
          <cell r="K425">
            <v>0</v>
          </cell>
          <cell r="L425">
            <v>0</v>
          </cell>
          <cell r="U425" t="str">
            <v>Confiscation or Loss of Land</v>
          </cell>
          <cell r="V425" t="str">
            <v/>
          </cell>
          <cell r="W425" t="str">
            <v>No</v>
          </cell>
          <cell r="X425" t="str">
            <v>Yes</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2</v>
          </cell>
        </row>
        <row r="426">
          <cell r="I426">
            <v>12.059999999999999</v>
          </cell>
          <cell r="K426">
            <v>0</v>
          </cell>
          <cell r="L426">
            <v>0</v>
          </cell>
          <cell r="U426" t="str">
            <v>Loss or Damage to House</v>
          </cell>
          <cell r="V426" t="str">
            <v/>
          </cell>
          <cell r="W426" t="str">
            <v>No</v>
          </cell>
          <cell r="X426" t="str">
            <v>Yes</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2</v>
          </cell>
        </row>
        <row r="427">
          <cell r="I427">
            <v>12.069999999999999</v>
          </cell>
          <cell r="K427">
            <v>0</v>
          </cell>
          <cell r="L427">
            <v>0</v>
          </cell>
          <cell r="U427" t="str">
            <v>Theft or Loss of Livestock</v>
          </cell>
          <cell r="V427" t="str">
            <v/>
          </cell>
          <cell r="W427" t="str">
            <v>No</v>
          </cell>
          <cell r="X427" t="str">
            <v>Yes</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2</v>
          </cell>
        </row>
        <row r="428">
          <cell r="I428">
            <v>12.079999999999998</v>
          </cell>
          <cell r="K428">
            <v>0</v>
          </cell>
          <cell r="L428">
            <v>0</v>
          </cell>
          <cell r="U428" t="str">
            <v>Theft or Loss of Household Items or Other Assets</v>
          </cell>
          <cell r="V428" t="str">
            <v/>
          </cell>
          <cell r="W428" t="str">
            <v>No</v>
          </cell>
          <cell r="X428" t="str">
            <v>Yes</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2</v>
          </cell>
        </row>
        <row r="429">
          <cell r="I429">
            <v>12.09</v>
          </cell>
          <cell r="K429">
            <v>0</v>
          </cell>
          <cell r="L429">
            <v>0</v>
          </cell>
          <cell r="U429" t="str">
            <v>During the past 7 days, for how many days did members of your household go hungry?</v>
          </cell>
          <cell r="V429" t="str">
            <v/>
          </cell>
          <cell r="W429" t="str">
            <v>Zero</v>
          </cell>
          <cell r="X429" t="str">
            <v>One</v>
          </cell>
          <cell r="Y429" t="str">
            <v>Two</v>
          </cell>
          <cell r="Z429" t="str">
            <v>Three</v>
          </cell>
          <cell r="AA429" t="str">
            <v>Four</v>
          </cell>
          <cell r="AB429" t="str">
            <v>Five</v>
          </cell>
          <cell r="AC429" t="str">
            <v>Six</v>
          </cell>
          <cell r="AD429" t="str">
            <v>Seven</v>
          </cell>
          <cell r="AE429" t="str">
            <v>Days</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9</v>
          </cell>
        </row>
        <row r="430">
          <cell r="I430" t="str">
            <v/>
          </cell>
          <cell r="K430">
            <v>0</v>
          </cell>
          <cell r="L430">
            <v>0</v>
          </cell>
          <cell r="U430">
            <v>0</v>
          </cell>
          <cell r="V430" t="str">
            <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row>
        <row r="431">
          <cell r="I431">
            <v>10.220000000000001</v>
          </cell>
          <cell r="K431">
            <v>0</v>
          </cell>
          <cell r="L431">
            <v>0</v>
          </cell>
          <cell r="U431" t="str">
            <v>A watch or a clock in working condition</v>
          </cell>
          <cell r="V431" t="str">
            <v/>
          </cell>
          <cell r="W431" t="e">
            <v>#REF!</v>
          </cell>
          <cell r="X431" t="e">
            <v>#REF!</v>
          </cell>
          <cell r="Y431" t="e">
            <v>#REF!</v>
          </cell>
          <cell r="Z431" t="e">
            <v>#REF!</v>
          </cell>
          <cell r="AA431" t="e">
            <v>#REF!</v>
          </cell>
          <cell r="AB431" t="e">
            <v>#REF!</v>
          </cell>
          <cell r="AC431" t="e">
            <v>#REF!</v>
          </cell>
          <cell r="AD431" t="e">
            <v>#REF!</v>
          </cell>
          <cell r="AE431" t="e">
            <v>#REF!</v>
          </cell>
          <cell r="AF431" t="e">
            <v>#REF!</v>
          </cell>
          <cell r="AG431" t="e">
            <v>#REF!</v>
          </cell>
          <cell r="AH431" t="e">
            <v>#REF!</v>
          </cell>
          <cell r="AI431" t="e">
            <v>#REF!</v>
          </cell>
          <cell r="AJ431" t="e">
            <v>#REF!</v>
          </cell>
          <cell r="AK431" t="e">
            <v>#REF!</v>
          </cell>
          <cell r="AL431" t="e">
            <v>#REF!</v>
          </cell>
          <cell r="AM431" t="e">
            <v>#REF!</v>
          </cell>
          <cell r="AN431" t="e">
            <v>#REF!</v>
          </cell>
          <cell r="AO431" t="e">
            <v>#REF!</v>
          </cell>
          <cell r="AP431" t="e">
            <v>#REF!</v>
          </cell>
          <cell r="AQ431" t="e">
            <v>#REF!</v>
          </cell>
          <cell r="AR431" t="e">
            <v>#REF!</v>
          </cell>
          <cell r="AS431" t="e">
            <v>#REF!</v>
          </cell>
          <cell r="AT431" t="e">
            <v>#REF!</v>
          </cell>
          <cell r="AU431" t="e">
            <v>#REF!</v>
          </cell>
          <cell r="AV431" t="e">
            <v>#REF!</v>
          </cell>
          <cell r="AW431" t="e">
            <v>#REF!</v>
          </cell>
          <cell r="AX431" t="e">
            <v>#REF!</v>
          </cell>
          <cell r="AY431" t="e">
            <v>#REF!</v>
          </cell>
          <cell r="AZ431" t="e">
            <v>#REF!</v>
          </cell>
          <cell r="BA431" t="e">
            <v>#REF!</v>
          </cell>
          <cell r="BB431" t="e">
            <v>#REF!</v>
          </cell>
          <cell r="BC431" t="e">
            <v>#REF!</v>
          </cell>
          <cell r="BD431" t="e">
            <v>#REF!</v>
          </cell>
          <cell r="BE431" t="e">
            <v>#REF!</v>
          </cell>
          <cell r="BF431" t="e">
            <v>#REF!</v>
          </cell>
          <cell r="BG431" t="e">
            <v>#REF!</v>
          </cell>
          <cell r="BH431" t="e">
            <v>#REF!</v>
          </cell>
          <cell r="BI431" t="e">
            <v>#REF!</v>
          </cell>
          <cell r="BJ431" t="e">
            <v>#REF!</v>
          </cell>
          <cell r="BK431" t="e">
            <v>#REF!</v>
          </cell>
          <cell r="BL431" t="e">
            <v>#REF!</v>
          </cell>
          <cell r="BM431" t="e">
            <v>#REF!</v>
          </cell>
          <cell r="BN431" t="e">
            <v>#REF!</v>
          </cell>
          <cell r="BO431" t="e">
            <v>#REF!</v>
          </cell>
          <cell r="BP431" t="e">
            <v>#REF!</v>
          </cell>
          <cell r="BQ431" t="e">
            <v>#REF!</v>
          </cell>
          <cell r="BR431" t="e">
            <v>#REF!</v>
          </cell>
          <cell r="BS431" t="e">
            <v>#REF!</v>
          </cell>
          <cell r="BT431" t="e">
            <v>#REF!</v>
          </cell>
          <cell r="BU431">
            <v>50</v>
          </cell>
        </row>
        <row r="432">
          <cell r="I432" t="str">
            <v/>
          </cell>
          <cell r="K432">
            <v>0</v>
          </cell>
          <cell r="L432">
            <v>0</v>
          </cell>
          <cell r="U432">
            <v>0</v>
          </cell>
          <cell r="V432" t="str">
            <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row>
        <row r="433">
          <cell r="I433" t="str">
            <v>R10.29</v>
          </cell>
          <cell r="K433">
            <v>0</v>
          </cell>
          <cell r="L433">
            <v>0</v>
          </cell>
          <cell r="U433">
            <v>0</v>
          </cell>
          <cell r="V433" t="str">
            <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row>
        <row r="434">
          <cell r="I434" t="str">
            <v/>
          </cell>
          <cell r="K434">
            <v>0</v>
          </cell>
          <cell r="L434">
            <v>0</v>
          </cell>
          <cell r="U434">
            <v>0</v>
          </cell>
          <cell r="V434" t="str">
            <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row>
        <row r="435">
          <cell r="I435" t="str">
            <v/>
          </cell>
          <cell r="K435">
            <v>0</v>
          </cell>
          <cell r="L435">
            <v>0</v>
          </cell>
          <cell r="U435">
            <v>0</v>
          </cell>
          <cell r="V435" t="str">
            <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row>
        <row r="436">
          <cell r="I436" t="str">
            <v/>
          </cell>
          <cell r="K436">
            <v>0</v>
          </cell>
          <cell r="L436">
            <v>0</v>
          </cell>
          <cell r="U436">
            <v>0</v>
          </cell>
          <cell r="V436" t="str">
            <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row>
        <row r="437">
          <cell r="I437" t="str">
            <v>R9.37</v>
          </cell>
          <cell r="K437">
            <v>0</v>
          </cell>
          <cell r="L437">
            <v>0</v>
          </cell>
          <cell r="U437">
            <v>0</v>
          </cell>
          <cell r="V437" t="str">
            <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row>
        <row r="438">
          <cell r="I438" t="str">
            <v>R9.37</v>
          </cell>
          <cell r="K438">
            <v>0</v>
          </cell>
          <cell r="L438">
            <v>0</v>
          </cell>
          <cell r="U438">
            <v>0</v>
          </cell>
          <cell r="V438" t="str">
            <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row>
        <row r="439">
          <cell r="I439">
            <v>9.1300000000000008</v>
          </cell>
          <cell r="K439">
            <v>0</v>
          </cell>
          <cell r="L439" t="e">
            <v>#REF!</v>
          </cell>
          <cell r="U439" t="str">
            <v>What was the crop that took up the second largest amount of land?</v>
          </cell>
          <cell r="V439" t="str">
            <v/>
          </cell>
          <cell r="W439" t="str">
            <v>None</v>
          </cell>
          <cell r="X439" t="str">
            <v>Did Not Cultivate Anything</v>
          </cell>
          <cell r="Y439" t="str">
            <v>Wheat</v>
          </cell>
          <cell r="Z439" t="str">
            <v>Maize / Sorghum</v>
          </cell>
          <cell r="AA439" t="str">
            <v>Corn</v>
          </cell>
          <cell r="AB439" t="str">
            <v>Barley</v>
          </cell>
          <cell r="AC439" t="str">
            <v>Rice</v>
          </cell>
          <cell r="AD439" t="str">
            <v>Hashish</v>
          </cell>
          <cell r="AE439" t="str">
            <v xml:space="preserve">Sesame Seed </v>
          </cell>
          <cell r="AF439" t="str">
            <v>Alfalfa / Clover / Other fodder</v>
          </cell>
          <cell r="AG439" t="str">
            <v>Millet</v>
          </cell>
          <cell r="AH439" t="str">
            <v>Rapeseeds</v>
          </cell>
          <cell r="AI439" t="str">
            <v>Sugar Cane / Beet</v>
          </cell>
          <cell r="AJ439" t="str">
            <v>Cotton</v>
          </cell>
          <cell r="AK439" t="str">
            <v>Cumin</v>
          </cell>
          <cell r="AL439" t="str">
            <v>Potatoes</v>
          </cell>
          <cell r="AM439" t="str">
            <v>Beans</v>
          </cell>
          <cell r="AN439" t="str">
            <v>Eggplant</v>
          </cell>
          <cell r="AO439" t="str">
            <v>Tomato</v>
          </cell>
          <cell r="AP439" t="str">
            <v>Onions</v>
          </cell>
          <cell r="AQ439" t="str">
            <v>Okra</v>
          </cell>
          <cell r="AR439" t="str">
            <v>Other Vege.</v>
          </cell>
          <cell r="AS439" t="str">
            <v>Fruit / Nut Trees</v>
          </cell>
          <cell r="AT439" t="str">
            <v>Grapes</v>
          </cell>
          <cell r="AU439" t="str">
            <v>Melon</v>
          </cell>
          <cell r="AV439" t="str">
            <v>Other Fruits</v>
          </cell>
          <cell r="AW439" t="str">
            <v>Opium</v>
          </cell>
          <cell r="AX439" t="str">
            <v>Flax</v>
          </cell>
          <cell r="AY439" t="str">
            <v>Saffron</v>
          </cell>
          <cell r="AZ439" t="str">
            <v>Other:</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30</v>
          </cell>
        </row>
        <row r="440">
          <cell r="I440">
            <v>9.2099999999999955</v>
          </cell>
          <cell r="K440">
            <v>0</v>
          </cell>
          <cell r="L440" t="str">
            <v/>
          </cell>
          <cell r="U440" t="str">
            <v>What was the crop that took up the third largest amount of land?</v>
          </cell>
          <cell r="V440" t="str">
            <v/>
          </cell>
          <cell r="W440" t="str">
            <v>None</v>
          </cell>
          <cell r="X440" t="str">
            <v>Did Not Cultivate Anything</v>
          </cell>
          <cell r="Y440" t="str">
            <v>Wheat</v>
          </cell>
          <cell r="Z440" t="str">
            <v>Maize / Sorghum</v>
          </cell>
          <cell r="AA440" t="str">
            <v>Corn</v>
          </cell>
          <cell r="AB440" t="str">
            <v>Barley</v>
          </cell>
          <cell r="AC440" t="str">
            <v>Rice</v>
          </cell>
          <cell r="AD440" t="str">
            <v>Hashish</v>
          </cell>
          <cell r="AE440" t="str">
            <v xml:space="preserve">Sesame Seed </v>
          </cell>
          <cell r="AF440" t="str">
            <v>Alfalfa / Clover / Other fodder</v>
          </cell>
          <cell r="AG440" t="str">
            <v>Millet</v>
          </cell>
          <cell r="AH440" t="str">
            <v>Rapeseeds</v>
          </cell>
          <cell r="AI440" t="str">
            <v>Sugar Cane / Beet</v>
          </cell>
          <cell r="AJ440" t="str">
            <v>Cotton</v>
          </cell>
          <cell r="AK440" t="str">
            <v>Cumin</v>
          </cell>
          <cell r="AL440" t="str">
            <v>Potatoes</v>
          </cell>
          <cell r="AM440" t="str">
            <v>Beans</v>
          </cell>
          <cell r="AN440" t="str">
            <v>Eggplant</v>
          </cell>
          <cell r="AO440" t="str">
            <v>Tomato</v>
          </cell>
          <cell r="AP440" t="str">
            <v>Onions</v>
          </cell>
          <cell r="AQ440" t="str">
            <v>Okra</v>
          </cell>
          <cell r="AR440" t="str">
            <v>Other Vege.</v>
          </cell>
          <cell r="AS440" t="str">
            <v>Fruit / Nut Trees</v>
          </cell>
          <cell r="AT440" t="str">
            <v>Grapes</v>
          </cell>
          <cell r="AU440" t="str">
            <v>Melon</v>
          </cell>
          <cell r="AV440" t="str">
            <v>Other Fruits</v>
          </cell>
          <cell r="AW440" t="str">
            <v>Opium</v>
          </cell>
          <cell r="AX440" t="str">
            <v>Flax</v>
          </cell>
          <cell r="AY440" t="str">
            <v>Saffron</v>
          </cell>
          <cell r="AZ440" t="str">
            <v>Other:</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30</v>
          </cell>
        </row>
        <row r="441">
          <cell r="I441" t="str">
            <v>R9.35</v>
          </cell>
          <cell r="K441">
            <v>0</v>
          </cell>
          <cell r="L441">
            <v>0</v>
          </cell>
          <cell r="U441">
            <v>0</v>
          </cell>
          <cell r="V441" t="str">
            <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row>
        <row r="442">
          <cell r="I442" t="str">
            <v>R9.37</v>
          </cell>
          <cell r="K442">
            <v>0</v>
          </cell>
          <cell r="L442">
            <v>0</v>
          </cell>
          <cell r="U442">
            <v>0</v>
          </cell>
          <cell r="V442" t="str">
            <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row>
        <row r="443">
          <cell r="I443" t="str">
            <v>R9.39</v>
          </cell>
          <cell r="K443">
            <v>0</v>
          </cell>
          <cell r="L443">
            <v>0</v>
          </cell>
          <cell r="U443">
            <v>0</v>
          </cell>
          <cell r="V443" t="str">
            <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row>
        <row r="444">
          <cell r="I444">
            <v>9.3499999999999925</v>
          </cell>
          <cell r="K444">
            <v>0</v>
          </cell>
          <cell r="L444">
            <v>0</v>
          </cell>
          <cell r="U444" t="str">
            <v>What is the main source of irrigation for your crops in winter?</v>
          </cell>
          <cell r="V444" t="str">
            <v/>
          </cell>
          <cell r="W444" t="str">
            <v>River</v>
          </cell>
          <cell r="X444" t="str">
            <v>Canal</v>
          </cell>
          <cell r="Y444" t="str">
            <v>Dam</v>
          </cell>
          <cell r="Z444" t="str">
            <v>Deep Well</v>
          </cell>
          <cell r="AA444" t="str">
            <v>Spring</v>
          </cell>
          <cell r="AB444" t="str">
            <v>Kariz</v>
          </cell>
          <cell r="AC444" t="str">
            <v>Rain for Irrigation</v>
          </cell>
          <cell r="AD444" t="str">
            <v>Nawara</v>
          </cell>
          <cell r="AE444" t="str">
            <v>Drainage</v>
          </cell>
          <cell r="AF444" t="str">
            <v>Flood</v>
          </cell>
          <cell r="AG444" t="str">
            <v>Snow Melt</v>
          </cell>
          <cell r="AH444" t="str">
            <v>Arad</v>
          </cell>
          <cell r="AI444" t="str">
            <v>Other:</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13</v>
          </cell>
        </row>
        <row r="445">
          <cell r="I445" t="str">
            <v/>
          </cell>
          <cell r="K445">
            <v>0</v>
          </cell>
          <cell r="L445">
            <v>0</v>
          </cell>
          <cell r="U445">
            <v>0</v>
          </cell>
          <cell r="V445" t="str">
            <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row>
        <row r="446">
          <cell r="I446" t="str">
            <v/>
          </cell>
          <cell r="K446">
            <v>0</v>
          </cell>
          <cell r="L446">
            <v>0</v>
          </cell>
          <cell r="U446">
            <v>0</v>
          </cell>
          <cell r="V446" t="str">
            <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row>
        <row r="447">
          <cell r="I447" t="str">
            <v/>
          </cell>
          <cell r="K447">
            <v>0</v>
          </cell>
          <cell r="L447">
            <v>0</v>
          </cell>
          <cell r="U447">
            <v>0</v>
          </cell>
          <cell r="V447" t="str">
            <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row>
        <row r="448">
          <cell r="I448" t="str">
            <v/>
          </cell>
          <cell r="K448">
            <v>0</v>
          </cell>
          <cell r="L448">
            <v>0</v>
          </cell>
          <cell r="U448">
            <v>0</v>
          </cell>
          <cell r="V448" t="str">
            <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row>
        <row r="449">
          <cell r="I449" t="str">
            <v/>
          </cell>
          <cell r="K449">
            <v>0</v>
          </cell>
          <cell r="L449">
            <v>0</v>
          </cell>
          <cell r="U449">
            <v>0</v>
          </cell>
          <cell r="V449" t="str">
            <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row>
        <row r="450">
          <cell r="I450" t="str">
            <v/>
          </cell>
          <cell r="K450">
            <v>0</v>
          </cell>
          <cell r="L450">
            <v>0</v>
          </cell>
          <cell r="U450">
            <v>0</v>
          </cell>
          <cell r="V450" t="str">
            <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row>
        <row r="451">
          <cell r="I451">
            <v>9.3899999999999917</v>
          </cell>
          <cell r="K451">
            <v>0</v>
          </cell>
          <cell r="L451" t="e">
            <v>#REF!</v>
          </cell>
          <cell r="U451" t="str">
            <v>Following the most recent harvest, did you sell any of your harvest? [IF YES] In what months did you sell some of your harvest of this crop?</v>
          </cell>
          <cell r="V451" t="str">
            <v>[MARK ALL MENTIONED]</v>
          </cell>
          <cell r="W451" t="str">
            <v>Did Not Sell Any Harvest in Past 12 Months</v>
          </cell>
          <cell r="X451" t="str">
            <v>Spring 2010 Agricultural Season</v>
          </cell>
          <cell r="Y451" t="str">
            <v>Winter 2010-11 Agricultural Season</v>
          </cell>
          <cell r="Z451" t="str">
            <v>Spring 2011 Agricultural Season</v>
          </cell>
          <cell r="AA451" t="str">
            <v>No Crops Cultivated in Spring 2010 Agricultural Season</v>
          </cell>
          <cell r="AB451" t="str">
            <v>No Crops Cultivated in Winter 2010-11 Agricultural Season</v>
          </cell>
          <cell r="AC451" t="str">
            <v>No Crops Cultivated in Spring 2011 Agricultural Season</v>
          </cell>
          <cell r="AD451" t="str">
            <v>Wheat</v>
          </cell>
          <cell r="AE451" t="str">
            <v>Maize / Sorghum</v>
          </cell>
          <cell r="AF451" t="str">
            <v>Corn</v>
          </cell>
          <cell r="AG451" t="str">
            <v>Barley</v>
          </cell>
          <cell r="AH451" t="str">
            <v>Rice</v>
          </cell>
          <cell r="AI451" t="str">
            <v>Hashish</v>
          </cell>
          <cell r="AJ451" t="str">
            <v xml:space="preserve">Sesame Seed </v>
          </cell>
          <cell r="AK451" t="str">
            <v>Alfalfa / Clover / Other fodder</v>
          </cell>
          <cell r="AL451" t="str">
            <v>Millet</v>
          </cell>
          <cell r="AM451" t="str">
            <v>Rapeseeds</v>
          </cell>
          <cell r="AN451" t="str">
            <v>Sugar Cane / Beet</v>
          </cell>
          <cell r="AO451" t="str">
            <v>Cotton</v>
          </cell>
          <cell r="AP451" t="str">
            <v>Cumin</v>
          </cell>
          <cell r="AQ451" t="str">
            <v>Potatoes</v>
          </cell>
          <cell r="AR451" t="str">
            <v>Beans</v>
          </cell>
          <cell r="AS451" t="str">
            <v>Eggplant</v>
          </cell>
          <cell r="AT451" t="str">
            <v>Tomato</v>
          </cell>
          <cell r="AU451" t="str">
            <v>Onions</v>
          </cell>
          <cell r="AV451" t="str">
            <v>Okra</v>
          </cell>
          <cell r="AW451" t="str">
            <v>Other Vege.</v>
          </cell>
          <cell r="AX451" t="str">
            <v>Fruit / Nut Trees</v>
          </cell>
          <cell r="AY451" t="str">
            <v>Grapes</v>
          </cell>
          <cell r="AZ451" t="str">
            <v>Melon</v>
          </cell>
          <cell r="BA451" t="str">
            <v>Other Fruits</v>
          </cell>
          <cell r="BB451" t="str">
            <v>Opium</v>
          </cell>
          <cell r="BC451" t="str">
            <v>Flax</v>
          </cell>
          <cell r="BD451" t="str">
            <v>Saffron</v>
          </cell>
          <cell r="BE451" t="str">
            <v>Other</v>
          </cell>
          <cell r="BF451" t="str">
            <v>Crop Codes</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36</v>
          </cell>
        </row>
        <row r="452">
          <cell r="I452">
            <v>9.3999999999999915</v>
          </cell>
          <cell r="K452">
            <v>0</v>
          </cell>
          <cell r="L452">
            <v>0</v>
          </cell>
          <cell r="U452" t="str">
            <v>During the past 12 months, did you sell any other crops? [IF YES] Which crops did you sell?</v>
          </cell>
          <cell r="V452" t="str">
            <v/>
          </cell>
          <cell r="W452" t="str">
            <v>Wheat</v>
          </cell>
          <cell r="X452" t="str">
            <v>Maize / Sorghum</v>
          </cell>
          <cell r="Y452" t="str">
            <v>Corn</v>
          </cell>
          <cell r="Z452" t="str">
            <v>Barley</v>
          </cell>
          <cell r="AA452" t="str">
            <v>Rice</v>
          </cell>
          <cell r="AB452" t="str">
            <v>Hashish</v>
          </cell>
          <cell r="AC452" t="str">
            <v xml:space="preserve">Sesame Seed </v>
          </cell>
          <cell r="AD452" t="str">
            <v>Alfalfa / Clover / Other fodder</v>
          </cell>
          <cell r="AE452" t="str">
            <v>Millet</v>
          </cell>
          <cell r="AF452" t="str">
            <v>Rapeseeds</v>
          </cell>
          <cell r="AG452" t="str">
            <v>Sugar Cane / Beet</v>
          </cell>
          <cell r="AH452" t="str">
            <v>Cotton</v>
          </cell>
          <cell r="AI452" t="str">
            <v>Cumin</v>
          </cell>
          <cell r="AJ452" t="str">
            <v>Potatoes</v>
          </cell>
          <cell r="AK452" t="str">
            <v>Beans</v>
          </cell>
          <cell r="AL452" t="str">
            <v>Eggplant</v>
          </cell>
          <cell r="AM452" t="str">
            <v>Tomato</v>
          </cell>
          <cell r="AN452" t="str">
            <v>Onions</v>
          </cell>
          <cell r="AO452" t="str">
            <v>Okra</v>
          </cell>
          <cell r="AP452" t="str">
            <v>Other Vege.</v>
          </cell>
          <cell r="AQ452" t="str">
            <v>Fruit / Nut Trees</v>
          </cell>
          <cell r="AR452" t="str">
            <v>Grapes</v>
          </cell>
          <cell r="AS452" t="str">
            <v>Melon</v>
          </cell>
          <cell r="AT452" t="str">
            <v>Other Fruits</v>
          </cell>
          <cell r="AU452" t="str">
            <v>Opium</v>
          </cell>
          <cell r="AV452" t="str">
            <v>Flax</v>
          </cell>
          <cell r="AW452" t="str">
            <v>Flax</v>
          </cell>
          <cell r="AX452" t="str">
            <v>Saffron</v>
          </cell>
          <cell r="AY452" t="str">
            <v>Other:</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29</v>
          </cell>
        </row>
        <row r="453">
          <cell r="I453">
            <v>9.4399999999999906</v>
          </cell>
          <cell r="K453">
            <v>0</v>
          </cell>
          <cell r="L453">
            <v>9.4899999999999896</v>
          </cell>
          <cell r="U453" t="str">
            <v xml:space="preserve">At the most recent time that you sold produce, did you sell the produce at a market or to a middleman who then sold the produce at a market or to other people? </v>
          </cell>
          <cell r="V453" t="str">
            <v/>
          </cell>
          <cell r="W453" t="str">
            <v>Sold at Market</v>
          </cell>
          <cell r="X453" t="str">
            <v>Sold to Middlemen</v>
          </cell>
          <cell r="Y453" t="str">
            <v>Sold to Villagers</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3</v>
          </cell>
        </row>
        <row r="454">
          <cell r="I454">
            <v>9.4599999999999902</v>
          </cell>
          <cell r="K454">
            <v>0</v>
          </cell>
          <cell r="L454">
            <v>0</v>
          </cell>
          <cell r="U454" t="str">
            <v>At the most recent time that you sold produce, where did the person you sold most of your product to come from?</v>
          </cell>
          <cell r="V454" t="str">
            <v/>
          </cell>
          <cell r="W454" t="str">
            <v>This Village</v>
          </cell>
          <cell r="X454" t="str">
            <v>Closest Village to This Village</v>
          </cell>
          <cell r="Y454" t="str">
            <v>Other Village or Town in District</v>
          </cell>
          <cell r="Z454" t="str">
            <v>District Center</v>
          </cell>
          <cell r="AA454" t="str">
            <v>Town Outside District But in Province</v>
          </cell>
          <cell r="AB454" t="str">
            <v>Province Center</v>
          </cell>
          <cell r="AC454" t="str">
            <v>Jalalabad (Nangarhar Province Center)</v>
          </cell>
          <cell r="AD454" t="str">
            <v>Mazar-e Sharif (Balkh Province Center)</v>
          </cell>
          <cell r="AE454" t="str">
            <v>Kandahar (Kandahar Province Center)</v>
          </cell>
          <cell r="AF454" t="str">
            <v>Pul-e Khumri (Baghlan Province Center)</v>
          </cell>
          <cell r="AG454" t="str">
            <v>Chaghcharan (Ghor Province Center)</v>
          </cell>
          <cell r="AH454" t="str">
            <v>Nili (Daykundi Province Center)</v>
          </cell>
          <cell r="AI454" t="str">
            <v>Other Province Center</v>
          </cell>
          <cell r="AJ454" t="str">
            <v>Kabul</v>
          </cell>
          <cell r="AK454" t="str">
            <v>Pakistan</v>
          </cell>
          <cell r="AL454" t="str">
            <v>Iran</v>
          </cell>
          <cell r="AM454" t="str">
            <v>Another Place:</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17</v>
          </cell>
        </row>
        <row r="455">
          <cell r="I455">
            <v>9.46999999999999</v>
          </cell>
          <cell r="K455">
            <v>0</v>
          </cell>
          <cell r="L455">
            <v>0</v>
          </cell>
          <cell r="U455" t="str">
            <v>At the most recent time that you sold produce, what was the occupation of the person to whom you sold most of your products?</v>
          </cell>
          <cell r="V455" t="str">
            <v/>
          </cell>
          <cell r="W455" t="str">
            <v>Arbab / Malik / Qariyadar</v>
          </cell>
          <cell r="X455" t="str">
            <v>Khan / Zamindar / Beg / Baay</v>
          </cell>
          <cell r="Y455" t="str">
            <v>Mullah / Mosque Mullah / Imam</v>
          </cell>
          <cell r="Z455" t="str">
            <v>Mawlawi</v>
          </cell>
          <cell r="AA455" t="str">
            <v>White Beard / Tribal Elder</v>
          </cell>
          <cell r="AB455" t="str">
            <v>Head of Council</v>
          </cell>
          <cell r="AC455" t="str">
            <v>Member of Council</v>
          </cell>
          <cell r="AD455" t="str">
            <v>Trader</v>
          </cell>
          <cell r="AE455" t="str">
            <v>Smuggler</v>
          </cell>
          <cell r="AF455" t="str">
            <v>Shopkeeper</v>
          </cell>
          <cell r="AG455" t="str">
            <v>Small Businessman</v>
          </cell>
          <cell r="AH455" t="str">
            <v>Middleman</v>
          </cell>
          <cell r="AI455" t="str">
            <v>Miller</v>
          </cell>
          <cell r="AJ455" t="str">
            <v>Farmer (Cultivates Own Land)</v>
          </cell>
          <cell r="AK455" t="str">
            <v>Farmer (Cultivates Others' Land)</v>
          </cell>
          <cell r="AL455" t="str">
            <v>Livestock Owner</v>
          </cell>
          <cell r="AM455" t="str">
            <v>Other: |___|___| [CODE FROM OCCUPATION CARD]</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17</v>
          </cell>
        </row>
        <row r="456">
          <cell r="I456">
            <v>9.4799999999999898</v>
          </cell>
          <cell r="K456">
            <v>0</v>
          </cell>
          <cell r="L456">
            <v>0</v>
          </cell>
          <cell r="U456" t="str">
            <v>At the most recent time that you sold produce, did you have a choice of several middlemen to sell your crops to or was there only one person?</v>
          </cell>
          <cell r="V456" t="str">
            <v/>
          </cell>
          <cell r="W456" t="str">
            <v>Choice of Who to Sell Harvest To</v>
          </cell>
          <cell r="X456" t="str">
            <v>Only One Person</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2</v>
          </cell>
        </row>
        <row r="457">
          <cell r="I457">
            <v>9.4899999999999896</v>
          </cell>
          <cell r="K457">
            <v>0</v>
          </cell>
          <cell r="L457">
            <v>9.5</v>
          </cell>
          <cell r="U457" t="str">
            <v>What was the reason for this?</v>
          </cell>
          <cell r="V457" t="str">
            <v/>
          </cell>
          <cell r="W457" t="str">
            <v>Only one buyer in village</v>
          </cell>
          <cell r="X457" t="str">
            <v>Did not produce enough</v>
          </cell>
          <cell r="Y457" t="str">
            <v>Individual had given loan</v>
          </cell>
          <cell r="Z457" t="str">
            <v>Entered an advance selling arrangement</v>
          </cell>
          <cell r="AA457" t="str">
            <v>Gift</v>
          </cell>
          <cell r="AB457" t="str">
            <v>Compulsion / Fear / Intimidation</v>
          </cell>
          <cell r="AC457" t="str">
            <v>Other:</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7</v>
          </cell>
        </row>
        <row r="458">
          <cell r="I458">
            <v>9.5</v>
          </cell>
          <cell r="K458">
            <v>0</v>
          </cell>
          <cell r="L458">
            <v>0</v>
          </cell>
          <cell r="U458" t="str">
            <v>At the most recent time that you sold produce, where was the location of the market where you sold your produce?</v>
          </cell>
          <cell r="V458" t="str">
            <v/>
          </cell>
          <cell r="W458" t="str">
            <v>This Village</v>
          </cell>
          <cell r="X458" t="str">
            <v>Closest Village to This Village</v>
          </cell>
          <cell r="Y458" t="str">
            <v>Other Village or Town in District</v>
          </cell>
          <cell r="Z458" t="str">
            <v>District Center</v>
          </cell>
          <cell r="AA458" t="str">
            <v>Town Outside District But in Province</v>
          </cell>
          <cell r="AB458" t="str">
            <v>Province Center</v>
          </cell>
          <cell r="AC458" t="str">
            <v>Jalalabad (Nangarhar Province Center)</v>
          </cell>
          <cell r="AD458" t="str">
            <v>Mazar-e Sharif (Balkh Province Center)</v>
          </cell>
          <cell r="AE458" t="str">
            <v>Kandahar (Kandahar Province Center)</v>
          </cell>
          <cell r="AF458" t="str">
            <v>Pul-e Khumri (Baghlan Province Center)</v>
          </cell>
          <cell r="AG458" t="str">
            <v>Chaghcharan (Ghor Province Center)</v>
          </cell>
          <cell r="AH458" t="str">
            <v>Nili (Daykundi Province Center)</v>
          </cell>
          <cell r="AI458" t="str">
            <v>Other Province Center</v>
          </cell>
          <cell r="AJ458" t="str">
            <v>Kabul</v>
          </cell>
          <cell r="AK458" t="str">
            <v>Pakistan</v>
          </cell>
          <cell r="AL458" t="str">
            <v>Iran</v>
          </cell>
          <cell r="AM458" t="str">
            <v>Another Place:</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17</v>
          </cell>
        </row>
        <row r="459">
          <cell r="I459" t="str">
            <v/>
          </cell>
          <cell r="K459">
            <v>0</v>
          </cell>
          <cell r="L459">
            <v>0</v>
          </cell>
          <cell r="U459">
            <v>0</v>
          </cell>
          <cell r="V459" t="str">
            <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row>
        <row r="460">
          <cell r="I460" t="str">
            <v/>
          </cell>
          <cell r="K460">
            <v>0</v>
          </cell>
          <cell r="L460">
            <v>0</v>
          </cell>
          <cell r="U460">
            <v>0</v>
          </cell>
          <cell r="V460" t="str">
            <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row>
        <row r="461">
          <cell r="I461">
            <v>11.119999999999997</v>
          </cell>
          <cell r="K461">
            <v>0</v>
          </cell>
          <cell r="L461">
            <v>0</v>
          </cell>
          <cell r="U461" t="str">
            <v>Based on your expectations, how long will take before you can fully repay the loans you have taken in the past 12 months?</v>
          </cell>
          <cell r="V461" t="str">
            <v/>
          </cell>
          <cell r="W461" t="str">
            <v>Days</v>
          </cell>
          <cell r="X461" t="str">
            <v>Weeks</v>
          </cell>
          <cell r="Y461" t="str">
            <v>Months</v>
          </cell>
          <cell r="Z461" t="str">
            <v>Years</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4</v>
          </cell>
        </row>
        <row r="462">
          <cell r="I462">
            <v>11.129999999999997</v>
          </cell>
          <cell r="K462">
            <v>0</v>
          </cell>
          <cell r="L462">
            <v>0</v>
          </cell>
          <cell r="U462" t="str">
            <v>Where does the person who you got the (most recent) loan from live?</v>
          </cell>
          <cell r="V462" t="str">
            <v/>
          </cell>
          <cell r="W462" t="str">
            <v>This Village</v>
          </cell>
          <cell r="X462" t="str">
            <v>Closest Village to This Village</v>
          </cell>
          <cell r="Y462" t="str">
            <v>Other Village or Town in District</v>
          </cell>
          <cell r="Z462" t="str">
            <v>District Center</v>
          </cell>
          <cell r="AA462" t="str">
            <v>Town Outside District But in Province</v>
          </cell>
          <cell r="AB462" t="str">
            <v>Province Center</v>
          </cell>
          <cell r="AC462" t="str">
            <v>Jalalabad (Nangarhar Province Center)</v>
          </cell>
          <cell r="AD462" t="str">
            <v>Mazar-e Sharif (Balkh Province Center)</v>
          </cell>
          <cell r="AE462" t="str">
            <v>Kandahar (Kandahar Province Center)</v>
          </cell>
          <cell r="AF462" t="str">
            <v>Pul-e Khumri (Baghlan Province Center)</v>
          </cell>
          <cell r="AG462" t="str">
            <v>Chaghcharan (Ghor Province Center)</v>
          </cell>
          <cell r="AH462" t="str">
            <v>Nili (Daykundi Province Center)</v>
          </cell>
          <cell r="AI462" t="str">
            <v>Other Province Center</v>
          </cell>
          <cell r="AJ462" t="str">
            <v>Kabul</v>
          </cell>
          <cell r="AK462" t="str">
            <v>Pakistan</v>
          </cell>
          <cell r="AL462" t="str">
            <v>Iran</v>
          </cell>
          <cell r="AM462" t="str">
            <v>Another Place:</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17</v>
          </cell>
        </row>
        <row r="463">
          <cell r="I463">
            <v>11.189999999999996</v>
          </cell>
          <cell r="K463">
            <v>0</v>
          </cell>
          <cell r="L463">
            <v>0</v>
          </cell>
          <cell r="U463" t="str">
            <v>Of the loans you have taken during the past 12 months, how much will you have paid, in total, when the loans has been fully repaid?</v>
          </cell>
          <cell r="V463" t="str">
            <v>[IF IN KIND, ESTIMATE VALUE AND MARK "ESTIMATED BY ENUMERATOR"]</v>
          </cell>
          <cell r="W463" t="str">
            <v>|___|___|___|___|___|___|___|</v>
          </cell>
          <cell r="X463" t="str">
            <v>Afghani</v>
          </cell>
          <cell r="Y463" t="str">
            <v>Estimated by Enumerator</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3</v>
          </cell>
        </row>
        <row r="464">
          <cell r="I464">
            <v>11.199999999999996</v>
          </cell>
          <cell r="K464">
            <v>0</v>
          </cell>
          <cell r="L464">
            <v>0</v>
          </cell>
          <cell r="U464" t="str">
            <v>If your household needs a loan in future, who would be the first person you would go to receive the loan?</v>
          </cell>
          <cell r="V464" t="str">
            <v>[USE CODE FROM OCCUPATION &amp; INSTITUTIONS CARD]</v>
          </cell>
          <cell r="W464" t="str">
            <v>Farmer (Cultivates Own Land)</v>
          </cell>
          <cell r="X464" t="str">
            <v>Farmer (Cultivates Others' Land)</v>
          </cell>
          <cell r="Y464" t="str">
            <v>Agricultural Laborer</v>
          </cell>
          <cell r="Z464" t="str">
            <v>Agricultural / Animal Husbandry Specialist</v>
          </cell>
          <cell r="AA464" t="str">
            <v>Livestock Owner</v>
          </cell>
          <cell r="AB464" t="str">
            <v>Middleman</v>
          </cell>
          <cell r="AC464" t="str">
            <v>Money Lender</v>
          </cell>
          <cell r="AD464" t="str">
            <v>NGO Employee</v>
          </cell>
          <cell r="AE464" t="str">
            <v>Unskilled Laborer</v>
          </cell>
          <cell r="AF464" t="str">
            <v>Driver</v>
          </cell>
          <cell r="AG464" t="str">
            <v>Shopkeeper</v>
          </cell>
          <cell r="AH464" t="str">
            <v>Trader</v>
          </cell>
          <cell r="AI464" t="str">
            <v>Smuggler</v>
          </cell>
          <cell r="AJ464" t="str">
            <v>Teacher</v>
          </cell>
          <cell r="AK464" t="str">
            <v>Arbab / Malik / Qariyadar</v>
          </cell>
          <cell r="AL464" t="str">
            <v>Khan / Zamindar / Beg / Baay</v>
          </cell>
          <cell r="AM464" t="str">
            <v>Mullah / Imam / Mosque Mullah</v>
          </cell>
          <cell r="AN464" t="str">
            <v>Mawlawi / Religious Scholar / Rohanion</v>
          </cell>
          <cell r="AO464" t="str">
            <v>Head of Council</v>
          </cell>
          <cell r="AP464" t="str">
            <v>Member of Council</v>
          </cell>
          <cell r="AQ464" t="str">
            <v>Head of CDC</v>
          </cell>
          <cell r="AR464" t="str">
            <v>Deputy Head of CDC</v>
          </cell>
          <cell r="AS464" t="str">
            <v>Treasurer of CDC</v>
          </cell>
          <cell r="AT464" t="str">
            <v>Member of CDC</v>
          </cell>
          <cell r="AU464" t="str">
            <v>Commander</v>
          </cell>
          <cell r="AV464" t="str">
            <v>NGO</v>
          </cell>
          <cell r="AW464" t="str">
            <v>Microfinance Organization</v>
          </cell>
          <cell r="AX464" t="str">
            <v>Other:</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28</v>
          </cell>
        </row>
        <row r="465">
          <cell r="I465">
            <v>11.209999999999996</v>
          </cell>
          <cell r="K465">
            <v>0</v>
          </cell>
          <cell r="L465">
            <v>0</v>
          </cell>
          <cell r="U465" t="str">
            <v>Why would you not get a loan?</v>
          </cell>
          <cell r="V465" t="str">
            <v/>
          </cell>
          <cell r="W465" t="str">
            <v>No Family Members to Borrow From</v>
          </cell>
          <cell r="X465" t="str">
            <v>No One to Borrow From</v>
          </cell>
          <cell r="Y465" t="str">
            <v>Interest Rate / Repayment Cost Too High</v>
          </cell>
          <cell r="Z465" t="str">
            <v>No Collateral</v>
          </cell>
          <cell r="AA465" t="str">
            <v>Did Not Repay Previous Loan</v>
          </cell>
          <cell r="AB465" t="str">
            <v>Cultural Constraints (Embarrasment)</v>
          </cell>
          <cell r="AC465" t="str">
            <v>Religious Reason (Interest is Against Sharia)</v>
          </cell>
          <cell r="AD465" t="str">
            <v>Fear of Consequences of Non-Repayment</v>
          </cell>
          <cell r="AE465" t="str">
            <v>Found Another Way to Get Money</v>
          </cell>
          <cell r="AF465" t="str">
            <v>Decided that Loan Wasn’t Needed</v>
          </cell>
          <cell r="AG465" t="str">
            <v>Other:</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11</v>
          </cell>
        </row>
        <row r="466">
          <cell r="I466">
            <v>12.12</v>
          </cell>
          <cell r="K466">
            <v>0</v>
          </cell>
          <cell r="L466">
            <v>0</v>
          </cell>
          <cell r="U466" t="str">
            <v xml:space="preserve">Build a new house or make improvements to your existing house. </v>
          </cell>
          <cell r="V466" t="str">
            <v/>
          </cell>
          <cell r="W466" t="str">
            <v>No</v>
          </cell>
          <cell r="X466" t="str">
            <v>Yes</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2</v>
          </cell>
        </row>
        <row r="467">
          <cell r="I467">
            <v>12.13</v>
          </cell>
          <cell r="K467">
            <v>0</v>
          </cell>
          <cell r="L467">
            <v>0</v>
          </cell>
          <cell r="U467" t="str">
            <v>Purchase new land for agriculture</v>
          </cell>
          <cell r="V467" t="str">
            <v/>
          </cell>
          <cell r="W467" t="str">
            <v>No</v>
          </cell>
          <cell r="X467" t="str">
            <v>Yes</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2</v>
          </cell>
        </row>
        <row r="468">
          <cell r="I468">
            <v>12.14</v>
          </cell>
          <cell r="K468">
            <v>0</v>
          </cell>
          <cell r="L468">
            <v>0</v>
          </cell>
          <cell r="U468" t="str">
            <v>Purchase new land for a new house or expansion of the existing house</v>
          </cell>
          <cell r="V468" t="str">
            <v/>
          </cell>
          <cell r="W468" t="str">
            <v>No</v>
          </cell>
          <cell r="X468" t="str">
            <v>Yes</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2</v>
          </cell>
        </row>
        <row r="469">
          <cell r="I469">
            <v>12.15</v>
          </cell>
          <cell r="K469">
            <v>0</v>
          </cell>
          <cell r="L469">
            <v>0</v>
          </cell>
          <cell r="U469" t="str">
            <v>Purchase agricultural machinery</v>
          </cell>
          <cell r="V469" t="str">
            <v/>
          </cell>
          <cell r="W469" t="str">
            <v>No</v>
          </cell>
          <cell r="X469" t="str">
            <v>Yes</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2</v>
          </cell>
        </row>
        <row r="470">
          <cell r="I470">
            <v>12.16</v>
          </cell>
          <cell r="K470">
            <v>0</v>
          </cell>
          <cell r="L470">
            <v>0</v>
          </cell>
          <cell r="U470" t="str">
            <v>Purchase a car or a motorbike</v>
          </cell>
          <cell r="V470" t="str">
            <v/>
          </cell>
          <cell r="W470" t="str">
            <v>No</v>
          </cell>
          <cell r="X470" t="str">
            <v>Yes</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2</v>
          </cell>
        </row>
        <row r="471">
          <cell r="I471">
            <v>12.17</v>
          </cell>
          <cell r="K471">
            <v>0</v>
          </cell>
          <cell r="L471">
            <v>0</v>
          </cell>
          <cell r="U471" t="str">
            <v>Purchase a mobile phone</v>
          </cell>
          <cell r="V471" t="str">
            <v/>
          </cell>
          <cell r="W471" t="str">
            <v>No</v>
          </cell>
          <cell r="X471" t="str">
            <v>Yes</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2</v>
          </cell>
        </row>
        <row r="472">
          <cell r="I472">
            <v>12.179999999999996</v>
          </cell>
          <cell r="K472">
            <v>0</v>
          </cell>
          <cell r="L472">
            <v>0</v>
          </cell>
          <cell r="U472" t="str">
            <v>Purchase a TV set</v>
          </cell>
          <cell r="V472" t="str">
            <v/>
          </cell>
          <cell r="W472" t="str">
            <v>No</v>
          </cell>
          <cell r="X472" t="str">
            <v>Yes</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2</v>
          </cell>
        </row>
        <row r="473">
          <cell r="I473">
            <v>12.19</v>
          </cell>
          <cell r="K473">
            <v>0</v>
          </cell>
          <cell r="L473">
            <v>0</v>
          </cell>
          <cell r="U473" t="str">
            <v>Sell harvest or products to persons from within the village</v>
          </cell>
          <cell r="V473" t="str">
            <v/>
          </cell>
          <cell r="W473" t="str">
            <v>No</v>
          </cell>
          <cell r="X473" t="str">
            <v>Yes</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2</v>
          </cell>
        </row>
        <row r="474">
          <cell r="I474">
            <v>12.2</v>
          </cell>
          <cell r="K474">
            <v>0</v>
          </cell>
          <cell r="L474">
            <v>0</v>
          </cell>
          <cell r="U474" t="str">
            <v>Sell harvest or products to persons from outside of the village</v>
          </cell>
          <cell r="V474" t="str">
            <v/>
          </cell>
          <cell r="W474" t="str">
            <v>No</v>
          </cell>
          <cell r="X474" t="str">
            <v>Yes</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2</v>
          </cell>
        </row>
        <row r="475">
          <cell r="I475">
            <v>12.21</v>
          </cell>
          <cell r="K475">
            <v>0</v>
          </cell>
          <cell r="L475">
            <v>0</v>
          </cell>
          <cell r="U475" t="str">
            <v>Visit [Name of Provincial Capital]</v>
          </cell>
          <cell r="V475" t="str">
            <v/>
          </cell>
          <cell r="W475" t="str">
            <v>No</v>
          </cell>
          <cell r="X475" t="str">
            <v>Yes</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2</v>
          </cell>
        </row>
        <row r="476">
          <cell r="I476">
            <v>12.22</v>
          </cell>
          <cell r="K476">
            <v>0</v>
          </cell>
          <cell r="L476">
            <v>0</v>
          </cell>
          <cell r="U476" t="str">
            <v>Work together with other villagers on village projects</v>
          </cell>
          <cell r="V476" t="str">
            <v/>
          </cell>
          <cell r="W476" t="str">
            <v>No</v>
          </cell>
          <cell r="X476" t="str">
            <v>Yes</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2</v>
          </cell>
        </row>
        <row r="477">
          <cell r="I477">
            <v>12.23</v>
          </cell>
          <cell r="K477">
            <v>0</v>
          </cell>
          <cell r="L477">
            <v>0</v>
          </cell>
          <cell r="U477" t="str">
            <v>Give money or goods for village projects</v>
          </cell>
          <cell r="V477" t="str">
            <v/>
          </cell>
          <cell r="W477" t="str">
            <v>No</v>
          </cell>
          <cell r="X477" t="str">
            <v>Yes</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2</v>
          </cell>
        </row>
        <row r="478">
          <cell r="I478">
            <v>12.24</v>
          </cell>
          <cell r="K478">
            <v>0</v>
          </cell>
          <cell r="L478">
            <v>0</v>
          </cell>
          <cell r="U478" t="str">
            <v>Attend a meeting of the village council or village leaders</v>
          </cell>
          <cell r="V478" t="str">
            <v/>
          </cell>
          <cell r="W478" t="str">
            <v>No</v>
          </cell>
          <cell r="X478" t="str">
            <v>Yes</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2</v>
          </cell>
        </row>
        <row r="479">
          <cell r="I479">
            <v>12.25</v>
          </cell>
          <cell r="K479">
            <v>0</v>
          </cell>
          <cell r="L479">
            <v>0</v>
          </cell>
          <cell r="U479" t="str">
            <v>Attempt to influence a decision of the village council or village leaders</v>
          </cell>
          <cell r="V479" t="str">
            <v/>
          </cell>
          <cell r="W479" t="str">
            <v>No</v>
          </cell>
          <cell r="X479" t="str">
            <v>Yes</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2</v>
          </cell>
        </row>
        <row r="480">
          <cell r="I480">
            <v>12.26</v>
          </cell>
          <cell r="K480">
            <v>0</v>
          </cell>
          <cell r="L480">
            <v>0</v>
          </cell>
          <cell r="U480" t="str">
            <v>Make a Pilgrimage to Mecca (or Karbalah)</v>
          </cell>
          <cell r="V480" t="str">
            <v/>
          </cell>
          <cell r="W480" t="str">
            <v>No</v>
          </cell>
          <cell r="X480" t="str">
            <v>Yes</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2</v>
          </cell>
        </row>
        <row r="481">
          <cell r="I481" t="str">
            <v>R12.27</v>
          </cell>
          <cell r="K481">
            <v>0</v>
          </cell>
          <cell r="L481">
            <v>0</v>
          </cell>
          <cell r="U481">
            <v>0</v>
          </cell>
          <cell r="V481" t="str">
            <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row>
        <row r="482">
          <cell r="I482">
            <v>12.27</v>
          </cell>
          <cell r="K482">
            <v>0</v>
          </cell>
          <cell r="L482">
            <v>0</v>
          </cell>
          <cell r="U482" t="str">
            <v>Send one or more sons to school</v>
          </cell>
          <cell r="V482" t="str">
            <v/>
          </cell>
          <cell r="W482" t="str">
            <v>No</v>
          </cell>
          <cell r="X482" t="str">
            <v>Yes</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2</v>
          </cell>
        </row>
        <row r="483">
          <cell r="I483">
            <v>12.28</v>
          </cell>
          <cell r="K483">
            <v>0</v>
          </cell>
          <cell r="L483">
            <v>0</v>
          </cell>
          <cell r="U483" t="str">
            <v>Send one or more daughters to school</v>
          </cell>
          <cell r="V483" t="str">
            <v/>
          </cell>
          <cell r="W483" t="str">
            <v>No</v>
          </cell>
          <cell r="X483" t="str">
            <v>Yes</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2</v>
          </cell>
        </row>
        <row r="484">
          <cell r="I484" t="str">
            <v/>
          </cell>
          <cell r="K484">
            <v>0</v>
          </cell>
          <cell r="L484">
            <v>0</v>
          </cell>
          <cell r="U484">
            <v>0</v>
          </cell>
          <cell r="V484" t="str">
            <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row>
        <row r="485">
          <cell r="I485">
            <v>19.030000000000005</v>
          </cell>
          <cell r="K485">
            <v>0</v>
          </cell>
          <cell r="L485">
            <v>0</v>
          </cell>
          <cell r="U485" t="str">
            <v>Have you ever heard about the national solidarity program?</v>
          </cell>
          <cell r="V485" t="str">
            <v/>
          </cell>
          <cell r="W485" t="str">
            <v>No</v>
          </cell>
          <cell r="X485" t="str">
            <v>Yes</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2</v>
          </cell>
        </row>
        <row r="486">
          <cell r="I486">
            <v>19.040000000000006</v>
          </cell>
          <cell r="K486">
            <v>0</v>
          </cell>
          <cell r="L486">
            <v>0</v>
          </cell>
          <cell r="U486" t="str">
            <v>Does the national solidarity program fund any project in your village?</v>
          </cell>
          <cell r="V486" t="str">
            <v/>
          </cell>
          <cell r="W486" t="str">
            <v>No</v>
          </cell>
          <cell r="X486" t="str">
            <v>Yes</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2</v>
          </cell>
        </row>
        <row r="487">
          <cell r="I487" t="str">
            <v/>
          </cell>
          <cell r="K487">
            <v>0</v>
          </cell>
          <cell r="L487">
            <v>0</v>
          </cell>
          <cell r="U487">
            <v>0</v>
          </cell>
          <cell r="V487" t="str">
            <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row>
        <row r="488">
          <cell r="I488" t="str">
            <v/>
          </cell>
          <cell r="K488">
            <v>0</v>
          </cell>
          <cell r="L488">
            <v>0</v>
          </cell>
          <cell r="U488">
            <v>0</v>
          </cell>
          <cell r="V488" t="str">
            <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row>
        <row r="489">
          <cell r="I489" t="str">
            <v/>
          </cell>
          <cell r="K489">
            <v>0</v>
          </cell>
          <cell r="L489">
            <v>0</v>
          </cell>
          <cell r="U489">
            <v>0</v>
          </cell>
          <cell r="V489" t="str">
            <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row>
        <row r="490">
          <cell r="I490" t="str">
            <v/>
          </cell>
          <cell r="K490">
            <v>0</v>
          </cell>
          <cell r="L490">
            <v>0</v>
          </cell>
          <cell r="U490">
            <v>0</v>
          </cell>
          <cell r="V490" t="str">
            <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row>
        <row r="491">
          <cell r="I491" t="str">
            <v>R4.24</v>
          </cell>
          <cell r="K491">
            <v>0</v>
          </cell>
          <cell r="L491">
            <v>0</v>
          </cell>
          <cell r="U491">
            <v>0</v>
          </cell>
          <cell r="V491" t="str">
            <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row>
        <row r="492">
          <cell r="I492" t="str">
            <v>R7.16</v>
          </cell>
          <cell r="K492">
            <v>0</v>
          </cell>
          <cell r="L492">
            <v>0</v>
          </cell>
          <cell r="U492">
            <v>0</v>
          </cell>
          <cell r="V492" t="str">
            <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row>
        <row r="493">
          <cell r="I493" t="str">
            <v>R7.22</v>
          </cell>
          <cell r="K493">
            <v>0</v>
          </cell>
          <cell r="L493">
            <v>0</v>
          </cell>
          <cell r="U493">
            <v>0</v>
          </cell>
          <cell r="V493" t="str">
            <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row>
        <row r="494">
          <cell r="I494" t="str">
            <v>A.01</v>
          </cell>
          <cell r="K494">
            <v>0</v>
          </cell>
          <cell r="L494">
            <v>0</v>
          </cell>
          <cell r="U494" t="str">
            <v>End of interview time</v>
          </cell>
          <cell r="V494" t="str">
            <v/>
          </cell>
          <cell r="W494" t="str">
            <v>Hours</v>
          </cell>
          <cell r="X494" t="str">
            <v>Minutes</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2</v>
          </cell>
        </row>
        <row r="495">
          <cell r="I495" t="str">
            <v>A.03</v>
          </cell>
          <cell r="K495">
            <v>0</v>
          </cell>
          <cell r="L495">
            <v>0</v>
          </cell>
          <cell r="U495" t="str">
            <v>In which language did the interview take place?</v>
          </cell>
          <cell r="V495" t="str">
            <v/>
          </cell>
          <cell r="W495" t="str">
            <v>Pashto</v>
          </cell>
          <cell r="X495" t="str">
            <v>Dari</v>
          </cell>
          <cell r="Y495" t="str">
            <v>Uzbek</v>
          </cell>
          <cell r="Z495" t="str">
            <v>Pashaie</v>
          </cell>
          <cell r="AA495" t="str">
            <v>Arabic</v>
          </cell>
          <cell r="AB495" t="str">
            <v>Urdu</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6</v>
          </cell>
        </row>
        <row r="496">
          <cell r="I496">
            <v>0</v>
          </cell>
          <cell r="K496">
            <v>0</v>
          </cell>
          <cell r="L496">
            <v>0</v>
          </cell>
          <cell r="U496">
            <v>0</v>
          </cell>
          <cell r="V496" t="str">
            <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row>
        <row r="497">
          <cell r="I497">
            <v>0</v>
          </cell>
          <cell r="K497">
            <v>0</v>
          </cell>
          <cell r="L497">
            <v>0</v>
          </cell>
          <cell r="U497">
            <v>0</v>
          </cell>
          <cell r="V497" t="str">
            <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row>
        <row r="498">
          <cell r="I498">
            <v>0</v>
          </cell>
          <cell r="K498">
            <v>0</v>
          </cell>
          <cell r="L498">
            <v>0</v>
          </cell>
          <cell r="U498">
            <v>0</v>
          </cell>
          <cell r="V498" t="str">
            <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row>
        <row r="499">
          <cell r="I499">
            <v>9.4499999999999904</v>
          </cell>
          <cell r="K499">
            <v>0</v>
          </cell>
          <cell r="L499">
            <v>0</v>
          </cell>
          <cell r="U499" t="str">
            <v>At the most recent time that you sold produce, how much share of your produce did you sell to middlemen?</v>
          </cell>
          <cell r="V499" t="str">
            <v/>
          </cell>
          <cell r="W499" t="str">
            <v>0% (None)</v>
          </cell>
          <cell r="X499" t="str">
            <v>0% - 10%</v>
          </cell>
          <cell r="Y499" t="str">
            <v>10% - 20%</v>
          </cell>
          <cell r="Z499" t="str">
            <v>25% (One Quarter)</v>
          </cell>
          <cell r="AA499" t="str">
            <v>20% - 30%</v>
          </cell>
          <cell r="AB499" t="str">
            <v>30% - 40%</v>
          </cell>
          <cell r="AC499" t="str">
            <v>40% - 50%</v>
          </cell>
          <cell r="AD499" t="str">
            <v>50% (One Half)</v>
          </cell>
          <cell r="AE499" t="str">
            <v>50% - 60%</v>
          </cell>
          <cell r="AF499" t="str">
            <v>60% - 70%</v>
          </cell>
          <cell r="AG499" t="str">
            <v>70% - 80%</v>
          </cell>
          <cell r="AH499" t="str">
            <v>75% (Three Quarters)</v>
          </cell>
          <cell r="AI499" t="str">
            <v>80% - 90%</v>
          </cell>
          <cell r="AJ499" t="str">
            <v>90% - 100%</v>
          </cell>
          <cell r="AK499" t="str">
            <v>100% (All)</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15</v>
          </cell>
        </row>
        <row r="500">
          <cell r="I500" t="str">
            <v>B.01</v>
          </cell>
          <cell r="K500">
            <v>0</v>
          </cell>
          <cell r="L500">
            <v>0</v>
          </cell>
          <cell r="U500" t="str">
            <v>How long did the entire interview take place?</v>
          </cell>
          <cell r="V500" t="str">
            <v/>
          </cell>
          <cell r="W500" t="str">
            <v>Hours</v>
          </cell>
          <cell r="X500" t="str">
            <v>Minutes</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2</v>
          </cell>
        </row>
        <row r="501">
          <cell r="I501">
            <v>0</v>
          </cell>
          <cell r="K501">
            <v>0</v>
          </cell>
          <cell r="L501">
            <v>0</v>
          </cell>
          <cell r="U501">
            <v>0</v>
          </cell>
          <cell r="V501" t="str">
            <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row>
        <row r="502">
          <cell r="I502" t="str">
            <v>RB.03</v>
          </cell>
          <cell r="K502">
            <v>0</v>
          </cell>
          <cell r="L502">
            <v>0</v>
          </cell>
          <cell r="U502">
            <v>0</v>
          </cell>
          <cell r="V502" t="str">
            <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row>
        <row r="503">
          <cell r="I503">
            <v>0</v>
          </cell>
          <cell r="K503">
            <v>0</v>
          </cell>
          <cell r="L503">
            <v>0</v>
          </cell>
          <cell r="U503">
            <v>0</v>
          </cell>
          <cell r="V503" t="str">
            <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row>
        <row r="504">
          <cell r="I504">
            <v>0</v>
          </cell>
          <cell r="K504">
            <v>0</v>
          </cell>
          <cell r="L504">
            <v>0</v>
          </cell>
          <cell r="U504">
            <v>0</v>
          </cell>
          <cell r="V504" t="str">
            <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row>
        <row r="505">
          <cell r="I505">
            <v>0</v>
          </cell>
          <cell r="K505">
            <v>0</v>
          </cell>
          <cell r="L505">
            <v>0</v>
          </cell>
          <cell r="U505">
            <v>0</v>
          </cell>
          <cell r="V505" t="str">
            <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row>
        <row r="506">
          <cell r="I506">
            <v>0</v>
          </cell>
          <cell r="K506">
            <v>0</v>
          </cell>
          <cell r="L506">
            <v>0</v>
          </cell>
          <cell r="U506">
            <v>0</v>
          </cell>
          <cell r="V506" t="str">
            <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row>
        <row r="507">
          <cell r="I507">
            <v>0</v>
          </cell>
          <cell r="K507">
            <v>0</v>
          </cell>
          <cell r="L507">
            <v>0</v>
          </cell>
          <cell r="U507">
            <v>0</v>
          </cell>
          <cell r="V507" t="str">
            <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row>
        <row r="508">
          <cell r="I508" t="str">
            <v>RB.05</v>
          </cell>
          <cell r="K508">
            <v>0</v>
          </cell>
          <cell r="L508">
            <v>0</v>
          </cell>
          <cell r="U508">
            <v>0</v>
          </cell>
          <cell r="V508" t="str">
            <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row>
        <row r="509">
          <cell r="I509" t="str">
            <v>RB.06</v>
          </cell>
          <cell r="K509">
            <v>0</v>
          </cell>
          <cell r="L509">
            <v>0</v>
          </cell>
          <cell r="U509">
            <v>0</v>
          </cell>
          <cell r="V509" t="str">
            <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row>
        <row r="510">
          <cell r="I510" t="str">
            <v>RB.07</v>
          </cell>
          <cell r="K510">
            <v>0</v>
          </cell>
          <cell r="L510">
            <v>0</v>
          </cell>
          <cell r="U510">
            <v>0</v>
          </cell>
          <cell r="V510" t="str">
            <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row>
        <row r="511">
          <cell r="I511" t="str">
            <v>RB.08</v>
          </cell>
          <cell r="K511">
            <v>0</v>
          </cell>
          <cell r="L511">
            <v>0</v>
          </cell>
          <cell r="U511">
            <v>0</v>
          </cell>
          <cell r="V511" t="str">
            <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row>
        <row r="512">
          <cell r="I512" t="str">
            <v>F.02</v>
          </cell>
          <cell r="K512">
            <v>0</v>
          </cell>
          <cell r="L512">
            <v>0</v>
          </cell>
          <cell r="U512" t="str">
            <v>In order to know how conditions change with the passage of time we want to have more interviews with the residents of the village. Such interviews may happen next year. Do you agree to this?</v>
          </cell>
          <cell r="V512" t="str">
            <v>[ONLY TO BE ASKED TO NEW RESPONDENTS]</v>
          </cell>
          <cell r="W512" t="str">
            <v>No</v>
          </cell>
          <cell r="X512" t="str">
            <v>Yes</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2</v>
          </cell>
        </row>
        <row r="513">
          <cell r="I513">
            <v>2.04</v>
          </cell>
          <cell r="K513">
            <v>0</v>
          </cell>
          <cell r="L513">
            <v>0</v>
          </cell>
          <cell r="U513" t="str">
            <v>At the moment, is water from {name of source} clean and safe or is it muddy or unsafe?</v>
          </cell>
          <cell r="V513" t="str">
            <v/>
          </cell>
          <cell r="W513" t="str">
            <v>Clean and Safe to Drink</v>
          </cell>
          <cell r="X513" t="str">
            <v>Sometimes Muddy and/or Unsafe to Drink</v>
          </cell>
          <cell r="Y513" t="str">
            <v>Always Muddy and/or Unsafe to Drink</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3</v>
          </cell>
        </row>
        <row r="514">
          <cell r="I514">
            <v>2.0499999999999998</v>
          </cell>
          <cell r="K514">
            <v>0</v>
          </cell>
          <cell r="L514">
            <v>0</v>
          </cell>
          <cell r="U514" t="str">
            <v>In the past 12 months, were there any times when water from {name of source} was not available or was unsafe? [IF YES] In which seasons?</v>
          </cell>
          <cell r="V514" t="str">
            <v>[MARK ALL MENTIONED]</v>
          </cell>
          <cell r="W514" t="str">
            <v>Water Was Always Safe and Available</v>
          </cell>
          <cell r="X514" t="str">
            <v>Water Was Not Available [SPECIFY SEASONS WHEN THIS OCCURED]</v>
          </cell>
          <cell r="Y514" t="str">
            <v>Water Was Not Safe [SPECIFY SEASONS WHEN THIS OCCURED]</v>
          </cell>
          <cell r="Z514" t="str">
            <v>Spring 2011</v>
          </cell>
          <cell r="AA514" t="str">
            <v>Winter 2010-11</v>
          </cell>
          <cell r="AB514" t="str">
            <v>Fall 2010</v>
          </cell>
          <cell r="AC514" t="str">
            <v>Summer 2010</v>
          </cell>
          <cell r="AD514" t="str">
            <v>All Seasons</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8</v>
          </cell>
        </row>
        <row r="515">
          <cell r="I515">
            <v>2.06</v>
          </cell>
          <cell r="K515">
            <v>0</v>
          </cell>
          <cell r="L515">
            <v>0</v>
          </cell>
          <cell r="U515" t="str">
            <v>In the most recent case when water was not available from the main source or was not safe to drink, how many consecutive days did this last?</v>
          </cell>
          <cell r="V515" t="str">
            <v/>
          </cell>
          <cell r="W515" t="str">
            <v>Days</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1</v>
          </cell>
        </row>
        <row r="516">
          <cell r="I516">
            <v>3.01</v>
          </cell>
          <cell r="K516">
            <v>0</v>
          </cell>
          <cell r="L516">
            <v>0</v>
          </cell>
          <cell r="U516" t="str">
            <v>During the past 12 months, what would you say was the most common illness suffered by people in this village?</v>
          </cell>
          <cell r="V516" t="str">
            <v/>
          </cell>
          <cell r="W516" t="str">
            <v>Nothing</v>
          </cell>
          <cell r="X516" t="str">
            <v>Muscle Ache</v>
          </cell>
          <cell r="Y516" t="str">
            <v>Headache</v>
          </cell>
          <cell r="Z516" t="str">
            <v>Migraine</v>
          </cell>
          <cell r="AA516" t="str">
            <v>Dizziness</v>
          </cell>
          <cell r="AB516" t="str">
            <v>Fainting</v>
          </cell>
          <cell r="AC516" t="str">
            <v>Breathing Problems</v>
          </cell>
          <cell r="AD516" t="str">
            <v>Chill / Flu</v>
          </cell>
          <cell r="AE516" t="str">
            <v>Fever</v>
          </cell>
          <cell r="AF516" t="str">
            <v>Vomiting</v>
          </cell>
          <cell r="AG516" t="str">
            <v>Stomach</v>
          </cell>
          <cell r="AH516" t="str">
            <v>Bowel / Diarrhea</v>
          </cell>
          <cell r="AI516" t="str">
            <v>Heartache</v>
          </cell>
          <cell r="AJ516" t="str">
            <v>Liver</v>
          </cell>
          <cell r="AK516" t="str">
            <v>Kidney</v>
          </cell>
          <cell r="AL516" t="str">
            <v>Lungs</v>
          </cell>
          <cell r="AM516" t="str">
            <v>Thiroid</v>
          </cell>
          <cell r="AN516" t="str">
            <v>Skin Disease</v>
          </cell>
          <cell r="AO516" t="str">
            <v>Fracture</v>
          </cell>
          <cell r="AP516" t="str">
            <v>Broken Bone(s)</v>
          </cell>
          <cell r="AQ516" t="str">
            <v>Tuberculosis</v>
          </cell>
          <cell r="AR516" t="str">
            <v>Malaria</v>
          </cell>
          <cell r="AS516" t="str">
            <v>Blurred Vision</v>
          </cell>
          <cell r="AT516" t="str">
            <v>Loss of Sight</v>
          </cell>
          <cell r="AU516" t="str">
            <v>Cataract</v>
          </cell>
          <cell r="AV516" t="str">
            <v>Skin Disease</v>
          </cell>
          <cell r="AW516" t="str">
            <v>Psychological Issues</v>
          </cell>
          <cell r="AX516" t="str">
            <v>Madness</v>
          </cell>
          <cell r="AY516" t="str">
            <v>Nesayi</v>
          </cell>
          <cell r="AZ516" t="str">
            <v>Walidi</v>
          </cell>
          <cell r="BA516" t="str">
            <v>Other:</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31</v>
          </cell>
        </row>
        <row r="517">
          <cell r="I517">
            <v>3.09</v>
          </cell>
          <cell r="K517">
            <v>0</v>
          </cell>
          <cell r="L517">
            <v>0</v>
          </cell>
          <cell r="U517" t="str">
            <v>Where did they receive this treatment for this illness?</v>
          </cell>
          <cell r="V517" t="str">
            <v/>
          </cell>
          <cell r="W517" t="str">
            <v>This Village</v>
          </cell>
          <cell r="X517" t="str">
            <v>Closest Village to This Village</v>
          </cell>
          <cell r="Y517" t="str">
            <v>Other Village or Town in District</v>
          </cell>
          <cell r="Z517" t="str">
            <v>District Center</v>
          </cell>
          <cell r="AA517" t="str">
            <v>Town Outside District But in Province</v>
          </cell>
          <cell r="AB517" t="str">
            <v>Herat (Province Center)</v>
          </cell>
          <cell r="AC517" t="str">
            <v>Jalalabad (Nangarhar Province Center)</v>
          </cell>
          <cell r="AD517" t="str">
            <v>Mazar-e Sharif (Balkh Province Center)</v>
          </cell>
          <cell r="AE517" t="str">
            <v>Pul-e Khumri (Baghlan Province Center)</v>
          </cell>
          <cell r="AF517" t="str">
            <v>Chaghcharan (Ghor Province Center)</v>
          </cell>
          <cell r="AG517" t="str">
            <v>Nili (Daykundi Province Center)</v>
          </cell>
          <cell r="AH517" t="str">
            <v>Other Province Center</v>
          </cell>
          <cell r="AI517" t="str">
            <v>Kabul</v>
          </cell>
          <cell r="AJ517" t="str">
            <v>Pakistan</v>
          </cell>
          <cell r="AK517" t="str">
            <v>Iran</v>
          </cell>
          <cell r="AL517" t="str">
            <v>India</v>
          </cell>
          <cell r="AM517" t="str">
            <v>Another Place:</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17</v>
          </cell>
        </row>
        <row r="518">
          <cell r="I518">
            <v>3.1</v>
          </cell>
          <cell r="K518">
            <v>0</v>
          </cell>
          <cell r="L518">
            <v>0</v>
          </cell>
          <cell r="U518" t="str">
            <v>How much did the last treatment cost?</v>
          </cell>
          <cell r="V518" t="str">
            <v>[IF IN KIND, ESTIMATE VALUE AND MARK "ESTIMATED BY ENUMERATOR"]</v>
          </cell>
          <cell r="W518" t="str">
            <v>Free (No Charge)</v>
          </cell>
          <cell r="X518" t="str">
            <v>Estimated by Enumerator</v>
          </cell>
          <cell r="Y518" t="str">
            <v>Afghani</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3</v>
          </cell>
        </row>
        <row r="519">
          <cell r="I519">
            <v>3.12</v>
          </cell>
          <cell r="K519">
            <v>0</v>
          </cell>
          <cell r="L519" t="e">
            <v>#REF!</v>
          </cell>
          <cell r="U519" t="str">
            <v>When you are working, do you usually feel any physical pain or discomfort?</v>
          </cell>
          <cell r="V519" t="str">
            <v/>
          </cell>
          <cell r="W519" t="str">
            <v>No</v>
          </cell>
          <cell r="X519" t="str">
            <v>Yes</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2</v>
          </cell>
        </row>
        <row r="520">
          <cell r="I520">
            <v>3.13</v>
          </cell>
          <cell r="K520">
            <v>0</v>
          </cell>
          <cell r="L520">
            <v>0</v>
          </cell>
          <cell r="U520" t="str">
            <v>How would you describe this pain or sickness?</v>
          </cell>
          <cell r="V520" t="str">
            <v/>
          </cell>
          <cell r="W520" t="str">
            <v>Fatigue / Tiredness</v>
          </cell>
          <cell r="X520" t="str">
            <v>Muscle Ache</v>
          </cell>
          <cell r="Y520" t="str">
            <v>Headache</v>
          </cell>
          <cell r="Z520" t="str">
            <v>Migraine</v>
          </cell>
          <cell r="AA520" t="str">
            <v>Dizziness</v>
          </cell>
          <cell r="AB520" t="str">
            <v>Fainting</v>
          </cell>
          <cell r="AC520" t="str">
            <v>Breathing Problems</v>
          </cell>
          <cell r="AD520" t="str">
            <v>Chill / Flu</v>
          </cell>
          <cell r="AE520" t="str">
            <v>Fever</v>
          </cell>
          <cell r="AF520" t="str">
            <v>Vomiting</v>
          </cell>
          <cell r="AG520" t="str">
            <v>Stomach</v>
          </cell>
          <cell r="AH520" t="str">
            <v>Bowel / Diarrhea</v>
          </cell>
          <cell r="AI520" t="str">
            <v>Heartache</v>
          </cell>
          <cell r="AJ520" t="str">
            <v>Blurred Vision</v>
          </cell>
          <cell r="AK520" t="str">
            <v>Loss of Sight</v>
          </cell>
          <cell r="AL520" t="str">
            <v>Psychological Issues</v>
          </cell>
          <cell r="AM520" t="str">
            <v>Madness</v>
          </cell>
          <cell r="AN520" t="str">
            <v>Other:</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18</v>
          </cell>
        </row>
        <row r="521">
          <cell r="I521">
            <v>3.14</v>
          </cell>
          <cell r="K521">
            <v>0</v>
          </cell>
          <cell r="L521">
            <v>0</v>
          </cell>
          <cell r="U521" t="str">
            <v>Have you ever received treatment for this pain or sickness or seen a health worker about the problem?</v>
          </cell>
          <cell r="V521" t="str">
            <v/>
          </cell>
          <cell r="W521" t="str">
            <v>No</v>
          </cell>
          <cell r="X521" t="str">
            <v>Yes</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2</v>
          </cell>
        </row>
        <row r="522">
          <cell r="I522">
            <v>3.15</v>
          </cell>
          <cell r="K522">
            <v>0</v>
          </cell>
          <cell r="L522" t="e">
            <v>#REF!</v>
          </cell>
          <cell r="U522" t="str">
            <v>How long ago did this treatment or inspection occur?</v>
          </cell>
          <cell r="V522" t="str">
            <v>[ONLY FILL IN BOXES CORRESPONDING TO ANSWERS MENTIONED BY RESPONDENT]</v>
          </cell>
          <cell r="W522" t="str">
            <v>Days</v>
          </cell>
          <cell r="X522" t="str">
            <v>Weeks</v>
          </cell>
          <cell r="Y522" t="str">
            <v>Months</v>
          </cell>
          <cell r="Z522" t="str">
            <v>Years</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4</v>
          </cell>
        </row>
        <row r="523">
          <cell r="I523">
            <v>3.16</v>
          </cell>
          <cell r="K523">
            <v>0</v>
          </cell>
          <cell r="L523">
            <v>0</v>
          </cell>
          <cell r="U523" t="str">
            <v>What was the main reason you haven't received treatment for this pain or sickness?</v>
          </cell>
          <cell r="V523" t="str">
            <v/>
          </cell>
          <cell r="W523" t="str">
            <v>Not Needed / Injury Was Not Serious</v>
          </cell>
          <cell r="X523" t="str">
            <v>No One Was Available in Village to Administer Treatment</v>
          </cell>
          <cell r="Y523" t="str">
            <v>No Female Was Available in Village to Administer Treatment</v>
          </cell>
          <cell r="Z523" t="str">
            <v>Location of Treatment Was Too Far Away</v>
          </cell>
          <cell r="AA523" t="str">
            <v>Travel to Treatment Location Was Too Expensive</v>
          </cell>
          <cell r="AB523" t="str">
            <v>Treatment Was Too Expensive</v>
          </cell>
          <cell r="AC523" t="str">
            <v>Poor Quality of Available Treatment</v>
          </cell>
          <cell r="AD523" t="str">
            <v>Did Not Believe Treatment Would Help</v>
          </cell>
          <cell r="AE523" t="str">
            <v>Illness / Injury Was Incurable</v>
          </cell>
          <cell r="AF523" t="str">
            <v>No Time to Take for Treatment</v>
          </cell>
          <cell r="AG523" t="str">
            <v>Lack of Security on Road</v>
          </cell>
          <cell r="AH523" t="str">
            <v>Other:</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12</v>
          </cell>
        </row>
        <row r="524">
          <cell r="I524">
            <v>3.22</v>
          </cell>
          <cell r="K524">
            <v>0</v>
          </cell>
          <cell r="L524">
            <v>0</v>
          </cell>
          <cell r="U524" t="str">
            <v>How many girls between the ages of 7 and 14 live in this household and how many of them go to school?</v>
          </cell>
          <cell r="V524" t="str">
            <v>[IF NO SCHOOL-AGE GIRLS GO TO SCHOOL OR IF ALL SCHOOL-AGE GIRLS GO TO SCHOOL &gt;&gt; 3.XX]</v>
          </cell>
          <cell r="W524" t="str">
            <v>Girls Living in Household</v>
          </cell>
          <cell r="X524" t="str">
            <v>Girls Going to School</v>
          </cell>
          <cell r="Y524" t="str">
            <v>Girls</v>
          </cell>
          <cell r="Z524" t="str">
            <v>Girls</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4</v>
          </cell>
        </row>
        <row r="525">
          <cell r="I525">
            <v>3.23</v>
          </cell>
          <cell r="K525">
            <v>0</v>
          </cell>
          <cell r="L525">
            <v>0</v>
          </cell>
          <cell r="U525" t="str">
            <v>What is the main reason that these girls do not attend school?</v>
          </cell>
          <cell r="V525" t="str">
            <v/>
          </cell>
          <cell r="W525" t="str">
            <v>Male Family Members Don't Allow / Against Culture</v>
          </cell>
          <cell r="X525" t="str">
            <v>Children Do Not Learn Useful Things at School</v>
          </cell>
          <cell r="Y525" t="str">
            <v>Children Do Not Like School</v>
          </cell>
          <cell r="Z525" t="str">
            <v>Unacceptable Things Taught at School / Opposite Islam</v>
          </cell>
          <cell r="AA525" t="str">
            <v>Prefer to Send Child to Madrassa</v>
          </cell>
          <cell r="AB525" t="str">
            <v>Feud or Dispute Prevents Children from Attending School</v>
          </cell>
          <cell r="AC525" t="str">
            <v>Children Required for Work (Housework or Fieldwork)</v>
          </cell>
          <cell r="AD525" t="str">
            <v>Cost of School Fees, Materials, and/or Uniform is Too High</v>
          </cell>
          <cell r="AE525" t="str">
            <v>No School in Area</v>
          </cell>
          <cell r="AF525" t="str">
            <v>Costs Too Much to Travel to Nearest School</v>
          </cell>
          <cell r="AG525" t="str">
            <v>Takes Too Much Time to Travel to Nearest School</v>
          </cell>
          <cell r="AH525" t="str">
            <v>Quality of Education is Poor</v>
          </cell>
          <cell r="AI525" t="str">
            <v>Teachers Do Not Come to School</v>
          </cell>
          <cell r="AJ525" t="str">
            <v>School Lacks Essential Materials (Books, Pencils etc.)</v>
          </cell>
          <cell r="AK525" t="str">
            <v>Lack of Security</v>
          </cell>
          <cell r="AL525" t="str">
            <v>They Are Married</v>
          </cell>
          <cell r="AM525" t="str">
            <v>No Female Teachers in School</v>
          </cell>
          <cell r="AN525" t="str">
            <v>No School for Girls</v>
          </cell>
          <cell r="AO525" t="str">
            <v>Other:</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19</v>
          </cell>
        </row>
        <row r="526">
          <cell r="I526">
            <v>3.26</v>
          </cell>
          <cell r="K526">
            <v>0</v>
          </cell>
          <cell r="L526">
            <v>0</v>
          </cell>
          <cell r="U526" t="str">
            <v>Compared to this time last year, do you think that the number of girls from this village going to school has increased, stayed the same, or decreased?</v>
          </cell>
          <cell r="V526" t="str">
            <v/>
          </cell>
          <cell r="W526" t="str">
            <v>Increased</v>
          </cell>
          <cell r="X526" t="str">
            <v>Stayed the Same</v>
          </cell>
          <cell r="Y526" t="str">
            <v>Decreased</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3</v>
          </cell>
        </row>
        <row r="527">
          <cell r="I527">
            <v>3.27</v>
          </cell>
          <cell r="K527">
            <v>0</v>
          </cell>
          <cell r="L527">
            <v>0</v>
          </cell>
          <cell r="U527" t="str">
            <v>How long ago did this treatment or inspection occur?</v>
          </cell>
          <cell r="V527" t="str">
            <v/>
          </cell>
          <cell r="W527" t="str">
            <v>Malik / Arbab / Qariyadar</v>
          </cell>
          <cell r="X527" t="str">
            <v>{Council 1}</v>
          </cell>
          <cell r="Y527" t="str">
            <v>White Beards / Tribal Elders</v>
          </cell>
          <cell r="Z527" t="str">
            <v>District Government</v>
          </cell>
          <cell r="AA527" t="str">
            <v>Provincial Government</v>
          </cell>
          <cell r="AB527" t="str">
            <v>Central Government</v>
          </cell>
          <cell r="AC527" t="str">
            <v>Non-Governmental Organizations</v>
          </cell>
          <cell r="AD527" t="str">
            <v>Khan / Zamindar / Beg / Baay</v>
          </cell>
          <cell r="AE527" t="str">
            <v>Local Commander</v>
          </cell>
          <cell r="AF527" t="str">
            <v>Mullah / Imam / Mosque Mullah</v>
          </cell>
          <cell r="AG527" t="str">
            <v>Mawlawi / Religious Scholar / Rohanion</v>
          </cell>
          <cell r="AH527" t="str">
            <v>NSP</v>
          </cell>
          <cell r="AI527" t="str">
            <v>Security Situation</v>
          </cell>
          <cell r="AJ527" t="str">
            <v>Weather</v>
          </cell>
          <cell r="AK527" t="str">
            <v>Parents</v>
          </cell>
          <cell r="AL527" t="str">
            <v>Other:</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16</v>
          </cell>
        </row>
        <row r="528">
          <cell r="I528">
            <v>4.03</v>
          </cell>
          <cell r="K528">
            <v>0</v>
          </cell>
          <cell r="L528">
            <v>0</v>
          </cell>
          <cell r="U528" t="str">
            <v>I would like to ask you about {NAME OF COUNCIL #1 / #2 / #3}. What are the main responsibilities of this council?</v>
          </cell>
          <cell r="V528" t="str">
            <v>[MARK ALL MENTIONED]</v>
          </cell>
          <cell r="W528" t="str">
            <v>Nothing</v>
          </cell>
          <cell r="X528" t="str">
            <v>Resolve Disputes</v>
          </cell>
          <cell r="Y528" t="str">
            <v>Resolve Tribal Feud</v>
          </cell>
          <cell r="Z528" t="str">
            <v>Protect Village from Attack</v>
          </cell>
          <cell r="AA528" t="str">
            <v>Make Rules for Villagers</v>
          </cell>
          <cell r="AB528" t="str">
            <v>Promote Good Behavior among Villagers</v>
          </cell>
          <cell r="AC528" t="str">
            <v>Promote Health and Hygiene of Villagers</v>
          </cell>
          <cell r="AD528" t="str">
            <v>Promote Religious Virtue of Villagers</v>
          </cell>
          <cell r="AE528" t="str">
            <v>Select Development Projects</v>
          </cell>
          <cell r="AF528" t="str">
            <v>Manage Development Projects</v>
          </cell>
          <cell r="AG528" t="str">
            <v>Other:</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11</v>
          </cell>
        </row>
        <row r="529">
          <cell r="I529">
            <v>4.07</v>
          </cell>
          <cell r="K529">
            <v>0</v>
          </cell>
          <cell r="L529">
            <v>0</v>
          </cell>
          <cell r="U529" t="str">
            <v>For how long has this person been head of the {name of council 1 / 2/ 3}?</v>
          </cell>
          <cell r="V529" t="str">
            <v/>
          </cell>
          <cell r="W529" t="str">
            <v>Weeks</v>
          </cell>
          <cell r="X529" t="str">
            <v>Months</v>
          </cell>
          <cell r="Y529" t="str">
            <v>Years</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3</v>
          </cell>
        </row>
        <row r="530">
          <cell r="I530">
            <v>4.13</v>
          </cell>
          <cell r="K530">
            <v>0</v>
          </cell>
          <cell r="L530">
            <v>0</v>
          </cell>
          <cell r="U530" t="str">
            <v>How long ago was the last meeting of this council?</v>
          </cell>
          <cell r="V530" t="str">
            <v/>
          </cell>
          <cell r="W530" t="str">
            <v>Days</v>
          </cell>
          <cell r="X530" t="str">
            <v>Weeks</v>
          </cell>
          <cell r="Y530" t="str">
            <v>Months</v>
          </cell>
          <cell r="Z530" t="str">
            <v>Years</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4</v>
          </cell>
        </row>
        <row r="531">
          <cell r="I531">
            <v>4.16</v>
          </cell>
          <cell r="K531">
            <v>0</v>
          </cell>
          <cell r="L531">
            <v>0</v>
          </cell>
          <cell r="U531" t="str">
            <v>In the past 12 months, how many meetings have been held between the elders of the village?</v>
          </cell>
          <cell r="V531" t="str">
            <v/>
          </cell>
          <cell r="W531" t="str">
            <v>Zero</v>
          </cell>
          <cell r="X531" t="str">
            <v>Meetings</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2</v>
          </cell>
        </row>
        <row r="532">
          <cell r="I532">
            <v>4.17</v>
          </cell>
          <cell r="K532">
            <v>0</v>
          </cell>
          <cell r="L532">
            <v>0</v>
          </cell>
          <cell r="U532" t="str">
            <v>What are the main business of these meetings?</v>
          </cell>
          <cell r="V532" t="str">
            <v/>
          </cell>
          <cell r="W532" t="str">
            <v>Nothing</v>
          </cell>
          <cell r="X532" t="str">
            <v>Resolve Disputes</v>
          </cell>
          <cell r="Y532" t="str">
            <v>Resolve Tribal Feud</v>
          </cell>
          <cell r="Z532" t="str">
            <v>Protect Village from Attack</v>
          </cell>
          <cell r="AA532" t="str">
            <v>Make Rules for Villagers</v>
          </cell>
          <cell r="AB532" t="str">
            <v>Promote Good Behavior among Villagers</v>
          </cell>
          <cell r="AC532" t="str">
            <v>Promote Health and Hygiene of Villagers</v>
          </cell>
          <cell r="AD532" t="str">
            <v>Promote Religious Virtue of Villagers</v>
          </cell>
          <cell r="AE532" t="str">
            <v>Select Development Projects</v>
          </cell>
          <cell r="AF532" t="str">
            <v>Manage Development Projects</v>
          </cell>
          <cell r="AG532" t="str">
            <v>Other:</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11</v>
          </cell>
        </row>
        <row r="533">
          <cell r="I533">
            <v>4.2</v>
          </cell>
          <cell r="K533">
            <v>0</v>
          </cell>
          <cell r="L533">
            <v>0</v>
          </cell>
          <cell r="U533" t="str">
            <v>How long ago was the last meeting?</v>
          </cell>
          <cell r="V533" t="str">
            <v/>
          </cell>
          <cell r="W533" t="str">
            <v>Days</v>
          </cell>
          <cell r="X533" t="str">
            <v>Weeks</v>
          </cell>
          <cell r="Y533" t="str">
            <v>Months</v>
          </cell>
          <cell r="Z533" t="str">
            <v>Years</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4</v>
          </cell>
        </row>
        <row r="534">
          <cell r="I534">
            <v>5.03</v>
          </cell>
          <cell r="K534">
            <v>0</v>
          </cell>
          <cell r="L534">
            <v>0</v>
          </cell>
          <cell r="U534" t="str">
            <v>What is the age of {name of person with the title}?</v>
          </cell>
          <cell r="V534" t="str">
            <v/>
          </cell>
          <cell r="W534" t="str">
            <v>Years</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1</v>
          </cell>
        </row>
        <row r="535">
          <cell r="I535">
            <v>5.05</v>
          </cell>
          <cell r="K535">
            <v>0</v>
          </cell>
          <cell r="L535">
            <v>0</v>
          </cell>
          <cell r="U535" t="str">
            <v>How long has the person with the {title} held his position?</v>
          </cell>
          <cell r="V535" t="str">
            <v/>
          </cell>
          <cell r="W535" t="str">
            <v>Weeks</v>
          </cell>
          <cell r="X535" t="str">
            <v>Months</v>
          </cell>
          <cell r="Y535" t="str">
            <v>Years</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3</v>
          </cell>
        </row>
        <row r="536">
          <cell r="I536">
            <v>5.08</v>
          </cell>
          <cell r="K536">
            <v>0</v>
          </cell>
          <cell r="L536">
            <v>0</v>
          </cell>
          <cell r="U536" t="str">
            <v>Is the current {TITLE} a regular member of {COUNCIL 2}?</v>
          </cell>
          <cell r="V536" t="str">
            <v>[IF COUNCIL 2 EXISTS IN VILLAGE]</v>
          </cell>
          <cell r="W536" t="str">
            <v>{Council 1}</v>
          </cell>
          <cell r="X536" t="str">
            <v>No</v>
          </cell>
          <cell r="Y536" t="str">
            <v>Yes</v>
          </cell>
          <cell r="Z536" t="str">
            <v>{Council 2}</v>
          </cell>
          <cell r="AA536" t="str">
            <v>No</v>
          </cell>
          <cell r="AB536" t="str">
            <v>Yes</v>
          </cell>
          <cell r="AC536" t="str">
            <v>{Council 3}</v>
          </cell>
          <cell r="AD536" t="str">
            <v>No</v>
          </cell>
          <cell r="AE536" t="str">
            <v>Yes</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9</v>
          </cell>
        </row>
        <row r="537">
          <cell r="I537">
            <v>5.09</v>
          </cell>
          <cell r="K537">
            <v>0</v>
          </cell>
          <cell r="L537">
            <v>0</v>
          </cell>
          <cell r="U537" t="str">
            <v>Is the current {TITLE} a regular member of {COUNCIL 3}?</v>
          </cell>
          <cell r="V537" t="str">
            <v>[IF COUNCIL 3 EXISTS IN VILLAGE]</v>
          </cell>
          <cell r="W537" t="str">
            <v>{Council 1}</v>
          </cell>
          <cell r="X537" t="str">
            <v>No</v>
          </cell>
          <cell r="Y537" t="str">
            <v>Yes</v>
          </cell>
          <cell r="Z537" t="str">
            <v>{Council 2}</v>
          </cell>
          <cell r="AA537" t="str">
            <v>No</v>
          </cell>
          <cell r="AB537" t="str">
            <v>Yes</v>
          </cell>
          <cell r="AC537" t="str">
            <v>{Council 3}</v>
          </cell>
          <cell r="AD537" t="str">
            <v>No</v>
          </cell>
          <cell r="AE537" t="str">
            <v>Yes</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9</v>
          </cell>
        </row>
        <row r="538">
          <cell r="I538">
            <v>6.01</v>
          </cell>
          <cell r="K538">
            <v>0</v>
          </cell>
          <cell r="L538" t="e">
            <v>#REF!</v>
          </cell>
          <cell r="U538" t="str">
            <v>In order of importance, what are the names of the three most important people that live in this village?</v>
          </cell>
          <cell r="V538" t="str">
            <v/>
          </cell>
          <cell r="W538" t="str">
            <v>No Such Person</v>
          </cell>
          <cell r="X538" t="str">
            <v>|________________|</v>
          </cell>
          <cell r="Y538" t="str">
            <v>No Such Person</v>
          </cell>
          <cell r="Z538" t="str">
            <v>|________________|</v>
          </cell>
          <cell r="AA538" t="str">
            <v>No Such Person</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5</v>
          </cell>
        </row>
        <row r="539">
          <cell r="I539">
            <v>6.02</v>
          </cell>
          <cell r="K539">
            <v>0</v>
          </cell>
          <cell r="L539" t="e">
            <v>#REF!</v>
          </cell>
          <cell r="U539" t="str">
            <v>Does this person have a title or position? For example, are they the malik, arbab, qariyadar, mullah, khan, head of shura, or some other position?</v>
          </cell>
          <cell r="V539" t="str">
            <v/>
          </cell>
          <cell r="W539" t="str">
            <v>This Person Doesn't Have a Title or Position</v>
          </cell>
          <cell r="X539" t="str">
            <v>Malik</v>
          </cell>
          <cell r="Y539" t="str">
            <v>Arbab</v>
          </cell>
          <cell r="Z539" t="str">
            <v>Qariyadar</v>
          </cell>
          <cell r="AA539" t="str">
            <v>Khan</v>
          </cell>
          <cell r="AB539" t="str">
            <v>Zamindar</v>
          </cell>
          <cell r="AC539" t="str">
            <v>Beg / Baay</v>
          </cell>
          <cell r="AD539" t="str">
            <v>Commander</v>
          </cell>
          <cell r="AE539" t="str">
            <v>Mullah</v>
          </cell>
          <cell r="AF539" t="str">
            <v>Imam</v>
          </cell>
          <cell r="AG539" t="str">
            <v>Mosque Mullah</v>
          </cell>
          <cell r="AH539" t="str">
            <v>Mawlawi</v>
          </cell>
          <cell r="AI539" t="str">
            <v>Rohani</v>
          </cell>
          <cell r="AJ539" t="e">
            <v>#REF!</v>
          </cell>
          <cell r="AK539" t="e">
            <v>#REF!</v>
          </cell>
          <cell r="AL539" t="e">
            <v>#REF!</v>
          </cell>
          <cell r="AM539" t="e">
            <v>#REF!</v>
          </cell>
          <cell r="AN539" t="e">
            <v>#REF!</v>
          </cell>
          <cell r="AO539" t="e">
            <v>#REF!</v>
          </cell>
          <cell r="AP539" t="e">
            <v>#REF!</v>
          </cell>
          <cell r="AQ539" t="e">
            <v>#REF!</v>
          </cell>
          <cell r="AR539" t="e">
            <v>#REF!</v>
          </cell>
          <cell r="AS539" t="e">
            <v>#REF!</v>
          </cell>
          <cell r="AT539" t="e">
            <v>#REF!</v>
          </cell>
          <cell r="AU539" t="e">
            <v>#REF!</v>
          </cell>
          <cell r="AV539" t="e">
            <v>#REF!</v>
          </cell>
          <cell r="AW539" t="str">
            <v>Police Commander</v>
          </cell>
          <cell r="AX539" t="str">
            <v>District Administrator</v>
          </cell>
          <cell r="AY539" t="str">
            <v>Other:</v>
          </cell>
          <cell r="AZ539">
            <v>0</v>
          </cell>
          <cell r="BA539">
            <v>0</v>
          </cell>
          <cell r="BB539" t="e">
            <v>#REF!</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30</v>
          </cell>
        </row>
        <row r="540">
          <cell r="I540">
            <v>6.0299999999999994</v>
          </cell>
          <cell r="K540">
            <v>0</v>
          </cell>
          <cell r="L540">
            <v>0</v>
          </cell>
          <cell r="U540" t="str">
            <v>From what does this person get their authority? For example, is it because they own a lot of land, because their father or family members held a similar position, because the command a militia, are old, or something else?</v>
          </cell>
          <cell r="V540" t="str">
            <v/>
          </cell>
          <cell r="W540" t="str">
            <v>Own a Lot of Land</v>
          </cell>
          <cell r="X540" t="str">
            <v>Have a Lot of Money</v>
          </cell>
          <cell r="Y540" t="str">
            <v>Father or Family Members Held Position</v>
          </cell>
          <cell r="Z540" t="str">
            <v>From Powerful Family</v>
          </cell>
          <cell r="AA540" t="str">
            <v>Respected and Trusted by Villagers</v>
          </cell>
          <cell r="AB540" t="str">
            <v>Command Militia</v>
          </cell>
          <cell r="AC540" t="str">
            <v>Uloswol / Government Officials recognize this person / meet with them</v>
          </cell>
          <cell r="AD540" t="str">
            <v>NGO recognize this person / meet with them</v>
          </cell>
          <cell r="AE540" t="str">
            <v>Age</v>
          </cell>
          <cell r="AF540" t="str">
            <v>Wisdom</v>
          </cell>
          <cell r="AG540" t="str">
            <v>Level of Education</v>
          </cell>
          <cell r="AH540" t="str">
            <v>Teacher</v>
          </cell>
          <cell r="AI540" t="str">
            <v>Head of Council</v>
          </cell>
          <cell r="AJ540" t="str">
            <v>Member of Council</v>
          </cell>
          <cell r="AK540" t="str">
            <v>Head of CDC</v>
          </cell>
          <cell r="AL540" t="str">
            <v>Member of CDC</v>
          </cell>
          <cell r="AM540" t="str">
            <v>Member of District Council</v>
          </cell>
          <cell r="AN540" t="str">
            <v>Other:</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18</v>
          </cell>
        </row>
        <row r="541">
          <cell r="I541">
            <v>6.14</v>
          </cell>
          <cell r="K541">
            <v>0</v>
          </cell>
          <cell r="L541">
            <v>0</v>
          </cell>
          <cell r="U541" t="str">
            <v>To what extent do the influential people of this village consider the problems of the villagers and try to find a solution for them?: A great extent, a small extent, not at all?</v>
          </cell>
          <cell r="V541" t="str">
            <v/>
          </cell>
          <cell r="W541" t="str">
            <v>A Great Extent</v>
          </cell>
          <cell r="X541" t="str">
            <v>A Small Extent</v>
          </cell>
          <cell r="Y541" t="str">
            <v>Not At All</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3</v>
          </cell>
        </row>
        <row r="542">
          <cell r="I542">
            <v>6.1999999999999957</v>
          </cell>
          <cell r="K542">
            <v>0</v>
          </cell>
          <cell r="L542">
            <v>0</v>
          </cell>
          <cell r="U542" t="str">
            <v>In your opinion, how should the provincial governor be selected?</v>
          </cell>
          <cell r="V542" t="str">
            <v/>
          </cell>
          <cell r="W542" t="str">
            <v>Position Should be Inherited from Father or Family</v>
          </cell>
          <cell r="X542" t="str">
            <v>Selected by Hamid Karzai</v>
          </cell>
          <cell r="Y542" t="str">
            <v>Selected by Parliament</v>
          </cell>
          <cell r="Z542" t="str">
            <v>Selected by Government Officials</v>
          </cell>
          <cell r="AA542" t="str">
            <v>Selected by Province Council</v>
          </cell>
          <cell r="AB542" t="str">
            <v>Selected by Local Commanders / Warlords</v>
          </cell>
          <cell r="AC542" t="str">
            <v>Selected by NGO</v>
          </cell>
          <cell r="AD542" t="str">
            <v>Selected by Secret Ballot Election Open to Men in District</v>
          </cell>
          <cell r="AE542" t="str">
            <v>Selected by Secret Ballot Election Open to Women in District</v>
          </cell>
          <cell r="AF542" t="str">
            <v>Selected by Secret Ballot Election Open to All People in District</v>
          </cell>
          <cell r="AG542" t="str">
            <v>Selected by Meeting of Village Representatives</v>
          </cell>
          <cell r="AH542" t="str">
            <v>Other:</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12</v>
          </cell>
        </row>
        <row r="543">
          <cell r="I543">
            <v>7.0499999999999989</v>
          </cell>
          <cell r="K543">
            <v>0</v>
          </cell>
          <cell r="L543">
            <v>0</v>
          </cell>
          <cell r="U543" t="str">
            <v>When was the (latest) project finished?</v>
          </cell>
          <cell r="V543" t="str">
            <v/>
          </cell>
          <cell r="W543" t="str">
            <v>No Project Has Yet Been Completed</v>
          </cell>
          <cell r="X543" t="str">
            <v>Years</v>
          </cell>
          <cell r="Y543" t="str">
            <v>Months</v>
          </cell>
          <cell r="Z543" t="str">
            <v>Weeks</v>
          </cell>
          <cell r="AA543" t="str">
            <v>Days</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5</v>
          </cell>
        </row>
        <row r="544">
          <cell r="I544">
            <v>7.0599999999999987</v>
          </cell>
          <cell r="K544">
            <v>0</v>
          </cell>
          <cell r="L544">
            <v>0</v>
          </cell>
          <cell r="U544" t="str">
            <v>Do you have any concerns with the implementation of the {project / projects}? [IF YES] What is your most serious concern?</v>
          </cell>
          <cell r="V544" t="str">
            <v/>
          </cell>
          <cell r="W544" t="str">
            <v>No, No Problems</v>
          </cell>
          <cell r="X544" t="str">
            <v>Yes, Corruption - Friends of Important People Were Hired to Work on Project</v>
          </cell>
          <cell r="Y544" t="str">
            <v>Yes, Money Was Stolen from Project to Enrich Important People</v>
          </cell>
          <cell r="Z544" t="str">
            <v>Yes, Corruption - Money Was Stolen from Project to Enrich Contractors or NGO Workers</v>
          </cell>
          <cell r="AA544" t="str">
            <v>Yes, Bad Workmanship - Quality of Construction or Training Was Poor</v>
          </cell>
          <cell r="AB544" t="str">
            <v>Yes, Project Was Not Properly Selected</v>
          </cell>
          <cell r="AC544" t="str">
            <v>Yes, Project Wasn't Useful</v>
          </cell>
          <cell r="AD544" t="str">
            <v>Yes, Design of Project Was Not Good</v>
          </cell>
          <cell r="AE544" t="str">
            <v>Other:</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9</v>
          </cell>
        </row>
        <row r="545">
          <cell r="I545">
            <v>7.0699999999999985</v>
          </cell>
          <cell r="K545">
            <v>0</v>
          </cell>
          <cell r="L545">
            <v>0</v>
          </cell>
          <cell r="U545" t="str">
            <v>At the current time, is there a development project for which construction has not yet been completed?</v>
          </cell>
          <cell r="V545" t="str">
            <v/>
          </cell>
          <cell r="W545" t="str">
            <v>No</v>
          </cell>
          <cell r="X545" t="str">
            <v>Yes</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2</v>
          </cell>
        </row>
        <row r="546">
          <cell r="I546">
            <v>7.0799999999999983</v>
          </cell>
          <cell r="K546">
            <v>0</v>
          </cell>
          <cell r="L546">
            <v>0</v>
          </cell>
          <cell r="U546" t="str">
            <v>What do these projects do?</v>
          </cell>
          <cell r="V546" t="e">
            <v>#REF!</v>
          </cell>
          <cell r="W546" t="str">
            <v>Drinking Water</v>
          </cell>
          <cell r="X546" t="str">
            <v>Irrigation</v>
          </cell>
          <cell r="Y546" t="str">
            <v>Schools</v>
          </cell>
          <cell r="Z546" t="str">
            <v>Health or Hygiene Courses</v>
          </cell>
          <cell r="AA546" t="str">
            <v>Clinic or Other Health Facilities</v>
          </cell>
          <cell r="AB546" t="str">
            <v>Seeds</v>
          </cell>
          <cell r="AC546" t="str">
            <v>Agricultural Equipment</v>
          </cell>
          <cell r="AD546" t="str">
            <v>Livestock</v>
          </cell>
          <cell r="AE546" t="str">
            <v>Roads or Bridges</v>
          </cell>
          <cell r="AF546" t="str">
            <v>Electricity</v>
          </cell>
          <cell r="AG546" t="str">
            <v>Microfinance Programs</v>
          </cell>
          <cell r="AH546" t="str">
            <v>Communal Toilet Facilities</v>
          </cell>
          <cell r="AI546" t="str">
            <v>Community Center</v>
          </cell>
          <cell r="AJ546" t="str">
            <v>Mosque</v>
          </cell>
          <cell r="AK546" t="str">
            <v>Governance</v>
          </cell>
          <cell r="AL546" t="str">
            <v>Dispute Resolution</v>
          </cell>
          <cell r="AM546" t="str">
            <v>Cash-for-Work for Men</v>
          </cell>
          <cell r="AN546" t="str">
            <v>Cash-for-Work for Women</v>
          </cell>
          <cell r="AO546" t="str">
            <v>Food-for-Work for Women</v>
          </cell>
          <cell r="AP546" t="str">
            <v>Food-for-Work for Men</v>
          </cell>
          <cell r="AQ546" t="str">
            <v>Food Security</v>
          </cell>
          <cell r="AR546" t="str">
            <v>Income Generation for Women</v>
          </cell>
          <cell r="AS546" t="str">
            <v>Income Generation for Men</v>
          </cell>
          <cell r="AT546" t="str">
            <v>Skills Training for Women</v>
          </cell>
          <cell r="AU546" t="str">
            <v>Skills Training for Men</v>
          </cell>
          <cell r="AV546" t="str">
            <v>Literacy Courses for Women</v>
          </cell>
          <cell r="AW546" t="str">
            <v>Literacy Courses for Men</v>
          </cell>
          <cell r="AX546" t="str">
            <v>Flood Protection Wall</v>
          </cell>
          <cell r="AY546" t="str">
            <v>Kariz</v>
          </cell>
          <cell r="AZ546" t="str">
            <v>Mill</v>
          </cell>
          <cell r="BA546" t="str">
            <v>Reforestation or Erosion Protection</v>
          </cell>
          <cell r="BB546" t="str">
            <v>Other:</v>
          </cell>
          <cell r="BC546" t="str">
            <v>Other:</v>
          </cell>
          <cell r="BD546" t="str">
            <v>Other:</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34</v>
          </cell>
        </row>
        <row r="547">
          <cell r="I547">
            <v>7.0899999999999981</v>
          </cell>
          <cell r="K547">
            <v>0</v>
          </cell>
          <cell r="L547">
            <v>0</v>
          </cell>
          <cell r="U547" t="str">
            <v>Who has paid for the implementation of these projects?</v>
          </cell>
          <cell r="V547" t="e">
            <v>#REF!</v>
          </cell>
          <cell r="W547" t="str">
            <v>Central Government</v>
          </cell>
          <cell r="X547" t="str">
            <v>Provincial Government</v>
          </cell>
          <cell r="Y547" t="str">
            <v>District Government</v>
          </cell>
          <cell r="Z547" t="str">
            <v>Arbab / Malik / Qariyadar</v>
          </cell>
          <cell r="AA547" t="str">
            <v>Khan / Zamindar / Beg / Baay</v>
          </cell>
          <cell r="AB547" t="str">
            <v>Mullah / Mosque Mullah / Imam</v>
          </cell>
          <cell r="AC547" t="str">
            <v>Mawlawi / Religious Scholar / Rohanion</v>
          </cell>
          <cell r="AD547" t="str">
            <v>Whitebeards / Tribal Elders</v>
          </cell>
          <cell r="AE547" t="str">
            <v>Commander</v>
          </cell>
          <cell r="AF547" t="str">
            <v>Village Council</v>
          </cell>
          <cell r="AG547" t="str">
            <v>District Council</v>
          </cell>
          <cell r="AH547" t="str">
            <v>Province Council</v>
          </cell>
          <cell r="AI547" t="str">
            <v>NGO</v>
          </cell>
          <cell r="AJ547" t="str">
            <v>MRRD</v>
          </cell>
          <cell r="AK547" t="str">
            <v>Ministry of Education</v>
          </cell>
          <cell r="AL547" t="str">
            <v>Ministry of Health</v>
          </cell>
          <cell r="AM547" t="str">
            <v>Ministry of Agriculture</v>
          </cell>
          <cell r="AN547" t="str">
            <v>Ministry of Public Works</v>
          </cell>
          <cell r="AO547" t="str">
            <v>Other Ministry of Government of Afgahnisatan</v>
          </cell>
          <cell r="AP547" t="str">
            <v>Foreigners</v>
          </cell>
          <cell r="AQ547" t="str">
            <v>NSP</v>
          </cell>
          <cell r="AR547" t="str">
            <v>NRAP / Roads Program</v>
          </cell>
          <cell r="AS547" t="str">
            <v>Afghan National Army</v>
          </cell>
          <cell r="AT547" t="str">
            <v>NATO / ISAF / PRT</v>
          </cell>
          <cell r="AU547" t="str">
            <v>US Army</v>
          </cell>
          <cell r="AV547" t="str">
            <v>Private Businessman</v>
          </cell>
          <cell r="AW547" t="str">
            <v>Villagers</v>
          </cell>
          <cell r="AX547" t="str">
            <v>Other:</v>
          </cell>
          <cell r="AY547" t="str">
            <v>Other:</v>
          </cell>
          <cell r="AZ547" t="str">
            <v>Other:</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30</v>
          </cell>
        </row>
        <row r="548">
          <cell r="I548">
            <v>7.17</v>
          </cell>
          <cell r="K548">
            <v>0</v>
          </cell>
          <cell r="L548">
            <v>0</v>
          </cell>
          <cell r="U548" t="str">
            <v>In your opinion, was the gift used in a way which benefited all of the people in the village, some of the people in the village, or just the person or people who received the contribution?</v>
          </cell>
          <cell r="V548" t="str">
            <v/>
          </cell>
          <cell r="W548" t="str">
            <v>Contribution Benefitted All of the Village</v>
          </cell>
          <cell r="X548" t="str">
            <v>Contribution Benefitted Some of the Village</v>
          </cell>
          <cell r="Y548" t="str">
            <v>Contribution Benefitted Only Those Who Collected Contribution</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3</v>
          </cell>
        </row>
        <row r="549">
          <cell r="I549">
            <v>9.0399999999999991</v>
          </cell>
          <cell r="K549">
            <v>0</v>
          </cell>
          <cell r="L549">
            <v>0</v>
          </cell>
          <cell r="U549" t="str">
            <v>During the past 12 months, how many types of crops have you cultivated?</v>
          </cell>
          <cell r="V549" t="str">
            <v/>
          </cell>
          <cell r="W549" t="str">
            <v>Crops</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1</v>
          </cell>
        </row>
        <row r="550">
          <cell r="I550">
            <v>9.06</v>
          </cell>
          <cell r="K550">
            <v>0</v>
          </cell>
          <cell r="L550">
            <v>0</v>
          </cell>
          <cell r="U550" t="str">
            <v>During the past 12 months, in which seasons did you harvest {name of crop}?</v>
          </cell>
          <cell r="V550" t="str">
            <v>[MARK ALL MENTIONED]</v>
          </cell>
          <cell r="W550" t="str">
            <v>Summer 2009</v>
          </cell>
          <cell r="X550" t="str">
            <v>Spring 2009</v>
          </cell>
          <cell r="Y550" t="str">
            <v>Winter 2008-09</v>
          </cell>
          <cell r="Z550" t="str">
            <v>Fall 2008</v>
          </cell>
          <cell r="AA550" t="str">
            <v>Summer 2008</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5</v>
          </cell>
        </row>
        <row r="551">
          <cell r="I551">
            <v>9.0999999999999979</v>
          </cell>
          <cell r="K551">
            <v>0</v>
          </cell>
          <cell r="L551">
            <v>0</v>
          </cell>
          <cell r="U551" t="str">
            <v>How much of the harvest did you need for food and did not want to sell?</v>
          </cell>
          <cell r="V551" t="str">
            <v/>
          </cell>
          <cell r="W551" t="str">
            <v>Did Not Sell Harvest</v>
          </cell>
          <cell r="X551" t="str">
            <v>Kilograms</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2</v>
          </cell>
        </row>
        <row r="552">
          <cell r="I552">
            <v>9.11</v>
          </cell>
          <cell r="K552">
            <v>0</v>
          </cell>
          <cell r="L552">
            <v>0</v>
          </cell>
          <cell r="U552" t="str">
            <v>Following the most recent harvest, how much money would you estimate you earned from selling this crop?</v>
          </cell>
          <cell r="V552" t="str">
            <v>[IF IN KIND, ESTIMATE VALUE AND MARK "ESTIMATED BY ENUMERATOR"]</v>
          </cell>
          <cell r="W552" t="str">
            <v>Estimated by Enumerator</v>
          </cell>
          <cell r="X552" t="str">
            <v>Afghani</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2</v>
          </cell>
        </row>
        <row r="553">
          <cell r="I553">
            <v>9.14</v>
          </cell>
          <cell r="K553">
            <v>0</v>
          </cell>
          <cell r="L553">
            <v>0</v>
          </cell>
          <cell r="U553" t="str">
            <v>During the past 12 months, in which seasons did you grow this crop?</v>
          </cell>
          <cell r="V553" t="str">
            <v>[MARK ALL MENTIONED]</v>
          </cell>
          <cell r="W553" t="str">
            <v>Spring 2010 Agricultural Season</v>
          </cell>
          <cell r="X553" t="str">
            <v>Winter 2010-11 Agricultural Season</v>
          </cell>
          <cell r="Y553" t="str">
            <v>Spring 2011 Agricultural Season</v>
          </cell>
          <cell r="Z553" t="str">
            <v>No Crops Cultivated in Spring 2010 Agricultural Season</v>
          </cell>
          <cell r="AA553" t="str">
            <v>No Crops Cultivated in Winter 2010-11 Agricultural Season</v>
          </cell>
          <cell r="AB553" t="str">
            <v>No Crops Cultivated in Spring 2011 Agricultural Season</v>
          </cell>
          <cell r="AC553" t="str">
            <v>Wheat</v>
          </cell>
          <cell r="AD553" t="str">
            <v>Maize / Sorghum</v>
          </cell>
          <cell r="AE553" t="str">
            <v>Corn</v>
          </cell>
          <cell r="AF553" t="str">
            <v>Barley</v>
          </cell>
          <cell r="AG553" t="str">
            <v>Rice</v>
          </cell>
          <cell r="AH553" t="str">
            <v>Hashish</v>
          </cell>
          <cell r="AI553" t="str">
            <v xml:space="preserve">Sesame Seed </v>
          </cell>
          <cell r="AJ553" t="str">
            <v>Alfalfa / Clover / Other fodder</v>
          </cell>
          <cell r="AK553" t="str">
            <v>Millet</v>
          </cell>
          <cell r="AL553" t="str">
            <v>Rapeseeds</v>
          </cell>
          <cell r="AM553" t="str">
            <v>Sugar Cane / Beet</v>
          </cell>
          <cell r="AN553" t="str">
            <v>Cotton</v>
          </cell>
          <cell r="AO553" t="str">
            <v>Cumin</v>
          </cell>
          <cell r="AP553" t="str">
            <v>Potatoes</v>
          </cell>
          <cell r="AQ553" t="str">
            <v>Beans</v>
          </cell>
          <cell r="AR553" t="str">
            <v>Eggplant</v>
          </cell>
          <cell r="AS553" t="str">
            <v>Tomato</v>
          </cell>
          <cell r="AT553" t="str">
            <v>Onions</v>
          </cell>
          <cell r="AU553" t="str">
            <v>Okra</v>
          </cell>
          <cell r="AV553" t="str">
            <v>Other Vege.</v>
          </cell>
          <cell r="AW553" t="str">
            <v>Fruit / Nut Trees</v>
          </cell>
          <cell r="AX553" t="str">
            <v>Grapes</v>
          </cell>
          <cell r="AY553" t="str">
            <v>Melon</v>
          </cell>
          <cell r="AZ553" t="str">
            <v>Other Fruits</v>
          </cell>
          <cell r="BA553" t="str">
            <v>Opium</v>
          </cell>
          <cell r="BB553" t="str">
            <v>Flax</v>
          </cell>
          <cell r="BC553" t="str">
            <v>Saffron</v>
          </cell>
          <cell r="BD553" t="str">
            <v>Other</v>
          </cell>
          <cell r="BE553" t="str">
            <v>Crop Codes</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35</v>
          </cell>
        </row>
        <row r="554">
          <cell r="I554">
            <v>9.15</v>
          </cell>
          <cell r="K554">
            <v>0</v>
          </cell>
          <cell r="L554">
            <v>0</v>
          </cell>
          <cell r="U554" t="str">
            <v>How many jireebs of land were devoted to this crop during the most recent cultivation season?</v>
          </cell>
          <cell r="V554" t="str">
            <v/>
          </cell>
          <cell r="W554" t="str">
            <v>Jireebs</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1</v>
          </cell>
        </row>
        <row r="555">
          <cell r="I555">
            <v>9.16</v>
          </cell>
          <cell r="K555">
            <v>0</v>
          </cell>
          <cell r="L555">
            <v>0</v>
          </cell>
          <cell r="U555" t="str">
            <v>What was the size of the harvest of this crop in the most recent cultivation season?</v>
          </cell>
          <cell r="V555" t="str">
            <v/>
          </cell>
          <cell r="W555" t="str">
            <v>Not Harvested Yet</v>
          </cell>
          <cell r="X555" t="str">
            <v>Kilograms</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2</v>
          </cell>
        </row>
        <row r="556">
          <cell r="I556">
            <v>9.17</v>
          </cell>
          <cell r="K556">
            <v>0</v>
          </cell>
          <cell r="L556" t="e">
            <v>#REF!</v>
          </cell>
          <cell r="U556" t="str">
            <v>What was the size of the harvest that was sold?</v>
          </cell>
          <cell r="V556" t="str">
            <v/>
          </cell>
          <cell r="W556" t="str">
            <v>Did Not Sell Harvest</v>
          </cell>
          <cell r="X556" t="str">
            <v>Kilograms</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2</v>
          </cell>
        </row>
        <row r="557">
          <cell r="I557">
            <v>9.1799999999999962</v>
          </cell>
          <cell r="K557">
            <v>0</v>
          </cell>
          <cell r="L557">
            <v>0</v>
          </cell>
          <cell r="U557" t="str">
            <v>How much of the harvest did you need for food and did not want to sell?</v>
          </cell>
          <cell r="V557" t="str">
            <v/>
          </cell>
          <cell r="W557" t="str">
            <v>Did Not Sell Harvest</v>
          </cell>
          <cell r="X557" t="str">
            <v>Kilograms</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2</v>
          </cell>
        </row>
        <row r="558">
          <cell r="I558">
            <v>9.19</v>
          </cell>
          <cell r="K558">
            <v>0</v>
          </cell>
          <cell r="L558">
            <v>0</v>
          </cell>
          <cell r="U558" t="str">
            <v>Following the most recent harvest, how much money would you estimate you earned from selling this crop?</v>
          </cell>
          <cell r="V558" t="str">
            <v>[IF IN KIND, ESTIMATE VALUE AND MARK "ESTIMATED BY ENUMERATOR"]</v>
          </cell>
          <cell r="W558" t="str">
            <v>Estimated by Enumerator</v>
          </cell>
          <cell r="X558" t="str">
            <v>Afghani</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2</v>
          </cell>
        </row>
        <row r="559">
          <cell r="I559">
            <v>9.1999999999999993</v>
          </cell>
          <cell r="K559">
            <v>0</v>
          </cell>
          <cell r="L559">
            <v>0</v>
          </cell>
          <cell r="U559" t="str">
            <v>What was the unit price that you received for this crop?</v>
          </cell>
          <cell r="V559" t="str">
            <v/>
          </cell>
          <cell r="W559" t="str">
            <v>Afghanis per Bushel</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1</v>
          </cell>
        </row>
        <row r="560">
          <cell r="I560">
            <v>9.2199999999999953</v>
          </cell>
          <cell r="K560">
            <v>0</v>
          </cell>
          <cell r="L560">
            <v>0</v>
          </cell>
          <cell r="U560" t="str">
            <v>During the past 12 months, in which seasons did you grow this crop?</v>
          </cell>
          <cell r="V560" t="str">
            <v>[MARK ALL MENTIONED]</v>
          </cell>
          <cell r="W560" t="str">
            <v>Spring 2010 Agricultural Season</v>
          </cell>
          <cell r="X560" t="str">
            <v>Winter 2010-11 Agricultural Season</v>
          </cell>
          <cell r="Y560" t="str">
            <v>Spring 2011 Agricultural Season</v>
          </cell>
          <cell r="Z560" t="str">
            <v>No Crops Cultivated in Spring 2010 Agricultural Season</v>
          </cell>
          <cell r="AA560" t="str">
            <v>No Crops Cultivated in Winter 2010-11 Agricultural Season</v>
          </cell>
          <cell r="AB560" t="str">
            <v>No Crops Cultivated in Spring 2011 Agricultural Season</v>
          </cell>
          <cell r="AC560" t="str">
            <v>Wheat</v>
          </cell>
          <cell r="AD560" t="str">
            <v>Maize / Sorghum</v>
          </cell>
          <cell r="AE560" t="str">
            <v>Corn</v>
          </cell>
          <cell r="AF560" t="str">
            <v>Barley</v>
          </cell>
          <cell r="AG560" t="str">
            <v>Rice</v>
          </cell>
          <cell r="AH560" t="str">
            <v>Hashish</v>
          </cell>
          <cell r="AI560" t="str">
            <v xml:space="preserve">Sesame Seed </v>
          </cell>
          <cell r="AJ560" t="str">
            <v>Alfalfa / Clover / Other fodder</v>
          </cell>
          <cell r="AK560" t="str">
            <v>Millet</v>
          </cell>
          <cell r="AL560" t="str">
            <v>Rapeseeds</v>
          </cell>
          <cell r="AM560" t="str">
            <v>Sugar Cane / Beet</v>
          </cell>
          <cell r="AN560" t="str">
            <v>Cotton</v>
          </cell>
          <cell r="AO560" t="str">
            <v>Cumin</v>
          </cell>
          <cell r="AP560" t="str">
            <v>Potatoes</v>
          </cell>
          <cell r="AQ560" t="str">
            <v>Beans</v>
          </cell>
          <cell r="AR560" t="str">
            <v>Eggplant</v>
          </cell>
          <cell r="AS560" t="str">
            <v>Tomato</v>
          </cell>
          <cell r="AT560" t="str">
            <v>Onions</v>
          </cell>
          <cell r="AU560" t="str">
            <v>Okra</v>
          </cell>
          <cell r="AV560" t="str">
            <v>Other Vege.</v>
          </cell>
          <cell r="AW560" t="str">
            <v>Fruit / Nut Trees</v>
          </cell>
          <cell r="AX560" t="str">
            <v>Grapes</v>
          </cell>
          <cell r="AY560" t="str">
            <v>Melon</v>
          </cell>
          <cell r="AZ560" t="str">
            <v>Other Fruits</v>
          </cell>
          <cell r="BA560" t="str">
            <v>Opium</v>
          </cell>
          <cell r="BB560" t="str">
            <v>Flax</v>
          </cell>
          <cell r="BC560" t="str">
            <v>Saffron</v>
          </cell>
          <cell r="BD560" t="str">
            <v>Other</v>
          </cell>
          <cell r="BE560" t="str">
            <v>Crop Codes</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35</v>
          </cell>
        </row>
        <row r="561">
          <cell r="I561">
            <v>9.2299999999999951</v>
          </cell>
          <cell r="K561">
            <v>0</v>
          </cell>
          <cell r="L561">
            <v>0</v>
          </cell>
          <cell r="U561" t="str">
            <v>How many jireebs of land were devoted to this crop during the most recent cultivation season?</v>
          </cell>
          <cell r="V561" t="str">
            <v/>
          </cell>
          <cell r="W561" t="str">
            <v>Jireebs</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1</v>
          </cell>
        </row>
        <row r="562">
          <cell r="I562">
            <v>9.2399999999999949</v>
          </cell>
          <cell r="K562">
            <v>0</v>
          </cell>
          <cell r="L562">
            <v>0</v>
          </cell>
          <cell r="U562" t="str">
            <v>What was the size of the harvest of this crop in the most recent cultivation season?</v>
          </cell>
          <cell r="V562" t="str">
            <v/>
          </cell>
          <cell r="W562" t="str">
            <v>Not Harvested Yet</v>
          </cell>
          <cell r="X562" t="str">
            <v>Kilograms</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2</v>
          </cell>
        </row>
        <row r="563">
          <cell r="I563">
            <v>9.2499999999999947</v>
          </cell>
          <cell r="K563">
            <v>0</v>
          </cell>
          <cell r="L563">
            <v>0</v>
          </cell>
          <cell r="U563" t="str">
            <v>What was the size of the harvest that was sold?</v>
          </cell>
          <cell r="V563" t="str">
            <v/>
          </cell>
          <cell r="W563" t="str">
            <v>Did Not Sell Harvest</v>
          </cell>
          <cell r="X563" t="str">
            <v>Kilograms</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2</v>
          </cell>
        </row>
        <row r="564">
          <cell r="I564">
            <v>9.2599999999999945</v>
          </cell>
          <cell r="K564">
            <v>0</v>
          </cell>
          <cell r="L564">
            <v>0</v>
          </cell>
          <cell r="U564" t="str">
            <v>How much of the harvest did you need for food and did not want to sell?</v>
          </cell>
          <cell r="V564" t="str">
            <v/>
          </cell>
          <cell r="W564" t="str">
            <v>Did Not Sell Harvest</v>
          </cell>
          <cell r="X564" t="str">
            <v>Kilograms</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2</v>
          </cell>
        </row>
        <row r="565">
          <cell r="I565">
            <v>9.2699999999999942</v>
          </cell>
          <cell r="K565">
            <v>0</v>
          </cell>
          <cell r="L565">
            <v>0</v>
          </cell>
          <cell r="U565" t="str">
            <v>Following the most recent harvest, how much money would you estimate you earned from selling this crop?</v>
          </cell>
          <cell r="V565" t="str">
            <v/>
          </cell>
          <cell r="W565" t="str">
            <v>Estimated by Enumerator</v>
          </cell>
          <cell r="X565" t="str">
            <v>Afghani</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2</v>
          </cell>
        </row>
        <row r="566">
          <cell r="I566">
            <v>9.279999999999994</v>
          </cell>
          <cell r="K566">
            <v>0</v>
          </cell>
          <cell r="L566">
            <v>0</v>
          </cell>
          <cell r="U566" t="str">
            <v>What was the unit price that you received for this crop?</v>
          </cell>
          <cell r="V566" t="str">
            <v/>
          </cell>
          <cell r="W566" t="str">
            <v>Afghanis per Bushel</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1</v>
          </cell>
        </row>
        <row r="567">
          <cell r="I567">
            <v>9.2899999999999938</v>
          </cell>
          <cell r="K567">
            <v>0</v>
          </cell>
          <cell r="L567" t="e">
            <v>#REF!</v>
          </cell>
          <cell r="U567" t="str">
            <v>Compared to last year, has the area of land that you cultivated increased, stayed the same, and decreased?</v>
          </cell>
          <cell r="V567" t="str">
            <v/>
          </cell>
          <cell r="W567" t="str">
            <v>Increased</v>
          </cell>
          <cell r="X567" t="str">
            <v>Stayed the Same</v>
          </cell>
          <cell r="Y567" t="str">
            <v>Decreased</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3</v>
          </cell>
        </row>
        <row r="568">
          <cell r="I568">
            <v>9.2999999999999936</v>
          </cell>
          <cell r="K568">
            <v>0</v>
          </cell>
          <cell r="L568">
            <v>0</v>
          </cell>
          <cell r="U568" t="str">
            <v>What was the main reason for this?</v>
          </cell>
          <cell r="V568" t="str">
            <v/>
          </cell>
          <cell r="W568" t="str">
            <v>Purchased Land</v>
          </cell>
          <cell r="X568" t="str">
            <v>Sold Land</v>
          </cell>
          <cell r="Y568" t="str">
            <v>Lost or Donated Land to Appropriation or Project</v>
          </cell>
          <cell r="Z568" t="str">
            <v>Occurrence of Land Dispute</v>
          </cell>
          <cell r="AA568" t="str">
            <v>Resolution of Land Dispute</v>
          </cell>
          <cell r="AB568" t="str">
            <v>Increase in Land Left Fallow</v>
          </cell>
          <cell r="AC568" t="str">
            <v>Decrease in Land Left Fallow</v>
          </cell>
          <cell r="AD568" t="str">
            <v>Increase in Irrigation Water</v>
          </cell>
          <cell r="AE568" t="str">
            <v>Decrease in Irrigation Water</v>
          </cell>
          <cell r="AF568" t="str">
            <v>Increase in Rain or Snowfall</v>
          </cell>
          <cell r="AG568" t="str">
            <v>Decrease in Rain or Snowfall / Drought</v>
          </cell>
          <cell r="AH568" t="str">
            <v>Increase in Seeds</v>
          </cell>
          <cell r="AI568" t="str">
            <v>Decrease in Seeds</v>
          </cell>
          <cell r="AJ568" t="str">
            <v>Change in Type of Seeds</v>
          </cell>
          <cell r="AK568" t="str">
            <v>Increase in Fertilizer</v>
          </cell>
          <cell r="AL568" t="str">
            <v>Decrease in Fertilizer</v>
          </cell>
          <cell r="AM568" t="str">
            <v>Change in Type of Seeds</v>
          </cell>
          <cell r="AN568" t="str">
            <v>Destruction of Crops by Eradication Teams</v>
          </cell>
          <cell r="AO568" t="str">
            <v>Threat of Destruction of Crops by Eradication Teams</v>
          </cell>
          <cell r="AP568" t="str">
            <v>Voluntarily Decided Not to Cultivate Illegal Crops</v>
          </cell>
          <cell r="AQ568" t="str">
            <v>Crops Destroyed by Bandits, Kuchi, Refugees etc.</v>
          </cell>
          <cell r="AR568" t="str">
            <v>Crops Destroyed by Animals</v>
          </cell>
          <cell r="AS568" t="str">
            <v>Other:</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23</v>
          </cell>
        </row>
        <row r="569">
          <cell r="I569">
            <v>9.3599999999999923</v>
          </cell>
          <cell r="K569">
            <v>0</v>
          </cell>
          <cell r="L569">
            <v>0</v>
          </cell>
          <cell r="U569" t="str">
            <v>Was the amount of irrigation water received by your crops in the most recent winter sufficient? [IF NO] What proportion of the total irrigation needed by your crops did you receive?</v>
          </cell>
          <cell r="V569" t="str">
            <v/>
          </cell>
          <cell r="W569" t="str">
            <v>No</v>
          </cell>
          <cell r="X569" t="str">
            <v>Yes</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2</v>
          </cell>
        </row>
        <row r="570">
          <cell r="I570">
            <v>9.42</v>
          </cell>
          <cell r="K570">
            <v>0</v>
          </cell>
          <cell r="L570">
            <v>0</v>
          </cell>
          <cell r="U570" t="str">
            <v>At the most recent time that you sold produce, what proportion of your crops did you sell?</v>
          </cell>
          <cell r="V570" t="str">
            <v/>
          </cell>
          <cell r="W570" t="str">
            <v>0% (None)</v>
          </cell>
          <cell r="X570" t="str">
            <v>0% - 10%</v>
          </cell>
          <cell r="Y570" t="str">
            <v>10% - 20%</v>
          </cell>
          <cell r="Z570" t="str">
            <v>25% (One Quarter)</v>
          </cell>
          <cell r="AA570" t="str">
            <v>20% - 30%</v>
          </cell>
          <cell r="AB570" t="str">
            <v>30% - 40%</v>
          </cell>
          <cell r="AC570" t="str">
            <v>40% - 50%</v>
          </cell>
          <cell r="AD570" t="str">
            <v>50% (One Half)</v>
          </cell>
          <cell r="AE570" t="str">
            <v>50% - 60%</v>
          </cell>
          <cell r="AF570" t="str">
            <v>60% - 70%</v>
          </cell>
          <cell r="AG570" t="str">
            <v>70% - 80%</v>
          </cell>
          <cell r="AH570" t="str">
            <v>75% (Three Quarters)</v>
          </cell>
          <cell r="AI570" t="str">
            <v>80% - 90%</v>
          </cell>
          <cell r="AJ570" t="str">
            <v>90% - 100%</v>
          </cell>
          <cell r="AK570" t="str">
            <v>100% (All)</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15</v>
          </cell>
        </row>
        <row r="571">
          <cell r="I571">
            <v>9.43</v>
          </cell>
          <cell r="K571">
            <v>0</v>
          </cell>
          <cell r="L571">
            <v>0</v>
          </cell>
          <cell r="U571" t="str">
            <v>At the most recent time that you sold produce, what proportion of the crops did you need for food and therefore did not want to sell?</v>
          </cell>
          <cell r="V571" t="str">
            <v/>
          </cell>
          <cell r="W571" t="str">
            <v>0% (None)</v>
          </cell>
          <cell r="X571" t="str">
            <v>0% - 10%</v>
          </cell>
          <cell r="Y571" t="str">
            <v>10% - 20%</v>
          </cell>
          <cell r="Z571" t="str">
            <v>25% (One Quarter)</v>
          </cell>
          <cell r="AA571" t="str">
            <v>20% - 30%</v>
          </cell>
          <cell r="AB571" t="str">
            <v>30% - 40%</v>
          </cell>
          <cell r="AC571" t="str">
            <v>40% - 50%</v>
          </cell>
          <cell r="AD571" t="str">
            <v>50% (One Half)</v>
          </cell>
          <cell r="AE571" t="str">
            <v>50% - 60%</v>
          </cell>
          <cell r="AF571" t="str">
            <v>60% - 70%</v>
          </cell>
          <cell r="AG571" t="str">
            <v>70% - 80%</v>
          </cell>
          <cell r="AH571" t="str">
            <v>75% (Three Quarters)</v>
          </cell>
          <cell r="AI571" t="str">
            <v>80% - 90%</v>
          </cell>
          <cell r="AJ571" t="str">
            <v>90% - 100%</v>
          </cell>
          <cell r="AK571" t="str">
            <v>100% (All)</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15</v>
          </cell>
        </row>
        <row r="572">
          <cell r="I572">
            <v>9.5099999999999891</v>
          </cell>
          <cell r="K572">
            <v>0</v>
          </cell>
          <cell r="L572">
            <v>0</v>
          </cell>
          <cell r="U572" t="str">
            <v>During the past 12 months, how much did the household receive from selling agricultural produce?</v>
          </cell>
          <cell r="V572" t="str">
            <v>[IF IN KIND, ESTIMATE VALUE AND MARK "ESTIMATED BY ENUMERATOR"]</v>
          </cell>
          <cell r="W572" t="str">
            <v>Nothing (No Money)</v>
          </cell>
          <cell r="X572" t="str">
            <v>Afghani</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2</v>
          </cell>
        </row>
        <row r="573">
          <cell r="I573">
            <v>9.5399999999999991</v>
          </cell>
          <cell r="K573">
            <v>0</v>
          </cell>
          <cell r="L573">
            <v>0</v>
          </cell>
          <cell r="U573" t="str">
            <v>To whom or where were most of these products sold?</v>
          </cell>
          <cell r="V573" t="str">
            <v/>
          </cell>
          <cell r="W573" t="str">
            <v>Middleman Came to Village</v>
          </cell>
          <cell r="X573" t="str">
            <v>Butcher in Village</v>
          </cell>
          <cell r="Y573" t="str">
            <v>Butcher in District</v>
          </cell>
          <cell r="Z573" t="str">
            <v>Butcher Outside District</v>
          </cell>
          <cell r="AA573" t="str">
            <v>Sold in Village</v>
          </cell>
          <cell r="AB573" t="str">
            <v>Local Market in District</v>
          </cell>
          <cell r="AC573" t="str">
            <v>Local Market in Province</v>
          </cell>
          <cell r="AD573" t="str">
            <v>Market in Kabul</v>
          </cell>
          <cell r="AE573" t="str">
            <v>Market in Jalalabad</v>
          </cell>
          <cell r="AF573" t="str">
            <v>Market in Mazar-e Sharif</v>
          </cell>
          <cell r="AG573" t="str">
            <v>Market in Herat</v>
          </cell>
          <cell r="AH573" t="str">
            <v>Market in Chaghcharan</v>
          </cell>
          <cell r="AI573" t="str">
            <v>Market in Nili</v>
          </cell>
          <cell r="AJ573" t="str">
            <v>Market in Other Province Center</v>
          </cell>
          <cell r="AK573" t="str">
            <v>Other:</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15</v>
          </cell>
        </row>
        <row r="574">
          <cell r="I574">
            <v>9.5500000000000007</v>
          </cell>
          <cell r="K574">
            <v>0</v>
          </cell>
          <cell r="L574">
            <v>0</v>
          </cell>
          <cell r="U574" t="str">
            <v>During the past 12 months, have your or members of your household sold any handicrafts (like home-made carpets, woodwork, metal work)? [IF YES] What did you sell?</v>
          </cell>
          <cell r="V574" t="str">
            <v>[MARK ALL MENTIONED]</v>
          </cell>
          <cell r="W574" t="str">
            <v>No, No Carpets or Handicrafts Were Sold</v>
          </cell>
          <cell r="X574" t="str">
            <v>Sold Carpets</v>
          </cell>
          <cell r="Y574" t="str">
            <v>Sold Woodwork</v>
          </cell>
          <cell r="Z574" t="str">
            <v>Sold Metalwork</v>
          </cell>
          <cell r="AA574" t="str">
            <v>Sold Needlecrafts</v>
          </cell>
          <cell r="AB574" t="str">
            <v>Sold Handicrafts</v>
          </cell>
          <cell r="AC574" t="str">
            <v>Other:</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7</v>
          </cell>
        </row>
        <row r="575">
          <cell r="I575">
            <v>9.56</v>
          </cell>
          <cell r="K575">
            <v>0</v>
          </cell>
          <cell r="L575">
            <v>0</v>
          </cell>
          <cell r="U575" t="str">
            <v>During the past 12 months, how much did your household earn from this?</v>
          </cell>
          <cell r="V575" t="str">
            <v>[IF IN KIND, ESTIMATE VALUE AND MARK "ESTIMATED BY ENUMERATOR"]</v>
          </cell>
          <cell r="W575" t="str">
            <v>Estimated by Enumerator</v>
          </cell>
          <cell r="X575" t="str">
            <v>Afghani</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2</v>
          </cell>
        </row>
        <row r="576">
          <cell r="I576">
            <v>9.57</v>
          </cell>
          <cell r="K576">
            <v>0</v>
          </cell>
          <cell r="L576">
            <v>0</v>
          </cell>
          <cell r="U576" t="str">
            <v>To whom or where were most of these products sold?</v>
          </cell>
          <cell r="V576" t="str">
            <v/>
          </cell>
          <cell r="W576" t="str">
            <v>Middleman Came to Village</v>
          </cell>
          <cell r="X576" t="str">
            <v>Sold in Village</v>
          </cell>
          <cell r="Y576" t="str">
            <v>Local Market in District</v>
          </cell>
          <cell r="Z576" t="str">
            <v>Local Market in Province</v>
          </cell>
          <cell r="AA576" t="str">
            <v>Market in Kabul</v>
          </cell>
          <cell r="AB576" t="str">
            <v>Market in Jalalabad</v>
          </cell>
          <cell r="AC576" t="str">
            <v>Market in Mazar-e Sharif</v>
          </cell>
          <cell r="AD576" t="str">
            <v>Market in Herat</v>
          </cell>
          <cell r="AE576" t="str">
            <v>Market in Chaghcharan</v>
          </cell>
          <cell r="AF576" t="str">
            <v>Market in Nili</v>
          </cell>
          <cell r="AG576" t="str">
            <v>Market in Other Province Center</v>
          </cell>
          <cell r="AH576" t="str">
            <v>Other:</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12</v>
          </cell>
        </row>
        <row r="577">
          <cell r="I577">
            <v>11.01</v>
          </cell>
          <cell r="K577">
            <v>0</v>
          </cell>
          <cell r="L577" t="e">
            <v>#REF!</v>
          </cell>
          <cell r="U577" t="str">
            <v>During the past 12 months, have you or any member of your household given any assistance or support, in cash or kind, to friends or relatives living outside the village?</v>
          </cell>
          <cell r="V577" t="str">
            <v/>
          </cell>
          <cell r="W577" t="str">
            <v>No</v>
          </cell>
          <cell r="X577" t="str">
            <v>Yes</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2</v>
          </cell>
        </row>
        <row r="578">
          <cell r="I578">
            <v>11.02</v>
          </cell>
          <cell r="K578">
            <v>0</v>
          </cell>
          <cell r="L578">
            <v>0</v>
          </cell>
          <cell r="U578" t="str">
            <v>Where did the people to whom you most recently gave assistance to?</v>
          </cell>
          <cell r="V578" t="str">
            <v/>
          </cell>
          <cell r="W578" t="str">
            <v>This Village</v>
          </cell>
          <cell r="X578" t="str">
            <v>Closest Village to This Village</v>
          </cell>
          <cell r="Y578" t="str">
            <v>Other Village or Town in District</v>
          </cell>
          <cell r="Z578" t="str">
            <v>District Center</v>
          </cell>
          <cell r="AA578" t="str">
            <v>Town Outside District But in Province</v>
          </cell>
          <cell r="AB578" t="str">
            <v>Province Center</v>
          </cell>
          <cell r="AC578" t="str">
            <v>Jalalabad (Nangarhar Province Center)</v>
          </cell>
          <cell r="AD578" t="str">
            <v>Mazar-e Sharif (Balkh Province Center)</v>
          </cell>
          <cell r="AE578" t="str">
            <v>Kandahar (Kandahar Province Center)</v>
          </cell>
          <cell r="AF578" t="str">
            <v>Pul-e Khumri (Baghlan Province Center)</v>
          </cell>
          <cell r="AG578" t="str">
            <v>Chaghcharan (Ghor Province Center)</v>
          </cell>
          <cell r="AH578" t="str">
            <v>Nili (Daykundi Province Center)</v>
          </cell>
          <cell r="AI578" t="str">
            <v>Other Province Center</v>
          </cell>
          <cell r="AJ578" t="str">
            <v>Kabul</v>
          </cell>
          <cell r="AK578" t="str">
            <v>Pakistan</v>
          </cell>
          <cell r="AL578" t="str">
            <v>Iran</v>
          </cell>
          <cell r="AM578" t="str">
            <v>Another Place:</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17</v>
          </cell>
        </row>
        <row r="579">
          <cell r="I579">
            <v>11.03</v>
          </cell>
          <cell r="K579">
            <v>0</v>
          </cell>
          <cell r="L579">
            <v>0</v>
          </cell>
          <cell r="U579" t="str">
            <v>What was the total value of this assistance given by the household in the past 12 months?</v>
          </cell>
          <cell r="V579" t="str">
            <v>[IF IN KIND, ESTIMATE VALUE AND MARK "ESTIMATED BY ENUMERATOR"]</v>
          </cell>
          <cell r="W579" t="str">
            <v>Estimated by Enumerator</v>
          </cell>
          <cell r="X579" t="str">
            <v>Afghani</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2</v>
          </cell>
        </row>
        <row r="580">
          <cell r="I580">
            <v>11.04</v>
          </cell>
          <cell r="K580">
            <v>0</v>
          </cell>
          <cell r="L580">
            <v>0</v>
          </cell>
          <cell r="U580" t="str">
            <v>During the past 12 months, have you or your household received any financial assistance or goods from family members living outside the village?</v>
          </cell>
          <cell r="V580" t="str">
            <v/>
          </cell>
          <cell r="W580" t="str">
            <v>No</v>
          </cell>
          <cell r="X580" t="str">
            <v>Yes</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2</v>
          </cell>
        </row>
        <row r="581">
          <cell r="I581">
            <v>11.05</v>
          </cell>
          <cell r="K581">
            <v>0</v>
          </cell>
          <cell r="L581">
            <v>0</v>
          </cell>
          <cell r="U581" t="str">
            <v>Where does this person who (most recently) provided assistance live?</v>
          </cell>
          <cell r="V581" t="str">
            <v/>
          </cell>
          <cell r="W581" t="str">
            <v>This Village</v>
          </cell>
          <cell r="X581" t="str">
            <v>Closest Village to This Village</v>
          </cell>
          <cell r="Y581" t="str">
            <v>Other Village or Town in District</v>
          </cell>
          <cell r="Z581" t="str">
            <v>District Center</v>
          </cell>
          <cell r="AA581" t="str">
            <v>Town Outside District But in Province</v>
          </cell>
          <cell r="AB581" t="str">
            <v>Province Center</v>
          </cell>
          <cell r="AC581" t="str">
            <v>Jalalabad (Nangarhar Province Center)</v>
          </cell>
          <cell r="AD581" t="str">
            <v>Mazar-e Sharif (Balkh Province Center)</v>
          </cell>
          <cell r="AE581" t="str">
            <v>Kandahar (Kandahar Province Center)</v>
          </cell>
          <cell r="AF581" t="str">
            <v>Pul-e Khumri (Baghlan Province Center)</v>
          </cell>
          <cell r="AG581" t="str">
            <v>Chaghcharan (Ghor Province Center)</v>
          </cell>
          <cell r="AH581" t="str">
            <v>Nili (Daykundi Province Center)</v>
          </cell>
          <cell r="AI581" t="str">
            <v>Other Province Center</v>
          </cell>
          <cell r="AJ581" t="str">
            <v>Kabul</v>
          </cell>
          <cell r="AK581" t="str">
            <v>Pakistan</v>
          </cell>
          <cell r="AL581" t="str">
            <v>Iran</v>
          </cell>
          <cell r="AM581" t="str">
            <v>Another Place:</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17</v>
          </cell>
        </row>
        <row r="582">
          <cell r="I582">
            <v>11.06</v>
          </cell>
          <cell r="K582">
            <v>0</v>
          </cell>
          <cell r="L582">
            <v>0</v>
          </cell>
          <cell r="U582" t="str">
            <v>What is the value of the assistance you have received in the past 12 months?</v>
          </cell>
          <cell r="V582" t="str">
            <v>[IF IN KIND, ESTIMATE VALUE AND MARK "ESTIMATED BY ENUMERATOR"]</v>
          </cell>
          <cell r="W582" t="str">
            <v>Estimated by Enumerator</v>
          </cell>
          <cell r="X582" t="str">
            <v>Afghani</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2</v>
          </cell>
        </row>
        <row r="583">
          <cell r="I583">
            <v>11.22</v>
          </cell>
          <cell r="K583">
            <v>0</v>
          </cell>
          <cell r="L583">
            <v>0</v>
          </cell>
          <cell r="U583" t="str">
            <v>If you had extra money, to whom in the following list would you be willing to lend money to?: Family Member</v>
          </cell>
          <cell r="V583" t="str">
            <v/>
          </cell>
          <cell r="W583" t="str">
            <v>No</v>
          </cell>
          <cell r="X583" t="str">
            <v>Yes</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2</v>
          </cell>
        </row>
        <row r="584">
          <cell r="I584">
            <v>11.23</v>
          </cell>
          <cell r="K584">
            <v>0</v>
          </cell>
          <cell r="L584">
            <v>0</v>
          </cell>
          <cell r="U584" t="str">
            <v>Tribe Member from This Village</v>
          </cell>
          <cell r="V584" t="str">
            <v/>
          </cell>
          <cell r="W584" t="str">
            <v>No</v>
          </cell>
          <cell r="X584" t="str">
            <v>Yes</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2</v>
          </cell>
        </row>
        <row r="585">
          <cell r="I585">
            <v>11.24</v>
          </cell>
          <cell r="K585">
            <v>0</v>
          </cell>
          <cell r="L585">
            <v>0</v>
          </cell>
          <cell r="U585" t="str">
            <v>If you had extra money, would you be willing to lend money to a non-family member from the village?</v>
          </cell>
          <cell r="V585" t="str">
            <v/>
          </cell>
          <cell r="W585" t="str">
            <v>No</v>
          </cell>
          <cell r="X585" t="str">
            <v>Yes</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2</v>
          </cell>
        </row>
        <row r="586">
          <cell r="I586">
            <v>11.25</v>
          </cell>
          <cell r="K586">
            <v>0</v>
          </cell>
          <cell r="L586">
            <v>0</v>
          </cell>
          <cell r="U586" t="str">
            <v>To a non-family member from outside the village?</v>
          </cell>
          <cell r="V586" t="str">
            <v/>
          </cell>
          <cell r="W586" t="str">
            <v>No</v>
          </cell>
          <cell r="X586" t="str">
            <v>Yes</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2</v>
          </cell>
        </row>
        <row r="587">
          <cell r="I587">
            <v>11.259999999999994</v>
          </cell>
          <cell r="K587">
            <v>0</v>
          </cell>
          <cell r="L587">
            <v>0</v>
          </cell>
          <cell r="U587" t="str">
            <v>Non-Tribe Member from Another Village</v>
          </cell>
          <cell r="V587" t="str">
            <v/>
          </cell>
          <cell r="W587" t="str">
            <v>No</v>
          </cell>
          <cell r="X587" t="str">
            <v>Yes</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2</v>
          </cell>
        </row>
        <row r="588">
          <cell r="I588">
            <v>11.289999999999994</v>
          </cell>
          <cell r="K588">
            <v>0</v>
          </cell>
          <cell r="L588">
            <v>0</v>
          </cell>
          <cell r="U588" t="str">
            <v>Non-Tribe Member from This Village</v>
          </cell>
          <cell r="V588" t="str">
            <v/>
          </cell>
          <cell r="W588" t="str">
            <v>No</v>
          </cell>
          <cell r="X588" t="str">
            <v>Yes</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2</v>
          </cell>
        </row>
        <row r="589">
          <cell r="I589">
            <v>11.299999999999994</v>
          </cell>
          <cell r="K589">
            <v>0</v>
          </cell>
          <cell r="L589">
            <v>0</v>
          </cell>
          <cell r="U589" t="str">
            <v>Tribe Member from Another Village</v>
          </cell>
          <cell r="V589" t="str">
            <v/>
          </cell>
          <cell r="W589" t="str">
            <v>No</v>
          </cell>
          <cell r="X589" t="str">
            <v>Yes</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2</v>
          </cell>
        </row>
        <row r="590">
          <cell r="I590">
            <v>11.309999999999993</v>
          </cell>
          <cell r="K590">
            <v>0</v>
          </cell>
          <cell r="L590">
            <v>0</v>
          </cell>
          <cell r="U590" t="str">
            <v>Non-Tribe Member from Another Village</v>
          </cell>
          <cell r="V590" t="str">
            <v/>
          </cell>
          <cell r="W590" t="str">
            <v>No</v>
          </cell>
          <cell r="X590" t="str">
            <v>Yes</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2</v>
          </cell>
        </row>
        <row r="591">
          <cell r="I591">
            <v>12.099999999999998</v>
          </cell>
          <cell r="K591">
            <v>0</v>
          </cell>
          <cell r="L591">
            <v>0</v>
          </cell>
          <cell r="U591" t="str">
            <v>How many full meals did you eat yesterday?</v>
          </cell>
          <cell r="V591" t="str">
            <v/>
          </cell>
          <cell r="W591" t="str">
            <v>Meals</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1</v>
          </cell>
        </row>
        <row r="592">
          <cell r="I592">
            <v>12.11</v>
          </cell>
          <cell r="K592">
            <v>0</v>
          </cell>
          <cell r="L592">
            <v>0</v>
          </cell>
          <cell r="U592" t="str">
            <v>What did you eat last night for dinner?</v>
          </cell>
          <cell r="V592" t="str">
            <v/>
          </cell>
          <cell r="W592" t="str">
            <v>Chicken</v>
          </cell>
          <cell r="X592" t="str">
            <v>Sheep</v>
          </cell>
          <cell r="Y592" t="str">
            <v>Goat</v>
          </cell>
          <cell r="Z592" t="str">
            <v>Beef</v>
          </cell>
          <cell r="AA592" t="str">
            <v>Okra</v>
          </cell>
          <cell r="AB592" t="str">
            <v>Potatoes</v>
          </cell>
          <cell r="AC592" t="str">
            <v>Beans</v>
          </cell>
          <cell r="AD592" t="str">
            <v>Rice</v>
          </cell>
          <cell r="AE592" t="str">
            <v>Bread</v>
          </cell>
          <cell r="AF592" t="str">
            <v>Milk</v>
          </cell>
          <cell r="AG592" t="str">
            <v>Tea</v>
          </cell>
          <cell r="AH592" t="str">
            <v>Water</v>
          </cell>
          <cell r="AI592" t="str">
            <v>Other:</v>
          </cell>
          <cell r="AJ592" t="str">
            <v>Other:</v>
          </cell>
          <cell r="AK592" t="str">
            <v>Other:</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15</v>
          </cell>
        </row>
        <row r="593">
          <cell r="I593">
            <v>13.03</v>
          </cell>
          <cell r="K593">
            <v>0</v>
          </cell>
          <cell r="L593">
            <v>0</v>
          </cell>
          <cell r="U593" t="str">
            <v>In the past 24 hours, for how long did you listen to the radio?</v>
          </cell>
          <cell r="V593" t="str">
            <v/>
          </cell>
          <cell r="W593" t="str">
            <v>Hours</v>
          </cell>
          <cell r="X593" t="str">
            <v>Minutes</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2</v>
          </cell>
        </row>
        <row r="594">
          <cell r="I594">
            <v>13.049999999999999</v>
          </cell>
          <cell r="K594">
            <v>0</v>
          </cell>
          <cell r="L594">
            <v>0</v>
          </cell>
          <cell r="U594" t="str">
            <v>Which radio or television station do you spend the most time listening to?</v>
          </cell>
          <cell r="V594" t="str">
            <v/>
          </cell>
          <cell r="W594" t="str">
            <v>Radio Ariana</v>
          </cell>
          <cell r="X594" t="str">
            <v>Tolo TV</v>
          </cell>
          <cell r="Y594" t="str">
            <v>Lemar TV</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3</v>
          </cell>
        </row>
        <row r="595">
          <cell r="I595">
            <v>13.059999999999999</v>
          </cell>
          <cell r="K595">
            <v>0</v>
          </cell>
          <cell r="L595">
            <v>6.1199999999999974</v>
          </cell>
          <cell r="U595" t="str">
            <v>Is there mobile phone coverage in your area? [IF YES] Does the signal have a good quality or is it weak?</v>
          </cell>
          <cell r="V595" t="str">
            <v/>
          </cell>
          <cell r="W595" t="str">
            <v>No</v>
          </cell>
          <cell r="X595" t="str">
            <v>Yes</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2</v>
          </cell>
        </row>
        <row r="596">
          <cell r="I596">
            <v>13.069999999999999</v>
          </cell>
          <cell r="K596">
            <v>0</v>
          </cell>
          <cell r="L596">
            <v>0</v>
          </cell>
          <cell r="U596" t="str">
            <v>In this village, do you get good connection or is it poor?</v>
          </cell>
          <cell r="V596" t="str">
            <v/>
          </cell>
          <cell r="W596" t="str">
            <v>Good</v>
          </cell>
          <cell r="X596" t="str">
            <v>Bad</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2</v>
          </cell>
        </row>
        <row r="597">
          <cell r="I597">
            <v>14.01</v>
          </cell>
          <cell r="K597">
            <v>0</v>
          </cell>
          <cell r="L597">
            <v>0</v>
          </cell>
          <cell r="U597" t="str">
            <v>Building an army to protect the people of Afghanistan from external threats</v>
          </cell>
          <cell r="V597" t="str">
            <v/>
          </cell>
          <cell r="W597" t="str">
            <v>Strongly Agree</v>
          </cell>
          <cell r="X597" t="str">
            <v>Agree Somewhat</v>
          </cell>
          <cell r="Y597" t="str">
            <v>Neither Agree nor Disagree</v>
          </cell>
          <cell r="Z597" t="str">
            <v>Disagree Somewhat</v>
          </cell>
          <cell r="AA597" t="str">
            <v>Strongly Disagree</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5</v>
          </cell>
        </row>
        <row r="598">
          <cell r="I598">
            <v>14.02</v>
          </cell>
          <cell r="K598">
            <v>0</v>
          </cell>
          <cell r="L598">
            <v>0</v>
          </cell>
          <cell r="U598" t="str">
            <v>Create a single education curriculum to be taught to all children in Afghanistan</v>
          </cell>
          <cell r="V598" t="str">
            <v/>
          </cell>
          <cell r="W598" t="str">
            <v>Strongly Agree</v>
          </cell>
          <cell r="X598" t="str">
            <v>Agree Somewhat</v>
          </cell>
          <cell r="Y598" t="str">
            <v>Neither Agree nor Disagree</v>
          </cell>
          <cell r="Z598" t="str">
            <v>Disagree Somewhat</v>
          </cell>
          <cell r="AA598" t="str">
            <v>Strongly Disagree</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5</v>
          </cell>
        </row>
        <row r="599">
          <cell r="I599">
            <v>14.03</v>
          </cell>
          <cell r="K599">
            <v>0</v>
          </cell>
          <cell r="L599">
            <v>0</v>
          </cell>
          <cell r="U599" t="str">
            <v>Build roads and bridges to improve links between provincial centers and villages</v>
          </cell>
          <cell r="V599" t="str">
            <v/>
          </cell>
          <cell r="W599" t="str">
            <v>Strongly Agree</v>
          </cell>
          <cell r="X599" t="str">
            <v>Agree Somewhat</v>
          </cell>
          <cell r="Y599" t="str">
            <v>Neither Agree nor Disagree</v>
          </cell>
          <cell r="Z599" t="str">
            <v>Disagree Somewhat</v>
          </cell>
          <cell r="AA599" t="str">
            <v>Strongly Disagree</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5</v>
          </cell>
        </row>
        <row r="600">
          <cell r="I600">
            <v>14.04</v>
          </cell>
          <cell r="K600">
            <v>0</v>
          </cell>
          <cell r="L600">
            <v>0</v>
          </cell>
          <cell r="U600" t="str">
            <v>Hold elections for [Malik / Arbab / Qariyadar], district administrator, and provincial governor</v>
          </cell>
          <cell r="V600" t="str">
            <v/>
          </cell>
          <cell r="W600" t="str">
            <v>Strongly Agree</v>
          </cell>
          <cell r="X600" t="str">
            <v>Agree Somewhat</v>
          </cell>
          <cell r="Y600" t="str">
            <v>Neither Agree nor Disagree</v>
          </cell>
          <cell r="Z600" t="str">
            <v>Disagree Somewhat</v>
          </cell>
          <cell r="AA600" t="str">
            <v>Strongly Disagree</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5</v>
          </cell>
        </row>
        <row r="601">
          <cell r="I601">
            <v>14.059999999999999</v>
          </cell>
          <cell r="K601">
            <v>0</v>
          </cell>
          <cell r="L601">
            <v>0</v>
          </cell>
          <cell r="U601" t="str">
            <v>Pay salaries of doctors and build clinics and hospitals so that people in rural Afghanistan can receive modern medicine</v>
          </cell>
          <cell r="V601" t="str">
            <v/>
          </cell>
          <cell r="W601" t="str">
            <v>Strongly Agree</v>
          </cell>
          <cell r="X601" t="str">
            <v>Agree Somewhat</v>
          </cell>
          <cell r="Y601" t="str">
            <v>Neither Agree nor Disagree</v>
          </cell>
          <cell r="Z601" t="str">
            <v>Disagree Somewhat</v>
          </cell>
          <cell r="AA601" t="str">
            <v>Strongly Disagree</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5</v>
          </cell>
        </row>
        <row r="602">
          <cell r="I602">
            <v>14.07</v>
          </cell>
          <cell r="K602">
            <v>0</v>
          </cell>
          <cell r="L602">
            <v>0</v>
          </cell>
          <cell r="U602" t="str">
            <v>Create a local court system so that people in this area who have broken the national laws of Afghanistan can be punished and so that disputes can be resolved based on the national law of Afghanistan</v>
          </cell>
          <cell r="V602" t="str">
            <v/>
          </cell>
          <cell r="W602" t="str">
            <v>Strongly Agree</v>
          </cell>
          <cell r="X602" t="str">
            <v>Agree Somewhat</v>
          </cell>
          <cell r="Y602" t="str">
            <v>Neither Agree nor Disagree</v>
          </cell>
          <cell r="Z602" t="str">
            <v>Disagree Somewhat</v>
          </cell>
          <cell r="AA602" t="str">
            <v>Strongly Disagree</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5</v>
          </cell>
        </row>
        <row r="603">
          <cell r="I603">
            <v>14.079999999999998</v>
          </cell>
          <cell r="K603">
            <v>0</v>
          </cell>
          <cell r="L603">
            <v>0</v>
          </cell>
          <cell r="U603" t="str">
            <v>Construct an electrical grid to bring power to each village</v>
          </cell>
          <cell r="V603" t="str">
            <v/>
          </cell>
          <cell r="W603" t="str">
            <v>Strongly Agree</v>
          </cell>
          <cell r="X603" t="str">
            <v>Agree Somewhat</v>
          </cell>
          <cell r="Y603" t="str">
            <v>Neither Agree nor Disagree</v>
          </cell>
          <cell r="Z603" t="str">
            <v>Disagree Somewhat</v>
          </cell>
          <cell r="AA603" t="str">
            <v>Strongly Disagree</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5</v>
          </cell>
        </row>
        <row r="604">
          <cell r="I604">
            <v>14.099999999999998</v>
          </cell>
          <cell r="K604">
            <v>0</v>
          </cell>
          <cell r="L604">
            <v>0</v>
          </cell>
          <cell r="U604" t="str">
            <v>Build roads and bridges to improve transportation links between provincial centers and major cities, such as Kabul</v>
          </cell>
          <cell r="V604" t="str">
            <v/>
          </cell>
          <cell r="W604" t="str">
            <v>Strongly Agree</v>
          </cell>
          <cell r="X604" t="str">
            <v>Agree Somewhat</v>
          </cell>
          <cell r="Y604" t="str">
            <v>Neither Agree nor Disagree</v>
          </cell>
          <cell r="Z604" t="str">
            <v>Disagree Somewhat</v>
          </cell>
          <cell r="AA604" t="str">
            <v>Strongly Disagree</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5</v>
          </cell>
        </row>
        <row r="605">
          <cell r="I605">
            <v>14.119999999999997</v>
          </cell>
          <cell r="K605">
            <v>0</v>
          </cell>
          <cell r="L605">
            <v>0</v>
          </cell>
          <cell r="U605" t="str">
            <v>Build and maintain a deep well or other source of clean drinking water in each village</v>
          </cell>
          <cell r="V605" t="str">
            <v/>
          </cell>
          <cell r="W605" t="str">
            <v>Strongly Agree</v>
          </cell>
          <cell r="X605" t="str">
            <v>Agree Somewhat</v>
          </cell>
          <cell r="Y605" t="str">
            <v>Neither Agree nor Disagree</v>
          </cell>
          <cell r="Z605" t="str">
            <v>Disagree Somewhat</v>
          </cell>
          <cell r="AA605" t="str">
            <v>Strongly Disagree</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5</v>
          </cell>
        </row>
        <row r="606">
          <cell r="I606">
            <v>14.13</v>
          </cell>
          <cell r="K606">
            <v>0</v>
          </cell>
          <cell r="L606">
            <v>0</v>
          </cell>
          <cell r="U606" t="str">
            <v>Build an army to protect the central government against threats from inside Afghanistan</v>
          </cell>
          <cell r="V606" t="str">
            <v/>
          </cell>
          <cell r="W606" t="str">
            <v>Strongly Agree</v>
          </cell>
          <cell r="X606" t="str">
            <v>Agree Somewhat</v>
          </cell>
          <cell r="Y606" t="str">
            <v>Neither Agree nor Disagree</v>
          </cell>
          <cell r="Z606" t="str">
            <v>Disagree Somewhat</v>
          </cell>
          <cell r="AA606" t="str">
            <v>Strongly Disagree</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5</v>
          </cell>
        </row>
        <row r="607">
          <cell r="I607">
            <v>14.139999999999997</v>
          </cell>
          <cell r="K607">
            <v>0</v>
          </cell>
          <cell r="L607">
            <v>0</v>
          </cell>
          <cell r="U607" t="str">
            <v>Build and maintain a system of irrigation canals in each village</v>
          </cell>
          <cell r="V607" t="str">
            <v/>
          </cell>
          <cell r="W607" t="str">
            <v>Strongly Agree</v>
          </cell>
          <cell r="X607" t="str">
            <v>Agree Somewhat</v>
          </cell>
          <cell r="Y607" t="str">
            <v>Neither Agree nor Disagree</v>
          </cell>
          <cell r="Z607" t="str">
            <v>Disagree Somewhat</v>
          </cell>
          <cell r="AA607" t="str">
            <v>Strongly Disagree</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5</v>
          </cell>
        </row>
        <row r="608">
          <cell r="I608">
            <v>14.15</v>
          </cell>
          <cell r="K608">
            <v>0</v>
          </cell>
          <cell r="L608">
            <v>0</v>
          </cell>
          <cell r="U608" t="str">
            <v>Pay fees and living expenses for qualified young people from rural Afghanistan to attend university in Kabul</v>
          </cell>
          <cell r="V608" t="str">
            <v/>
          </cell>
          <cell r="W608" t="str">
            <v>Strongly Agree</v>
          </cell>
          <cell r="X608" t="str">
            <v>Agree Somewhat</v>
          </cell>
          <cell r="Y608" t="str">
            <v>Neither Agree nor Disagree</v>
          </cell>
          <cell r="Z608" t="str">
            <v>Disagree Somewhat</v>
          </cell>
          <cell r="AA608" t="str">
            <v>Strongly Disagree</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5</v>
          </cell>
        </row>
        <row r="609">
          <cell r="I609">
            <v>14.2</v>
          </cell>
          <cell r="K609">
            <v>0</v>
          </cell>
          <cell r="L609">
            <v>0</v>
          </cell>
          <cell r="U609" t="str">
            <v>Determining what children should learn in school</v>
          </cell>
          <cell r="V609" t="str">
            <v/>
          </cell>
          <cell r="W609" t="str">
            <v>Malik / Arbab / Qariyadar</v>
          </cell>
          <cell r="X609" t="str">
            <v>Khan / Zamindar / Beg / Baay</v>
          </cell>
          <cell r="Y609" t="str">
            <v>Mullah / Imam / Mosque Mullah</v>
          </cell>
          <cell r="Z609" t="str">
            <v>Commander</v>
          </cell>
          <cell r="AA609" t="str">
            <v>Tribal Elders / Whitebeards</v>
          </cell>
          <cell r="AB609" t="str">
            <v>{NAME OF COUNCIL 1}</v>
          </cell>
          <cell r="AC609" t="str">
            <v>Police</v>
          </cell>
          <cell r="AD609" t="str">
            <v>District Government</v>
          </cell>
          <cell r="AE609" t="str">
            <v>Provincial Government</v>
          </cell>
          <cell r="AF609" t="str">
            <v>Central Government</v>
          </cell>
          <cell r="AG609" t="str">
            <v>Other:</v>
          </cell>
          <cell r="AH609" t="str">
            <v>Villagers</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12</v>
          </cell>
        </row>
        <row r="610">
          <cell r="I610">
            <v>14.22</v>
          </cell>
          <cell r="K610">
            <v>0</v>
          </cell>
          <cell r="L610">
            <v>0</v>
          </cell>
          <cell r="U610" t="str">
            <v>Enforcing social guidelines in the village, such as growing beards, going to the mosque, wearing chadari or girls going to school</v>
          </cell>
          <cell r="V610" t="str">
            <v/>
          </cell>
          <cell r="W610" t="str">
            <v>Malik / Arbab / Qariyadar</v>
          </cell>
          <cell r="X610" t="str">
            <v>Khan / Zamindar / Beg / Baay</v>
          </cell>
          <cell r="Y610" t="str">
            <v>Mullah / Imam / Mosque Mullah</v>
          </cell>
          <cell r="Z610" t="str">
            <v>Commander</v>
          </cell>
          <cell r="AA610" t="str">
            <v>Tribal Elders / Whitebeards</v>
          </cell>
          <cell r="AB610" t="str">
            <v>{NAME OF COUNCIL 1}</v>
          </cell>
          <cell r="AC610" t="str">
            <v>Police</v>
          </cell>
          <cell r="AD610" t="str">
            <v>District Government</v>
          </cell>
          <cell r="AE610" t="str">
            <v>Provincial Government</v>
          </cell>
          <cell r="AF610" t="str">
            <v>Central Government</v>
          </cell>
          <cell r="AG610" t="str">
            <v>Other:</v>
          </cell>
          <cell r="AH610" t="str">
            <v>Villagers</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12</v>
          </cell>
        </row>
        <row r="611">
          <cell r="I611">
            <v>14.28</v>
          </cell>
          <cell r="K611">
            <v>0</v>
          </cell>
          <cell r="L611">
            <v>0</v>
          </cell>
          <cell r="U611" t="str">
            <v>Candidates for the President of Afghanistan</v>
          </cell>
          <cell r="V611" t="str">
            <v/>
          </cell>
          <cell r="W611" t="str">
            <v>For The Benefit of All People</v>
          </cell>
          <cell r="X611" t="str">
            <v>For The Benefit of Some of the People</v>
          </cell>
          <cell r="Y611" t="str">
            <v>For Their Own Benefit</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3</v>
          </cell>
        </row>
        <row r="612">
          <cell r="I612">
            <v>14.379999999999992</v>
          </cell>
          <cell r="K612">
            <v>0</v>
          </cell>
          <cell r="L612">
            <v>0</v>
          </cell>
          <cell r="U612" t="str">
            <v>Journalists</v>
          </cell>
          <cell r="V612" t="str">
            <v/>
          </cell>
          <cell r="W612" t="str">
            <v>For The Benefit of All People</v>
          </cell>
          <cell r="X612" t="str">
            <v>For The Benefit of Some of the People</v>
          </cell>
          <cell r="Y612" t="str">
            <v>For Their Own Benefit</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3</v>
          </cell>
        </row>
        <row r="613">
          <cell r="I613">
            <v>14.389999999999992</v>
          </cell>
          <cell r="K613">
            <v>0</v>
          </cell>
          <cell r="L613">
            <v>0</v>
          </cell>
          <cell r="U613" t="str">
            <v>Radio Personalities / Talk-Show Hosts</v>
          </cell>
          <cell r="V613" t="str">
            <v/>
          </cell>
          <cell r="W613" t="str">
            <v>For The Benefit of All People</v>
          </cell>
          <cell r="X613" t="str">
            <v>For The Benefit of Some of the People</v>
          </cell>
          <cell r="Y613" t="str">
            <v>For Their Own Benefit</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3</v>
          </cell>
        </row>
        <row r="614">
          <cell r="I614">
            <v>15.04</v>
          </cell>
          <cell r="K614">
            <v>0</v>
          </cell>
          <cell r="L614">
            <v>0</v>
          </cell>
          <cell r="U614" t="str">
            <v>Do the decision-makers in this village favor certain families or tribes or do they treat everyone equally?</v>
          </cell>
          <cell r="V614" t="str">
            <v/>
          </cell>
          <cell r="W614" t="str">
            <v>No, Village Leaders Treat People Differently Based on Their Tribe</v>
          </cell>
          <cell r="X614" t="str">
            <v>Yes, Village Leaders Treat People Equally Regardless of Tribe</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2</v>
          </cell>
        </row>
        <row r="615">
          <cell r="I615">
            <v>15.049999999999999</v>
          </cell>
          <cell r="K615">
            <v>0</v>
          </cell>
          <cell r="L615">
            <v>0</v>
          </cell>
          <cell r="U615" t="str">
            <v>Do the decision-makers in this village take bribes or steal money from the people?</v>
          </cell>
          <cell r="V615" t="str">
            <v/>
          </cell>
          <cell r="W615" t="str">
            <v>No, Village Leaders Do Not Take Bribes or Steal From Villagers</v>
          </cell>
          <cell r="X615" t="str">
            <v>Yes, Village Leaders Take Bribes and/or Steal From Villagers</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2</v>
          </cell>
        </row>
        <row r="616">
          <cell r="I616">
            <v>15.109999999999998</v>
          </cell>
          <cell r="K616">
            <v>0</v>
          </cell>
          <cell r="L616">
            <v>0</v>
          </cell>
          <cell r="U616" t="str">
            <v>In your opinion, are officials of the central government loyal more to their tribe or to the country?</v>
          </cell>
          <cell r="V616" t="str">
            <v/>
          </cell>
          <cell r="W616" t="str">
            <v>Most Loyal To Country</v>
          </cell>
          <cell r="X616" t="str">
            <v>Most Loyal to Tribe</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2</v>
          </cell>
        </row>
        <row r="617">
          <cell r="I617">
            <v>15.119999999999997</v>
          </cell>
          <cell r="K617">
            <v>0</v>
          </cell>
          <cell r="L617">
            <v>0</v>
          </cell>
          <cell r="U617" t="str">
            <v>In your opinion, are officials of the central government loyal more to their tribe, to the country, or to their wallet?</v>
          </cell>
          <cell r="V617" t="str">
            <v/>
          </cell>
          <cell r="W617" t="str">
            <v>Most Loyal To Country</v>
          </cell>
          <cell r="X617" t="str">
            <v>Most Loyal to Tribe</v>
          </cell>
          <cell r="Y617" t="str">
            <v>Most Loyal to Wallet</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3</v>
          </cell>
        </row>
        <row r="618">
          <cell r="I618">
            <v>15.159999999999997</v>
          </cell>
          <cell r="K618">
            <v>0</v>
          </cell>
          <cell r="L618">
            <v>0</v>
          </cell>
          <cell r="U618" t="str">
            <v>In general do you approve or disapprove of the way in which the Taliban is making its demands?: 1) Approve 2) Neither Approve nor Disapprove; 3) Dissaprove</v>
          </cell>
          <cell r="V618" t="str">
            <v/>
          </cell>
          <cell r="W618" t="str">
            <v>Approve</v>
          </cell>
          <cell r="X618" t="str">
            <v>Neither Approve nor Disapprove</v>
          </cell>
          <cell r="Y618" t="str">
            <v>Disapprove</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3</v>
          </cell>
        </row>
        <row r="619">
          <cell r="I619">
            <v>15.169999999999996</v>
          </cell>
          <cell r="K619">
            <v>0</v>
          </cell>
          <cell r="L619">
            <v>0</v>
          </cell>
          <cell r="U619" t="str">
            <v>Family Matters?</v>
          </cell>
          <cell r="V619" t="str">
            <v/>
          </cell>
          <cell r="W619" t="str">
            <v>No</v>
          </cell>
          <cell r="X619" t="str">
            <v>Yes</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2</v>
          </cell>
        </row>
        <row r="620">
          <cell r="I620">
            <v>15.179999999999996</v>
          </cell>
          <cell r="K620">
            <v>0</v>
          </cell>
          <cell r="L620">
            <v>0</v>
          </cell>
          <cell r="U620" t="str">
            <v>Disputes?</v>
          </cell>
          <cell r="V620" t="str">
            <v/>
          </cell>
          <cell r="W620" t="str">
            <v>No</v>
          </cell>
          <cell r="X620" t="str">
            <v>Yes</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2</v>
          </cell>
        </row>
        <row r="621">
          <cell r="I621">
            <v>15.189999999999996</v>
          </cell>
          <cell r="K621">
            <v>0</v>
          </cell>
          <cell r="L621">
            <v>0</v>
          </cell>
          <cell r="U621" t="str">
            <v>Agriculture or the Harvest?</v>
          </cell>
          <cell r="V621" t="str">
            <v/>
          </cell>
          <cell r="W621" t="str">
            <v>No</v>
          </cell>
          <cell r="X621" t="str">
            <v>Yes</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2</v>
          </cell>
        </row>
        <row r="622">
          <cell r="I622">
            <v>15.199999999999996</v>
          </cell>
          <cell r="K622">
            <v>0</v>
          </cell>
          <cell r="L622">
            <v>0</v>
          </cell>
          <cell r="U622" t="str">
            <v>Development Projects?</v>
          </cell>
          <cell r="V622" t="str">
            <v/>
          </cell>
          <cell r="W622" t="str">
            <v>No</v>
          </cell>
          <cell r="X622" t="str">
            <v>Yes</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2</v>
          </cell>
        </row>
        <row r="623">
          <cell r="I623">
            <v>15.209999999999996</v>
          </cell>
          <cell r="K623">
            <v>0</v>
          </cell>
          <cell r="L623">
            <v>0</v>
          </cell>
          <cell r="U623" t="str">
            <v>Local Governance Issues</v>
          </cell>
          <cell r="V623" t="str">
            <v/>
          </cell>
          <cell r="W623" t="str">
            <v>No</v>
          </cell>
          <cell r="X623" t="str">
            <v>Yes</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2</v>
          </cell>
        </row>
        <row r="624">
          <cell r="I624">
            <v>15.51</v>
          </cell>
          <cell r="K624">
            <v>0</v>
          </cell>
          <cell r="L624">
            <v>0</v>
          </cell>
          <cell r="U624" t="str">
            <v>Conflict within the Household</v>
          </cell>
          <cell r="V624" t="str">
            <v/>
          </cell>
          <cell r="W624" t="str">
            <v>Correct</v>
          </cell>
          <cell r="X624" t="str">
            <v>Incorrect</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2</v>
          </cell>
        </row>
        <row r="625">
          <cell r="I625">
            <v>15.52</v>
          </cell>
          <cell r="K625">
            <v>0</v>
          </cell>
          <cell r="L625">
            <v>0</v>
          </cell>
          <cell r="U625" t="str">
            <v>Is is appropriate to discuss households problems with people outside of the family?</v>
          </cell>
          <cell r="V625" t="str">
            <v/>
          </cell>
          <cell r="W625" t="str">
            <v>Correct</v>
          </cell>
          <cell r="X625" t="str">
            <v>Incorrect</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2</v>
          </cell>
        </row>
        <row r="626">
          <cell r="I626">
            <v>15.53</v>
          </cell>
          <cell r="K626">
            <v>0</v>
          </cell>
          <cell r="L626">
            <v>0</v>
          </cell>
          <cell r="U626" t="str">
            <v>Is is appropriate to discuss issues of local governance with people outside of the family?</v>
          </cell>
          <cell r="V626" t="str">
            <v/>
          </cell>
          <cell r="W626" t="str">
            <v>Correct</v>
          </cell>
          <cell r="X626" t="str">
            <v>Incorrect</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2</v>
          </cell>
        </row>
        <row r="627">
          <cell r="I627">
            <v>15.6</v>
          </cell>
          <cell r="K627">
            <v>0</v>
          </cell>
          <cell r="L627">
            <v>0</v>
          </cell>
          <cell r="U627" t="str">
            <v>During the past 12 months, have you participated in these activities as part of a group:</v>
          </cell>
          <cell r="V627" t="str">
            <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row>
        <row r="628">
          <cell r="I628">
            <v>15.61</v>
          </cell>
          <cell r="K628">
            <v>0</v>
          </cell>
          <cell r="L628">
            <v>0</v>
          </cell>
          <cell r="U628" t="str">
            <v>During the past 12 months, have you participated in any activities, such as resolving conflicts, as part of a group?</v>
          </cell>
          <cell r="V628" t="str">
            <v/>
          </cell>
          <cell r="W628" t="str">
            <v>No</v>
          </cell>
          <cell r="X628" t="str">
            <v>Yes</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2</v>
          </cell>
        </row>
        <row r="629">
          <cell r="I629">
            <v>15.62</v>
          </cell>
          <cell r="K629">
            <v>0</v>
          </cell>
          <cell r="L629">
            <v>0</v>
          </cell>
          <cell r="U629" t="str">
            <v>Joint Decision Making in Local Political Matters</v>
          </cell>
          <cell r="V629" t="str">
            <v/>
          </cell>
          <cell r="W629" t="str">
            <v>No</v>
          </cell>
          <cell r="X629" t="str">
            <v>Yes</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2</v>
          </cell>
        </row>
        <row r="630">
          <cell r="I630">
            <v>15.63</v>
          </cell>
          <cell r="K630">
            <v>0</v>
          </cell>
          <cell r="L630">
            <v>0</v>
          </cell>
          <cell r="U630" t="str">
            <v>Joint Decision Making in How to Interact with External Assistance Agencies</v>
          </cell>
          <cell r="V630" t="str">
            <v/>
          </cell>
          <cell r="W630" t="str">
            <v>No</v>
          </cell>
          <cell r="X630" t="str">
            <v>Yes</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2</v>
          </cell>
        </row>
        <row r="631">
          <cell r="I631">
            <v>16.090000000000014</v>
          </cell>
          <cell r="K631">
            <v>0</v>
          </cell>
          <cell r="L631" t="e">
            <v>#REF!</v>
          </cell>
          <cell r="U631" t="str">
            <v>In the case of the most recently resolved dispute between people of this village and people outside the village, did anyone from the village or from outside the village help in resolving the dispute among the people of the village?</v>
          </cell>
          <cell r="V631" t="str">
            <v/>
          </cell>
          <cell r="W631" t="str">
            <v>Yes, People from the Village Helped Resolve Dispute</v>
          </cell>
          <cell r="X631" t="str">
            <v>Yes, People from outside the Village Helped Resolve Dispute</v>
          </cell>
          <cell r="Y631" t="str">
            <v>No, Because Parties to Dispute Resolved It Themselves</v>
          </cell>
          <cell r="Z631" t="str">
            <v>Nobody Helped Resolve the Dispute</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4</v>
          </cell>
        </row>
        <row r="632">
          <cell r="I632">
            <v>16.150000000000023</v>
          </cell>
          <cell r="K632">
            <v>0</v>
          </cell>
          <cell r="L632">
            <v>17.010000000000002</v>
          </cell>
          <cell r="U632" t="str">
            <v>Did anyone from the village or from outside the village help in resolving the [MOST RECENT] tribal feud?</v>
          </cell>
          <cell r="V632" t="str">
            <v/>
          </cell>
          <cell r="W632" t="str">
            <v>Yes, People from the Village Helped Resolve Feud</v>
          </cell>
          <cell r="X632" t="str">
            <v>Yes, People from outside the Village Helped Resolve Feud</v>
          </cell>
          <cell r="Y632" t="str">
            <v>No, Because Parties to Feud Resolved It Themselves</v>
          </cell>
          <cell r="Z632" t="str">
            <v>Nobody Helped Resolve the Feud</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4</v>
          </cell>
        </row>
        <row r="633">
          <cell r="I633">
            <v>16.160000000000025</v>
          </cell>
          <cell r="K633">
            <v>0</v>
          </cell>
          <cell r="L633">
            <v>0</v>
          </cell>
          <cell r="U633" t="str">
            <v>Who were the person, people, or institution that were most important in helping to settle the [MOST RECENTLY RESOLVED] tribal feud?</v>
          </cell>
          <cell r="V633" t="str">
            <v/>
          </cell>
          <cell r="W633" t="str">
            <v>Arbab / Malik / Qariyadar</v>
          </cell>
          <cell r="X633" t="str">
            <v>Khan / Zamindar / Beg / Baay</v>
          </cell>
          <cell r="Y633" t="str">
            <v>Tribal Elder(s)</v>
          </cell>
          <cell r="Z633" t="str">
            <v>Mullah / Imam / Mosque Mullah</v>
          </cell>
          <cell r="AA633" t="str">
            <v>Mawlawi / Religious Scholar / Rohanion</v>
          </cell>
          <cell r="AB633" t="str">
            <v>Head of Village Council</v>
          </cell>
          <cell r="AC633" t="str">
            <v>Member of Village Council</v>
          </cell>
          <cell r="AD633" t="str">
            <v>Head of CDC</v>
          </cell>
          <cell r="AE633" t="str">
            <v>Deputy Head of CDC</v>
          </cell>
          <cell r="AF633" t="str">
            <v>Treasurer of CDC</v>
          </cell>
          <cell r="AG633" t="str">
            <v>Secretary of CDC</v>
          </cell>
          <cell r="AH633" t="str">
            <v>Member of CDC</v>
          </cell>
          <cell r="AI633" t="str">
            <v>Village Council</v>
          </cell>
          <cell r="AJ633" t="str">
            <v>CDC</v>
          </cell>
          <cell r="AK633" t="str">
            <v>Tribal Council</v>
          </cell>
          <cell r="AL633" t="str">
            <v>District Council</v>
          </cell>
          <cell r="AM633" t="str">
            <v>Province Council</v>
          </cell>
          <cell r="AN633" t="str">
            <v>Judge</v>
          </cell>
          <cell r="AO633" t="str">
            <v>District Governor / District Government</v>
          </cell>
          <cell r="AP633" t="str">
            <v>Provincial Governor / Provincial Government</v>
          </cell>
          <cell r="AQ633" t="str">
            <v>Central Government Representative</v>
          </cell>
          <cell r="AR633" t="str">
            <v>NGO Employee(s)</v>
          </cell>
          <cell r="AS633" t="str">
            <v>Other:</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23</v>
          </cell>
        </row>
        <row r="634">
          <cell r="I634">
            <v>17.010000000000002</v>
          </cell>
          <cell r="K634">
            <v>0</v>
          </cell>
          <cell r="L634">
            <v>0</v>
          </cell>
          <cell r="U634" t="str">
            <v>During the past 12 months, how many times was this village visited by the uloswol or a representative of the district government?</v>
          </cell>
          <cell r="V634" t="str">
            <v/>
          </cell>
          <cell r="W634" t="str">
            <v>Zero Times</v>
          </cell>
          <cell r="X634" t="str">
            <v>One Time</v>
          </cell>
          <cell r="Y634" t="str">
            <v>Two Times</v>
          </cell>
          <cell r="Z634" t="str">
            <v>Three Times</v>
          </cell>
          <cell r="AA634" t="str">
            <v>Four Times</v>
          </cell>
          <cell r="AB634" t="str">
            <v>Five Times</v>
          </cell>
          <cell r="AC634" t="str">
            <v>Six Times</v>
          </cell>
          <cell r="AD634" t="str">
            <v>Seven Times</v>
          </cell>
          <cell r="AE634" t="str">
            <v>Eight Times</v>
          </cell>
          <cell r="AF634" t="str">
            <v>Nine Times</v>
          </cell>
          <cell r="AG634" t="str">
            <v>Ten Times</v>
          </cell>
          <cell r="AH634" t="str">
            <v>Twenty Times</v>
          </cell>
          <cell r="AI634" t="str">
            <v>Thirty Times</v>
          </cell>
          <cell r="AJ634" t="str">
            <v>Forty Times</v>
          </cell>
          <cell r="AK634" t="str">
            <v>Fifty Times</v>
          </cell>
          <cell r="AL634" t="str">
            <v>Hundred Times</v>
          </cell>
          <cell r="AM634" t="str">
            <v>Other Times</v>
          </cell>
          <cell r="AN634" t="str">
            <v>Too Many to Count</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18</v>
          </cell>
        </row>
        <row r="635">
          <cell r="I635">
            <v>17.030000000000005</v>
          </cell>
          <cell r="K635">
            <v>0</v>
          </cell>
          <cell r="L635">
            <v>0</v>
          </cell>
          <cell r="U635" t="str">
            <v>During the past 12 months, how many times was this village visited by representatives of NGOs?</v>
          </cell>
          <cell r="V635" t="str">
            <v/>
          </cell>
          <cell r="W635" t="str">
            <v>Zero Times</v>
          </cell>
          <cell r="X635" t="str">
            <v>One Time</v>
          </cell>
          <cell r="Y635" t="str">
            <v>Two Times</v>
          </cell>
          <cell r="Z635" t="str">
            <v>Three Times</v>
          </cell>
          <cell r="AA635" t="str">
            <v>Four Times</v>
          </cell>
          <cell r="AB635" t="str">
            <v>Five Times</v>
          </cell>
          <cell r="AC635" t="str">
            <v>Six Times</v>
          </cell>
          <cell r="AD635" t="str">
            <v>Seven Times</v>
          </cell>
          <cell r="AE635" t="str">
            <v>Eight Times</v>
          </cell>
          <cell r="AF635" t="str">
            <v>Nine Times</v>
          </cell>
          <cell r="AG635" t="str">
            <v>Ten Times</v>
          </cell>
          <cell r="AH635" t="str">
            <v>Twenty Times</v>
          </cell>
          <cell r="AI635" t="str">
            <v>Thirty Times</v>
          </cell>
          <cell r="AJ635" t="str">
            <v>Forty Times</v>
          </cell>
          <cell r="AK635" t="str">
            <v>Fifty Times</v>
          </cell>
          <cell r="AL635" t="str">
            <v>Hundred Times</v>
          </cell>
          <cell r="AM635" t="str">
            <v>Other Times</v>
          </cell>
          <cell r="AN635" t="str">
            <v>Too Many to Count</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18</v>
          </cell>
        </row>
        <row r="636">
          <cell r="I636">
            <v>17.040000000000006</v>
          </cell>
          <cell r="K636">
            <v>0</v>
          </cell>
          <cell r="L636">
            <v>0</v>
          </cell>
          <cell r="U636" t="str">
            <v>During the past 12 months, how many times was this village visited by people distributing information about the Presidential Election?</v>
          </cell>
          <cell r="V636" t="str">
            <v/>
          </cell>
          <cell r="W636" t="str">
            <v>Zero Times</v>
          </cell>
          <cell r="X636" t="str">
            <v>One Time</v>
          </cell>
          <cell r="Y636" t="str">
            <v>Two Times</v>
          </cell>
          <cell r="Z636" t="str">
            <v>Three Times</v>
          </cell>
          <cell r="AA636" t="str">
            <v>Four Times</v>
          </cell>
          <cell r="AB636" t="str">
            <v>Five Times</v>
          </cell>
          <cell r="AC636" t="str">
            <v>Six Times</v>
          </cell>
          <cell r="AD636" t="str">
            <v>Seven Times</v>
          </cell>
          <cell r="AE636" t="str">
            <v>Eight Times</v>
          </cell>
          <cell r="AF636" t="str">
            <v>Nine Times</v>
          </cell>
          <cell r="AG636" t="str">
            <v>Ten Times</v>
          </cell>
          <cell r="AH636" t="str">
            <v>Twenty Times</v>
          </cell>
          <cell r="AI636" t="str">
            <v>Thirty Times</v>
          </cell>
          <cell r="AJ636" t="str">
            <v>Forty Times</v>
          </cell>
          <cell r="AK636" t="str">
            <v>Fifty Times</v>
          </cell>
          <cell r="AL636" t="str">
            <v>Hundred Times</v>
          </cell>
          <cell r="AM636" t="str">
            <v>Other Times</v>
          </cell>
          <cell r="AN636" t="str">
            <v>Too Many to Count</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18</v>
          </cell>
        </row>
        <row r="637">
          <cell r="I637">
            <v>17.050000000000008</v>
          </cell>
          <cell r="K637">
            <v>0</v>
          </cell>
          <cell r="L637">
            <v>0</v>
          </cell>
          <cell r="U637" t="str">
            <v>During the past 12 months, how many times was this village visited by people campaigning for an election candidate?</v>
          </cell>
          <cell r="V637" t="str">
            <v/>
          </cell>
          <cell r="W637" t="str">
            <v>Zero Times</v>
          </cell>
          <cell r="X637" t="str">
            <v>One Time</v>
          </cell>
          <cell r="Y637" t="str">
            <v>Two Times</v>
          </cell>
          <cell r="Z637" t="str">
            <v>Three Times</v>
          </cell>
          <cell r="AA637" t="str">
            <v>Four Times</v>
          </cell>
          <cell r="AB637" t="str">
            <v>Five Times</v>
          </cell>
          <cell r="AC637" t="str">
            <v>Six Times</v>
          </cell>
          <cell r="AD637" t="str">
            <v>Seven Times</v>
          </cell>
          <cell r="AE637" t="str">
            <v>Eight Times</v>
          </cell>
          <cell r="AF637" t="str">
            <v>Nine Times</v>
          </cell>
          <cell r="AG637" t="str">
            <v>Ten Times</v>
          </cell>
          <cell r="AH637" t="str">
            <v>Twenty Times</v>
          </cell>
          <cell r="AI637" t="str">
            <v>Thirty Times</v>
          </cell>
          <cell r="AJ637" t="str">
            <v>Forty Times</v>
          </cell>
          <cell r="AK637" t="str">
            <v>Fifty Times</v>
          </cell>
          <cell r="AL637" t="str">
            <v>Hundred Times</v>
          </cell>
          <cell r="AM637" t="str">
            <v>Other Times</v>
          </cell>
          <cell r="AN637" t="str">
            <v>Too Many to Count</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18</v>
          </cell>
        </row>
        <row r="638">
          <cell r="I638">
            <v>17.060000000000009</v>
          </cell>
          <cell r="K638">
            <v>0</v>
          </cell>
          <cell r="L638">
            <v>0</v>
          </cell>
          <cell r="U638" t="str">
            <v>During the past 12 months, how many times was this village visited by foreign military forces?</v>
          </cell>
          <cell r="V638" t="str">
            <v/>
          </cell>
          <cell r="W638" t="str">
            <v>Zero Times</v>
          </cell>
          <cell r="X638" t="str">
            <v>One Time</v>
          </cell>
          <cell r="Y638" t="str">
            <v>Two Times</v>
          </cell>
          <cell r="Z638" t="str">
            <v>Three Times</v>
          </cell>
          <cell r="AA638" t="str">
            <v>Four Times</v>
          </cell>
          <cell r="AB638" t="str">
            <v>Five Times</v>
          </cell>
          <cell r="AC638" t="str">
            <v>Six Times</v>
          </cell>
          <cell r="AD638" t="str">
            <v>Seven Times</v>
          </cell>
          <cell r="AE638" t="str">
            <v>Eight Times</v>
          </cell>
          <cell r="AF638" t="str">
            <v>Nine Times</v>
          </cell>
          <cell r="AG638" t="str">
            <v>Ten Times</v>
          </cell>
          <cell r="AH638" t="str">
            <v>Twenty Times</v>
          </cell>
          <cell r="AI638" t="str">
            <v>Thirty Times</v>
          </cell>
          <cell r="AJ638" t="str">
            <v>Forty Times</v>
          </cell>
          <cell r="AK638" t="str">
            <v>Fifty Times</v>
          </cell>
          <cell r="AL638" t="str">
            <v>Hundred Times</v>
          </cell>
          <cell r="AM638" t="str">
            <v>Other Times</v>
          </cell>
          <cell r="AN638" t="str">
            <v>Too Many to Count</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18</v>
          </cell>
        </row>
        <row r="639">
          <cell r="I639">
            <v>17.070000000000011</v>
          </cell>
          <cell r="K639">
            <v>0</v>
          </cell>
          <cell r="L639">
            <v>0</v>
          </cell>
          <cell r="U639" t="str">
            <v>During the past 12 months, how many times was this village visited by the Afghan National Army or Afghan National Police?</v>
          </cell>
          <cell r="V639" t="str">
            <v/>
          </cell>
          <cell r="W639" t="str">
            <v>Zero Times</v>
          </cell>
          <cell r="X639" t="str">
            <v>One Time</v>
          </cell>
          <cell r="Y639" t="str">
            <v>Two Times</v>
          </cell>
          <cell r="Z639" t="str">
            <v>Three Times</v>
          </cell>
          <cell r="AA639" t="str">
            <v>Four Times</v>
          </cell>
          <cell r="AB639" t="str">
            <v>Five Times</v>
          </cell>
          <cell r="AC639" t="str">
            <v>Six Times</v>
          </cell>
          <cell r="AD639" t="str">
            <v>Seven Times</v>
          </cell>
          <cell r="AE639" t="str">
            <v>Eight Times</v>
          </cell>
          <cell r="AF639" t="str">
            <v>Nine Times</v>
          </cell>
          <cell r="AG639" t="str">
            <v>Ten Times</v>
          </cell>
          <cell r="AH639" t="str">
            <v>Twenty Times</v>
          </cell>
          <cell r="AI639" t="str">
            <v>Thirty Times</v>
          </cell>
          <cell r="AJ639" t="str">
            <v>Forty Times</v>
          </cell>
          <cell r="AK639" t="str">
            <v>Fifty Times</v>
          </cell>
          <cell r="AL639" t="str">
            <v>Hundred Times</v>
          </cell>
          <cell r="AM639" t="str">
            <v>Other Times</v>
          </cell>
          <cell r="AN639" t="str">
            <v>Too Many to Count</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18</v>
          </cell>
        </row>
        <row r="640">
          <cell r="I640">
            <v>18.010000000000002</v>
          </cell>
          <cell r="K640">
            <v>0</v>
          </cell>
          <cell r="L640">
            <v>0</v>
          </cell>
          <cell r="U640" t="str">
            <v>At the current time, do you experience any fear for your own personal safety or security or for that of your family?</v>
          </cell>
          <cell r="V640" t="str">
            <v/>
          </cell>
          <cell r="W640" t="str">
            <v>No Fear</v>
          </cell>
          <cell r="X640" t="str">
            <v>Some Fear</v>
          </cell>
          <cell r="Y640" t="str">
            <v>A Lot of Fear</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3</v>
          </cell>
        </row>
        <row r="641">
          <cell r="I641">
            <v>18.020000000000003</v>
          </cell>
          <cell r="K641">
            <v>0</v>
          </cell>
          <cell r="L641">
            <v>0</v>
          </cell>
          <cell r="U641" t="str">
            <v>Do you think you will experience any intimidation or threats in the period before the national elections?</v>
          </cell>
          <cell r="V641" t="str">
            <v/>
          </cell>
          <cell r="W641" t="str">
            <v>No, I Do Not Expect to Face Any Intimidation or Threats</v>
          </cell>
          <cell r="X641" t="str">
            <v>Yes, I Expect to Face Intimidation or Threats</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2</v>
          </cell>
        </row>
        <row r="642">
          <cell r="I642">
            <v>18.03</v>
          </cell>
          <cell r="K642">
            <v>0</v>
          </cell>
          <cell r="L642">
            <v>0</v>
          </cell>
          <cell r="U642" t="str">
            <v>If ordinary people in the village want to solve a problem, such as the stealing of project funds or wrong decision-making from influential people, is there any danger for them?</v>
          </cell>
          <cell r="V642" t="str">
            <v/>
          </cell>
          <cell r="W642" t="str">
            <v>No, They Do Not Face Face Any Intimidation or Threats</v>
          </cell>
          <cell r="X642" t="str">
            <v>Yes, They Face Intimidation or Threats</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2</v>
          </cell>
        </row>
        <row r="643">
          <cell r="I643">
            <v>18.040000000000006</v>
          </cell>
          <cell r="K643">
            <v>0</v>
          </cell>
          <cell r="L643">
            <v>0</v>
          </cell>
          <cell r="U643" t="str">
            <v>Do you feel any fear from bandits or armed groups when traveling between this village and neighboring villages?</v>
          </cell>
          <cell r="V643" t="str">
            <v/>
          </cell>
          <cell r="W643" t="str">
            <v>No Fear</v>
          </cell>
          <cell r="X643" t="str">
            <v>Some Fear</v>
          </cell>
          <cell r="Y643" t="str">
            <v>A Lot of Fear</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3</v>
          </cell>
        </row>
        <row r="644">
          <cell r="I644">
            <v>18.050000000000008</v>
          </cell>
          <cell r="K644">
            <v>0</v>
          </cell>
          <cell r="L644">
            <v>0</v>
          </cell>
          <cell r="U644" t="str">
            <v>Do you feel any fear when traveling to the district center?</v>
          </cell>
          <cell r="V644" t="str">
            <v/>
          </cell>
          <cell r="W644" t="str">
            <v>No Fear</v>
          </cell>
          <cell r="X644" t="str">
            <v>Some Fear</v>
          </cell>
          <cell r="Y644" t="str">
            <v>A Lot of Fear</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3</v>
          </cell>
        </row>
        <row r="645">
          <cell r="I645">
            <v>18.079999999999998</v>
          </cell>
          <cell r="K645">
            <v>0</v>
          </cell>
          <cell r="L645">
            <v>0</v>
          </cell>
          <cell r="U645" t="str">
            <v>Why were these night letters are distributed?</v>
          </cell>
          <cell r="V645" t="str">
            <v>[MARK ALL MENTIONED]</v>
          </cell>
          <cell r="W645" t="str">
            <v>Movement of Army or Police</v>
          </cell>
          <cell r="X645" t="str">
            <v>Movement of Foreign Forces (ISAF / NATO / US Army)</v>
          </cell>
          <cell r="Y645" t="str">
            <v>Movement of Taleban</v>
          </cell>
          <cell r="Z645" t="str">
            <v>Development Project(s)</v>
          </cell>
          <cell r="AA645" t="str">
            <v>Girls Education</v>
          </cell>
          <cell r="AB645" t="str">
            <v>Construction of School(s)</v>
          </cell>
          <cell r="AC645" t="str">
            <v>CDC Elections</v>
          </cell>
          <cell r="AD645" t="str">
            <v>Parliamentary Elections</v>
          </cell>
          <cell r="AE645" t="str">
            <v>Presidential Elections</v>
          </cell>
          <cell r="AF645" t="str">
            <v>Other Elections</v>
          </cell>
          <cell r="AG645" t="str">
            <v>Participation of Women in NSP / CDC</v>
          </cell>
          <cell r="AH645" t="str">
            <v>Participation of Women in Development Project(s)</v>
          </cell>
          <cell r="AI645" t="str">
            <v>Participation of Women in CDC Elections</v>
          </cell>
          <cell r="AJ645" t="str">
            <v>Participation of Women in Parliamentary Elections</v>
          </cell>
          <cell r="AK645" t="str">
            <v>Participation of Women in Presidential Elections</v>
          </cell>
          <cell r="AL645" t="str">
            <v>Women Not Wearing Burqa</v>
          </cell>
          <cell r="AM645" t="str">
            <v>Activities Which Taliban Disapproved Of</v>
          </cell>
          <cell r="AN645" t="str">
            <v>Activities Which Contravened Principles of Islam</v>
          </cell>
          <cell r="AO645" t="str">
            <v>Activities Against the Government</v>
          </cell>
          <cell r="AP645" t="str">
            <v>Activities In Support of the Government</v>
          </cell>
          <cell r="AQ645" t="str">
            <v>Support for Government</v>
          </cell>
          <cell r="AR645" t="str">
            <v>Support for NSP / CDC</v>
          </cell>
          <cell r="AS645" t="str">
            <v>Support for Commander</v>
          </cell>
          <cell r="AT645" t="str">
            <v>Support for Warlord / Militia</v>
          </cell>
          <cell r="AU645" t="str">
            <v>Support for Taleban</v>
          </cell>
          <cell r="AV645" t="str">
            <v>Poppy Cultivation</v>
          </cell>
          <cell r="AW645" t="str">
            <v>Poppy Eradication</v>
          </cell>
          <cell r="AX645" t="str">
            <v>Hashish Cultivation</v>
          </cell>
          <cell r="AY645" t="str">
            <v>Hashish Eradication</v>
          </cell>
          <cell r="AZ645" t="str">
            <v>Other:</v>
          </cell>
          <cell r="BA645" t="str">
            <v>Other:</v>
          </cell>
          <cell r="BB645" t="str">
            <v>Other:</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32</v>
          </cell>
        </row>
        <row r="646">
          <cell r="I646">
            <v>18.090000000000014</v>
          </cell>
          <cell r="K646">
            <v>0</v>
          </cell>
          <cell r="L646">
            <v>0</v>
          </cell>
          <cell r="U646" t="str">
            <v>In your opinion, who was responsible for making this threat?</v>
          </cell>
          <cell r="V646" t="str">
            <v>[MARK ALL MENTIONED. IF RESPONSE IS NOT LISTED AMONG OPTIONS, PLEASE ENTER CODE FROM OCCUPATION &amp; INSTITUTIONS CARD. IF RESPONSE IS NOT LISTED ON OCCUPATIONS &amp; INSTITUTIONS CARD, PLEASE WRITE RESPONSE IN "OTHER" BOX]</v>
          </cell>
          <cell r="W646" t="str">
            <v>Commander</v>
          </cell>
          <cell r="X646" t="str">
            <v>Warlord</v>
          </cell>
          <cell r="Y646" t="str">
            <v>Militia</v>
          </cell>
          <cell r="Z646" t="str">
            <v>Bandits</v>
          </cell>
          <cell r="AA646" t="str">
            <v>Army Soldier(s)</v>
          </cell>
          <cell r="AB646" t="str">
            <v>Police Soldier(s)</v>
          </cell>
          <cell r="AC646" t="str">
            <v>ISAF / NATO</v>
          </cell>
          <cell r="AD646" t="str">
            <v>US Army</v>
          </cell>
          <cell r="AE646" t="str">
            <v>Taleban</v>
          </cell>
          <cell r="AF646" t="str">
            <v>Al Qaeda</v>
          </cell>
          <cell r="AG646" t="str">
            <v>Villagers</v>
          </cell>
          <cell r="AH646" t="str">
            <v>Village Leader(s)</v>
          </cell>
          <cell r="AI646" t="str">
            <v>Landowner(s)</v>
          </cell>
          <cell r="AJ646" t="str">
            <v>Member(s) of Village Council</v>
          </cell>
          <cell r="AK646" t="str">
            <v>Member(s) of CDC</v>
          </cell>
          <cell r="AL646" t="str">
            <v>Other Powerful People in Village</v>
          </cell>
          <cell r="AM646" t="str">
            <v>Other Powerful People Outside Village</v>
          </cell>
          <cell r="AN646" t="str">
            <v>Villagers</v>
          </cell>
          <cell r="AO646" t="str">
            <v>Villagers Who Cooperate with Government</v>
          </cell>
          <cell r="AP646" t="str">
            <v>Villagers Who Cooperate with NGOs</v>
          </cell>
          <cell r="AQ646" t="str">
            <v>Villagers Who Cooperate with NSP / CDC</v>
          </cell>
          <cell r="AR646" t="str">
            <v>Villagers Who Cooperate with Development Project(s)</v>
          </cell>
          <cell r="AS646" t="str">
            <v>Villagers Who Cooperate With Police or Army</v>
          </cell>
          <cell r="AT646" t="str">
            <v>Villagers Who Cooperate With Foreign Forces (ISAF / NATO / US Army)</v>
          </cell>
          <cell r="AU646" t="str">
            <v>Villagers Who Cooperate With Foreigners</v>
          </cell>
          <cell r="AV646" t="str">
            <v>Villagers Who Cooperate With Taleban</v>
          </cell>
          <cell r="AW646" t="str">
            <v>Villagers Who Cooperate With Al Qaeda</v>
          </cell>
          <cell r="AX646" t="str">
            <v>Villagers Who Cooperate With Commander</v>
          </cell>
          <cell r="AY646" t="str">
            <v>Villagers Who Cooperate With Warlord / Militia</v>
          </cell>
          <cell r="AZ646" t="str">
            <v>Villagers Who Cooperate With Bandits</v>
          </cell>
          <cell r="BA646" t="str">
            <v>Villagers Who Cooperate with NSP / CDC</v>
          </cell>
          <cell r="BB646" t="str">
            <v>Villagers Who Cooperate with Development Project(s)</v>
          </cell>
          <cell r="BC646" t="str">
            <v>Villagers Who Cooperate With Police or Army</v>
          </cell>
          <cell r="BD646" t="str">
            <v>Villagers Who Cooperate With Foreign Forces (ISAF / NATO / US Army)</v>
          </cell>
          <cell r="BE646" t="str">
            <v>Villagers Who Cooperate With Foreigners</v>
          </cell>
          <cell r="BF646" t="str">
            <v>Villagers Who Cooperate With Taleban</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36</v>
          </cell>
        </row>
        <row r="647">
          <cell r="I647">
            <v>18.110000000000017</v>
          </cell>
          <cell r="K647">
            <v>0</v>
          </cell>
          <cell r="L647">
            <v>0</v>
          </cell>
          <cell r="U647" t="str">
            <v>In total, how many people from the village were killed or injured in these attack(s)?</v>
          </cell>
          <cell r="V647" t="str">
            <v/>
          </cell>
          <cell r="W647" t="str">
            <v>People</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1</v>
          </cell>
        </row>
        <row r="648">
          <cell r="I648">
            <v>18.120000000000019</v>
          </cell>
          <cell r="K648">
            <v>0</v>
          </cell>
          <cell r="L648">
            <v>0</v>
          </cell>
          <cell r="U648" t="str">
            <v>Were any village leaders or important people from the village killed or injured in these attack(s)? [IF YES] Who was killed or injured?</v>
          </cell>
          <cell r="V648" t="str">
            <v>[MARK ALL MENTIONED. IF RESPONSE IS NOT LISTED AMONG OPTIONS, PLEASE ENTER CODE FROM OCCUPATION &amp; INSTITUTIONS CARD. IF RESPONSE IS NOT LISTED ON OCCUPATIONS &amp; INSTITUTIONS CARD, PLEASE WRITE RESPONSE IN "OTHER" BOX]</v>
          </cell>
          <cell r="W648" t="str">
            <v>No, No One From the Village Was Killed or Injured</v>
          </cell>
          <cell r="X648" t="str">
            <v>Village Leader(s)</v>
          </cell>
          <cell r="Y648" t="str">
            <v>Landowner(s)</v>
          </cell>
          <cell r="Z648" t="str">
            <v>Whitebeard(s) / Tribal Elder(s)</v>
          </cell>
          <cell r="AA648" t="str">
            <v>Mullah / Mosque Mullah / Mawlawi</v>
          </cell>
          <cell r="AB648" t="str">
            <v>Ulema / Rohanion</v>
          </cell>
          <cell r="AC648" t="str">
            <v>Other Powerful Person in Village</v>
          </cell>
          <cell r="AD648" t="str">
            <v>Village Council</v>
          </cell>
          <cell r="AE648" t="str">
            <v>Head of Village Council</v>
          </cell>
          <cell r="AF648" t="str">
            <v>Member(s) of Village Council</v>
          </cell>
          <cell r="AG648" t="str">
            <v>CDC</v>
          </cell>
          <cell r="AH648" t="str">
            <v>Head of CDC</v>
          </cell>
          <cell r="AI648" t="str">
            <v>Deputy Head of CDC</v>
          </cell>
          <cell r="AJ648" t="str">
            <v>Secretary of CDC</v>
          </cell>
          <cell r="AK648" t="str">
            <v>Treasurer of CDC</v>
          </cell>
          <cell r="AL648" t="str">
            <v>Commander</v>
          </cell>
          <cell r="AM648" t="str">
            <v>Militia</v>
          </cell>
          <cell r="AN648" t="str">
            <v>Army Soldier(s)</v>
          </cell>
          <cell r="AO648" t="str">
            <v>Police Soldier(s)</v>
          </cell>
          <cell r="AP648" t="str">
            <v>School Official(s)</v>
          </cell>
          <cell r="AQ648" t="str">
            <v>NGO Worker(s)</v>
          </cell>
          <cell r="AR648" t="str">
            <v>Government Worker(s)</v>
          </cell>
          <cell r="AS648" t="str">
            <v>Other [CODE FROM OCCUPATION CARD]</v>
          </cell>
          <cell r="AT648" t="str">
            <v>Other [CODE FROM OCCUPATION CARD]</v>
          </cell>
          <cell r="AU648" t="str">
            <v>Other [CODE FROM OCCUPATION CARD]</v>
          </cell>
          <cell r="AV648" t="str">
            <v>Other:</v>
          </cell>
          <cell r="AW648" t="str">
            <v>Other:</v>
          </cell>
          <cell r="AX648" t="str">
            <v>Other:</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28</v>
          </cell>
        </row>
        <row r="649">
          <cell r="I649">
            <v>18.140000000000022</v>
          </cell>
          <cell r="K649">
            <v>0</v>
          </cell>
          <cell r="L649">
            <v>0</v>
          </cell>
          <cell r="U649" t="str">
            <v>What was the identity of the force(s) or group(s) of people that have attacked the village?</v>
          </cell>
          <cell r="V649" t="str">
            <v>[MARK ALL MENTIONED. IF RESPONSE IS NOT LISTED AMONG OPTIONS, PLEASE ENTER CODE FROM OCCUPATION &amp; INSTITUTIONS CARD. IF RESPONSE IS NOT LISTED ON OCCUPATIONS &amp; INSTITUTIONS CARD, PLEASE WRITE RESPONSE IN "OTHER" BOX]</v>
          </cell>
          <cell r="W649" t="str">
            <v>Commander</v>
          </cell>
          <cell r="X649" t="str">
            <v>Warlord</v>
          </cell>
          <cell r="Y649" t="str">
            <v>Militia</v>
          </cell>
          <cell r="Z649" t="str">
            <v>Bandits</v>
          </cell>
          <cell r="AA649" t="str">
            <v>Army Soldier(s)</v>
          </cell>
          <cell r="AB649" t="str">
            <v>Police Soldier(s)</v>
          </cell>
          <cell r="AC649" t="str">
            <v>ISAF / NATO</v>
          </cell>
          <cell r="AD649" t="str">
            <v>US Army</v>
          </cell>
          <cell r="AE649" t="str">
            <v>Taleban</v>
          </cell>
          <cell r="AF649" t="str">
            <v>Al Qaeda</v>
          </cell>
          <cell r="AG649" t="str">
            <v>Villagers</v>
          </cell>
          <cell r="AH649" t="str">
            <v>Village Leader(s)</v>
          </cell>
          <cell r="AI649" t="str">
            <v>Landowner(s)</v>
          </cell>
          <cell r="AJ649" t="str">
            <v>Member(s) of Village Council</v>
          </cell>
          <cell r="AK649" t="str">
            <v>Member(s) of CDC</v>
          </cell>
          <cell r="AL649" t="str">
            <v>Other Powerful People in Village</v>
          </cell>
          <cell r="AM649" t="str">
            <v>Other Powerful People Outside Village</v>
          </cell>
          <cell r="AN649" t="str">
            <v>Villagers</v>
          </cell>
          <cell r="AO649" t="str">
            <v>Villagers Who Cooperate with Government</v>
          </cell>
          <cell r="AP649" t="str">
            <v>Villagers Who Cooperate with NGOs</v>
          </cell>
          <cell r="AQ649" t="str">
            <v>Villagers Who Cooperate with NSP / CDC</v>
          </cell>
          <cell r="AR649" t="str">
            <v>Villagers Who Cooperate with Development Project(s)</v>
          </cell>
          <cell r="AS649" t="str">
            <v>Villagers Who Cooperate With Police or Army</v>
          </cell>
          <cell r="AT649" t="str">
            <v>Villagers Who Cooperate With Foreign Forces (ISAF / NATO / US Army)</v>
          </cell>
          <cell r="AU649" t="str">
            <v>Villagers Who Cooperate With Foreigners</v>
          </cell>
          <cell r="AV649" t="str">
            <v>Villagers Who Cooperate With Taleban</v>
          </cell>
          <cell r="AW649" t="str">
            <v>Villagers Who Cooperate With Al Qaeda</v>
          </cell>
          <cell r="AX649" t="str">
            <v>Villagers Who Cooperate With Commander</v>
          </cell>
          <cell r="AY649" t="str">
            <v>Villagers Who Cooperate With Warlord / Militia</v>
          </cell>
          <cell r="AZ649" t="str">
            <v>Villagers Who Cooperate With Bandits</v>
          </cell>
          <cell r="BA649" t="str">
            <v>Villagers Who Cooperate with NSP / CDC</v>
          </cell>
          <cell r="BB649" t="str">
            <v>Villagers Who Cooperate with Development Project(s)</v>
          </cell>
          <cell r="BC649" t="str">
            <v>Villagers Who Cooperate With Police or Army</v>
          </cell>
          <cell r="BD649" t="str">
            <v>Villagers Who Cooperate With Foreign Forces (ISAF / NATO / US Army)</v>
          </cell>
          <cell r="BE649" t="str">
            <v>Villagers Who Cooperate With Foreigners</v>
          </cell>
          <cell r="BF649" t="str">
            <v>Villagers Who Cooperate With Taleban</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36</v>
          </cell>
        </row>
        <row r="650">
          <cell r="I650">
            <v>18.149999999999999</v>
          </cell>
          <cell r="K650">
            <v>0</v>
          </cell>
          <cell r="L650">
            <v>0</v>
          </cell>
          <cell r="U650" t="str">
            <v>How long ago did the last attack occur that damaged the buildings of the village?</v>
          </cell>
          <cell r="V650" t="str">
            <v/>
          </cell>
          <cell r="W650" t="str">
            <v>Years</v>
          </cell>
          <cell r="X650" t="str">
            <v>Months</v>
          </cell>
          <cell r="Y650" t="str">
            <v>Weeks</v>
          </cell>
          <cell r="Z650" t="str">
            <v>Days</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4</v>
          </cell>
        </row>
        <row r="651">
          <cell r="I651">
            <v>88.01</v>
          </cell>
          <cell r="K651">
            <v>0</v>
          </cell>
          <cell r="L651">
            <v>0</v>
          </cell>
          <cell r="U651" t="str">
            <v>Central Government</v>
          </cell>
          <cell r="V651" t="str">
            <v/>
          </cell>
          <cell r="W651" t="str">
            <v>Excellent</v>
          </cell>
          <cell r="X651" t="str">
            <v>Good</v>
          </cell>
          <cell r="Y651" t="str">
            <v>Fair</v>
          </cell>
          <cell r="Z651" t="str">
            <v>Poor</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4</v>
          </cell>
        </row>
        <row r="652">
          <cell r="I652">
            <v>88.02000000000001</v>
          </cell>
          <cell r="K652">
            <v>0</v>
          </cell>
          <cell r="L652">
            <v>0</v>
          </cell>
          <cell r="U652" t="str">
            <v>Hamid Karzai as President of Afghanistan</v>
          </cell>
          <cell r="V652" t="str">
            <v/>
          </cell>
          <cell r="W652" t="str">
            <v>Excellent</v>
          </cell>
          <cell r="X652" t="str">
            <v>Good</v>
          </cell>
          <cell r="Y652" t="str">
            <v>Fair</v>
          </cell>
          <cell r="Z652" t="str">
            <v>Poor</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4</v>
          </cell>
        </row>
        <row r="653">
          <cell r="I653">
            <v>88.03</v>
          </cell>
          <cell r="K653">
            <v>0</v>
          </cell>
          <cell r="L653">
            <v>0</v>
          </cell>
          <cell r="U653" t="str">
            <v>Provincial Government</v>
          </cell>
          <cell r="V653" t="str">
            <v/>
          </cell>
          <cell r="W653" t="str">
            <v>Excellent</v>
          </cell>
          <cell r="X653" t="str">
            <v>Good</v>
          </cell>
          <cell r="Y653" t="str">
            <v>Fair</v>
          </cell>
          <cell r="Z653" t="str">
            <v>Poor</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4</v>
          </cell>
        </row>
        <row r="654">
          <cell r="I654">
            <v>88.04</v>
          </cell>
          <cell r="K654">
            <v>0</v>
          </cell>
          <cell r="L654">
            <v>0</v>
          </cell>
          <cell r="U654" t="str">
            <v>District Government</v>
          </cell>
          <cell r="V654" t="str">
            <v/>
          </cell>
          <cell r="W654" t="str">
            <v>Excellent</v>
          </cell>
          <cell r="X654" t="str">
            <v>Good</v>
          </cell>
          <cell r="Y654" t="str">
            <v>Fair</v>
          </cell>
          <cell r="Z654" t="str">
            <v>Poor</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4</v>
          </cell>
        </row>
        <row r="655">
          <cell r="I655">
            <v>88.05</v>
          </cell>
          <cell r="K655">
            <v>0</v>
          </cell>
          <cell r="L655">
            <v>0</v>
          </cell>
          <cell r="U655" t="str">
            <v>Village Leaders</v>
          </cell>
          <cell r="V655" t="str">
            <v/>
          </cell>
          <cell r="W655" t="str">
            <v>Excellent</v>
          </cell>
          <cell r="X655" t="str">
            <v>Good</v>
          </cell>
          <cell r="Y655" t="str">
            <v>Fair</v>
          </cell>
          <cell r="Z655" t="str">
            <v>Poor</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4</v>
          </cell>
        </row>
        <row r="656">
          <cell r="I656">
            <v>88.06</v>
          </cell>
          <cell r="K656">
            <v>0</v>
          </cell>
          <cell r="L656">
            <v>0</v>
          </cell>
          <cell r="U656" t="str">
            <v>NGOs</v>
          </cell>
          <cell r="V656" t="str">
            <v/>
          </cell>
          <cell r="W656" t="str">
            <v>Excellent</v>
          </cell>
          <cell r="X656" t="str">
            <v>Good</v>
          </cell>
          <cell r="Y656" t="str">
            <v>Fair</v>
          </cell>
          <cell r="Z656" t="str">
            <v>Poor</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4</v>
          </cell>
        </row>
        <row r="657">
          <cell r="I657">
            <v>88.070000000000036</v>
          </cell>
          <cell r="K657">
            <v>0</v>
          </cell>
          <cell r="L657">
            <v>0</v>
          </cell>
          <cell r="U657" t="str">
            <v>Who would you blame the most for the violence that is occuring in Afghanistan?</v>
          </cell>
          <cell r="V657" t="str">
            <v/>
          </cell>
          <cell r="W657" t="str">
            <v>Central Government</v>
          </cell>
          <cell r="X657" t="str">
            <v>Foreign Forces</v>
          </cell>
          <cell r="Y657" t="str">
            <v>Taliban</v>
          </cell>
          <cell r="Z657" t="str">
            <v>Al Qaeda / Foreign Jihadis</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4</v>
          </cell>
        </row>
        <row r="658">
          <cell r="I658">
            <v>88.110000000000056</v>
          </cell>
          <cell r="K658">
            <v>0</v>
          </cell>
          <cell r="L658">
            <v>0</v>
          </cell>
          <cell r="U658" t="str">
            <v>Women inheriting property or goods? Support or oppose?</v>
          </cell>
          <cell r="V658" t="str">
            <v/>
          </cell>
          <cell r="W658" t="str">
            <v>Support Strongly</v>
          </cell>
          <cell r="X658" t="str">
            <v>Support Somewhat</v>
          </cell>
          <cell r="Y658" t="str">
            <v>Oppose Somewhat</v>
          </cell>
          <cell r="Z658" t="str">
            <v>Oppose Strong</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4</v>
          </cell>
        </row>
        <row r="659">
          <cell r="I659">
            <v>88.120000000000061</v>
          </cell>
          <cell r="K659">
            <v>0</v>
          </cell>
          <cell r="L659">
            <v>0</v>
          </cell>
          <cell r="U659" t="str">
            <v>Women wearing the burqa</v>
          </cell>
          <cell r="V659" t="str">
            <v/>
          </cell>
          <cell r="W659" t="str">
            <v>Support Strongly</v>
          </cell>
          <cell r="X659" t="str">
            <v>Support Somewhat</v>
          </cell>
          <cell r="Y659" t="str">
            <v>Oppose Somewhat</v>
          </cell>
          <cell r="Z659" t="str">
            <v>Oppose Strong</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4</v>
          </cell>
        </row>
        <row r="660">
          <cell r="I660">
            <v>99.04</v>
          </cell>
          <cell r="K660">
            <v>0</v>
          </cell>
          <cell r="L660">
            <v>0</v>
          </cell>
          <cell r="U660" t="str">
            <v>During the past 12 months, how many times have you traveled outside of the village to the neighboring village or to another village in the district?</v>
          </cell>
          <cell r="V660" t="str">
            <v/>
          </cell>
          <cell r="W660" t="str">
            <v>Zero</v>
          </cell>
          <cell r="X660" t="str">
            <v>Too Many to Count</v>
          </cell>
          <cell r="Y660" t="str">
            <v>Times</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3</v>
          </cell>
        </row>
        <row r="661">
          <cell r="I661">
            <v>99.06</v>
          </cell>
          <cell r="K661">
            <v>0</v>
          </cell>
          <cell r="L661">
            <v>0</v>
          </cell>
          <cell r="U661" t="str">
            <v>During the past 12 months, how many times have you traveled to {NAME OF PROVINCIAL CENTER}?</v>
          </cell>
          <cell r="V661" t="str">
            <v/>
          </cell>
          <cell r="W661" t="str">
            <v>Zero</v>
          </cell>
          <cell r="X661" t="str">
            <v>Too Many to Count</v>
          </cell>
          <cell r="Y661" t="str">
            <v>Times</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3</v>
          </cell>
        </row>
        <row r="662">
          <cell r="I662">
            <v>99.07</v>
          </cell>
          <cell r="K662">
            <v>0</v>
          </cell>
          <cell r="L662">
            <v>0</v>
          </cell>
          <cell r="U662" t="str">
            <v>During the past 12 months, how many times have you traveled outside of the village for the purpose of attending weddings, festivals, or other celebrations or social gatherings?</v>
          </cell>
          <cell r="V662" t="str">
            <v/>
          </cell>
          <cell r="W662" t="str">
            <v>Zero</v>
          </cell>
          <cell r="X662" t="str">
            <v>Too Many to Count</v>
          </cell>
          <cell r="Y662" t="str">
            <v>Times</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3</v>
          </cell>
        </row>
        <row r="663">
          <cell r="I663" t="str">
            <v/>
          </cell>
          <cell r="K663">
            <v>0</v>
          </cell>
          <cell r="L663">
            <v>0</v>
          </cell>
          <cell r="U663">
            <v>0</v>
          </cell>
          <cell r="V663" t="str">
            <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row>
        <row r="664">
          <cell r="I664" t="str">
            <v/>
          </cell>
          <cell r="K664">
            <v>0</v>
          </cell>
          <cell r="L664" t="e">
            <v>#REF!</v>
          </cell>
          <cell r="U664" t="str">
            <v>Is there a Community Development Council in your village or a joint Community Development Council with villages, or does no Community Development Council exist in this village?</v>
          </cell>
          <cell r="V664" t="str">
            <v/>
          </cell>
          <cell r="W664" t="str">
            <v>This village does not have a council and does not share a council with other villages</v>
          </cell>
          <cell r="X664" t="str">
            <v>This village has a council (which belongs to this village only)</v>
          </cell>
          <cell r="Y664" t="str">
            <v>This village shares a council with another village</v>
          </cell>
          <cell r="Z664" t="str">
            <v>This village has more than one council</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50</v>
          </cell>
        </row>
        <row r="665">
          <cell r="I665" t="str">
            <v/>
          </cell>
          <cell r="K665">
            <v>0</v>
          </cell>
          <cell r="L665">
            <v>0</v>
          </cell>
          <cell r="U665" t="str">
            <v>Does this Community Development Council meet at regular times during the year or just when there is business to resolve?</v>
          </cell>
          <cell r="V665" t="str">
            <v/>
          </cell>
          <cell r="W665" t="str">
            <v>Shura</v>
          </cell>
          <cell r="X665" t="str">
            <v>Local Shura</v>
          </cell>
          <cell r="Y665" t="str">
            <v>Village Shura</v>
          </cell>
          <cell r="Z665" t="str">
            <v>Community Development Council [ONLY]</v>
          </cell>
          <cell r="AA665" t="str">
            <v>Hambastagi Shura</v>
          </cell>
          <cell r="AB665" t="str">
            <v>Tribal Shura</v>
          </cell>
          <cell r="AC665" t="e">
            <v>#REF!</v>
          </cell>
          <cell r="AD665" t="e">
            <v>#REF!</v>
          </cell>
          <cell r="AE665" t="e">
            <v>#REF!</v>
          </cell>
          <cell r="AF665" t="e">
            <v>#REF!</v>
          </cell>
          <cell r="AG665" t="e">
            <v>#REF!</v>
          </cell>
          <cell r="AH665" t="e">
            <v>#REF!</v>
          </cell>
          <cell r="AI665" t="e">
            <v>#REF!</v>
          </cell>
          <cell r="AJ665" t="e">
            <v>#REF!</v>
          </cell>
          <cell r="AK665" t="e">
            <v>#REF!</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50</v>
          </cell>
        </row>
        <row r="666">
          <cell r="I666" t="str">
            <v/>
          </cell>
          <cell r="K666">
            <v>0</v>
          </cell>
          <cell r="L666">
            <v>0</v>
          </cell>
          <cell r="U666" t="str">
            <v>How many men currently serve as regular members of the village Community Development Council?</v>
          </cell>
          <cell r="V666" t="str">
            <v/>
          </cell>
          <cell r="W666" t="str">
            <v>Nothing</v>
          </cell>
          <cell r="X666" t="str">
            <v>Resolve Disputes</v>
          </cell>
          <cell r="Y666" t="str">
            <v>Resolve Tribal Feud</v>
          </cell>
          <cell r="Z666" t="str">
            <v>Protect Village from Attack</v>
          </cell>
          <cell r="AA666" t="str">
            <v>Make Rules for Villagers</v>
          </cell>
          <cell r="AB666" t="str">
            <v>Promote Good Behavior among Villagers</v>
          </cell>
          <cell r="AC666" t="str">
            <v>Promote Health and Hygiene of Villagers</v>
          </cell>
          <cell r="AD666" t="str">
            <v>Promote Religious Virtue of Villagers</v>
          </cell>
          <cell r="AE666" t="str">
            <v>Select Development Projects</v>
          </cell>
          <cell r="AF666" t="str">
            <v>Manage Development Projects</v>
          </cell>
          <cell r="AG666" t="str">
            <v>Other:</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50</v>
          </cell>
        </row>
        <row r="667">
          <cell r="I667" t="str">
            <v/>
          </cell>
          <cell r="K667">
            <v>0</v>
          </cell>
          <cell r="L667">
            <v>0</v>
          </cell>
          <cell r="U667" t="str">
            <v>How many women currently serve as regular members of the village Community Development Council?</v>
          </cell>
          <cell r="V667" t="str">
            <v/>
          </cell>
          <cell r="W667" t="str">
            <v>Council Does Not Have a Head</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50</v>
          </cell>
        </row>
        <row r="668">
          <cell r="I668" t="str">
            <v/>
          </cell>
          <cell r="K668">
            <v>0</v>
          </cell>
          <cell r="L668" t="str">
            <v/>
          </cell>
          <cell r="U668" t="str">
            <v>During the past 12 months, how many times did the Community Development Council meet?</v>
          </cell>
          <cell r="V668" t="str">
            <v/>
          </cell>
          <cell r="W668" t="str">
            <v>This Person Doesn't Have a Title or Position</v>
          </cell>
          <cell r="X668" t="str">
            <v>Malik</v>
          </cell>
          <cell r="Y668" t="str">
            <v>Arbab</v>
          </cell>
          <cell r="Z668" t="str">
            <v>Qariyadar</v>
          </cell>
          <cell r="AA668" t="str">
            <v>Khan</v>
          </cell>
          <cell r="AB668" t="str">
            <v>Beg</v>
          </cell>
          <cell r="AC668" t="str">
            <v>Baay</v>
          </cell>
          <cell r="AD668" t="str">
            <v>Mullah</v>
          </cell>
          <cell r="AE668" t="str">
            <v>Imam</v>
          </cell>
          <cell r="AF668" t="str">
            <v>Mosque Mullah</v>
          </cell>
          <cell r="AG668" t="str">
            <v>Mawlawi</v>
          </cell>
          <cell r="AH668" t="str">
            <v>Religious Scholar</v>
          </cell>
          <cell r="AI668" t="str">
            <v>Whitebeard</v>
          </cell>
          <cell r="AJ668" t="str">
            <v>Tribal Elder</v>
          </cell>
          <cell r="AK668" t="str">
            <v>Local Commander</v>
          </cell>
          <cell r="AL668" t="str">
            <v>Mujahed</v>
          </cell>
          <cell r="AM668" t="str">
            <v>People's Representative</v>
          </cell>
          <cell r="AN668" t="str">
            <v>Other:</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50</v>
          </cell>
        </row>
        <row r="669">
          <cell r="I669" t="str">
            <v/>
          </cell>
          <cell r="K669">
            <v>0</v>
          </cell>
          <cell r="L669">
            <v>0</v>
          </cell>
          <cell r="U669" t="str">
            <v>During the past 12 months, how many meetings of the Community Development Council have you attended?</v>
          </cell>
          <cell r="V669" t="str">
            <v/>
          </cell>
          <cell r="W669" t="str">
            <v>Position is Inherited From Father or Family</v>
          </cell>
          <cell r="X669" t="str">
            <v>Selected by . . .</v>
          </cell>
          <cell r="Y669" t="str">
            <v>Powerful People in Village</v>
          </cell>
          <cell r="Z669" t="str">
            <v>White Beards</v>
          </cell>
          <cell r="AA669" t="str">
            <v>Village Shura</v>
          </cell>
          <cell r="AB669" t="str">
            <v>District Administrator</v>
          </cell>
          <cell r="AC669" t="str">
            <v>Provincial Governor</v>
          </cell>
          <cell r="AD669" t="str">
            <v>Government Officials</v>
          </cell>
          <cell r="AE669" t="str">
            <v>NGO</v>
          </cell>
          <cell r="AF669" t="str">
            <v>Other Powerful People</v>
          </cell>
          <cell r="AG669" t="str">
            <v>Secret Ballot Election Open to All Villagers</v>
          </cell>
          <cell r="AH669" t="str">
            <v>Secret Ballot Election Open to Village Men</v>
          </cell>
          <cell r="AI669" t="str">
            <v>Secret Ballot Election Open to Village Women</v>
          </cell>
          <cell r="AJ669" t="str">
            <v>Meeting of All Villagers</v>
          </cell>
          <cell r="AK669" t="e">
            <v>#REF!</v>
          </cell>
          <cell r="AL669" t="str">
            <v>Meeting of Village Women</v>
          </cell>
          <cell r="AM669" t="str">
            <v>Meeting of Village Men</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50</v>
          </cell>
        </row>
        <row r="670">
          <cell r="I670" t="str">
            <v/>
          </cell>
          <cell r="K670">
            <v>0</v>
          </cell>
          <cell r="L670">
            <v>0</v>
          </cell>
          <cell r="U670" t="str">
            <v>Do you or any member of your family serve as regular members of the Community Development Council?</v>
          </cell>
          <cell r="V670" t="str">
            <v/>
          </cell>
          <cell r="W670" t="str">
            <v>Men</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50</v>
          </cell>
        </row>
        <row r="671">
          <cell r="I671" t="str">
            <v/>
          </cell>
          <cell r="K671">
            <v>0</v>
          </cell>
          <cell r="L671">
            <v>0</v>
          </cell>
          <cell r="U671" t="str">
            <v>During the past 12 months, what was the most important thing done by the Community Development Council?</v>
          </cell>
          <cell r="V671" t="str">
            <v/>
          </cell>
          <cell r="W671" t="str">
            <v>Nothing</v>
          </cell>
          <cell r="X671" t="str">
            <v>Resolve Disputes</v>
          </cell>
          <cell r="Y671" t="str">
            <v>Resolve Tribal Feud</v>
          </cell>
          <cell r="Z671" t="str">
            <v>Negotiate / Liase with Government</v>
          </cell>
          <cell r="AA671" t="str">
            <v>Protect Village from Attack</v>
          </cell>
          <cell r="AB671" t="str">
            <v>Hold Meetings</v>
          </cell>
          <cell r="AC671" t="str">
            <v>Make Rules for Villagers</v>
          </cell>
          <cell r="AD671" t="str">
            <v>Promote Health and Hygiene of Villagers</v>
          </cell>
          <cell r="AE671" t="str">
            <v>Promote Religious Virtue of Villagers</v>
          </cell>
          <cell r="AF671" t="str">
            <v>Build New Mosque or Improve Existing Mosque</v>
          </cell>
          <cell r="AG671" t="str">
            <v>Consult with Villagers about Selection of Development Projects</v>
          </cell>
          <cell r="AH671" t="str">
            <v>Manage Development Projects</v>
          </cell>
          <cell r="AI671" t="str">
            <v>Development Project [SPECIFY]:</v>
          </cell>
          <cell r="AJ671" t="str">
            <v>Training Course [SPECIFY]:</v>
          </cell>
          <cell r="AK671" t="str">
            <v>Other:</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50</v>
          </cell>
        </row>
        <row r="672">
          <cell r="I672" t="str">
            <v/>
          </cell>
          <cell r="K672">
            <v>0</v>
          </cell>
          <cell r="L672">
            <v>0</v>
          </cell>
          <cell r="U672" t="str">
            <v>As far as you know, how long has the current malik held his position?</v>
          </cell>
          <cell r="V672" t="str">
            <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50</v>
          </cell>
        </row>
        <row r="673">
          <cell r="I673" t="str">
            <v/>
          </cell>
          <cell r="K673">
            <v>0</v>
          </cell>
          <cell r="L673" t="str">
            <v/>
          </cell>
          <cell r="U673" t="str">
            <v>Is the Malik a regular members of the village council?</v>
          </cell>
          <cell r="V673" t="str">
            <v>[IF VILLAGE HAS COUNCIL]</v>
          </cell>
          <cell r="W673" t="str">
            <v>Years</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50</v>
          </cell>
        </row>
        <row r="674">
          <cell r="I674" t="str">
            <v/>
          </cell>
          <cell r="K674">
            <v>0</v>
          </cell>
          <cell r="L674">
            <v>0</v>
          </cell>
          <cell r="U674" t="str">
            <v>Is the Mailk a regular members of the CDC?</v>
          </cell>
          <cell r="V674" t="str">
            <v>[IF VILLAGE HAS CDC]</v>
          </cell>
          <cell r="W674" t="str">
            <v>Nothing</v>
          </cell>
          <cell r="X674" t="str">
            <v>Resolve Disputes</v>
          </cell>
          <cell r="Y674" t="str">
            <v>Protect Village from Attack</v>
          </cell>
          <cell r="Z674" t="str">
            <v>Make Rules for Villagers</v>
          </cell>
          <cell r="AA674" t="str">
            <v>Promote Good Behavior</v>
          </cell>
          <cell r="AB674" t="str">
            <v>Communicate with NGOs</v>
          </cell>
          <cell r="AC674" t="str">
            <v>Negotiate / Liase with District or Provincial Government</v>
          </cell>
          <cell r="AD674" t="e">
            <v>#REF!</v>
          </cell>
          <cell r="AE674" t="e">
            <v>#REF!</v>
          </cell>
          <cell r="AF674" t="e">
            <v>#REF!</v>
          </cell>
          <cell r="AG674" t="e">
            <v>#REF!</v>
          </cell>
          <cell r="AH674" t="str">
            <v>Other:</v>
          </cell>
          <cell r="AI674">
            <v>0</v>
          </cell>
          <cell r="AJ674" t="str">
            <v>Negotiate / Liase with Central Government</v>
          </cell>
          <cell r="AK674" t="str">
            <v>Certify Documents</v>
          </cell>
          <cell r="AL674" t="str">
            <v>Deliver Religious Services</v>
          </cell>
          <cell r="AM674" t="str">
            <v>Manage Development Projects</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50</v>
          </cell>
        </row>
        <row r="675">
          <cell r="I675" t="str">
            <v/>
          </cell>
          <cell r="K675">
            <v>0</v>
          </cell>
          <cell r="L675" t="str">
            <v/>
          </cell>
          <cell r="U675" t="str">
            <v>Arbab</v>
          </cell>
          <cell r="V675" t="str">
            <v/>
          </cell>
          <cell r="W675" t="str">
            <v>Weeks</v>
          </cell>
          <cell r="X675" t="str">
            <v>Months</v>
          </cell>
          <cell r="Y675" t="str">
            <v>Years</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50</v>
          </cell>
        </row>
        <row r="676">
          <cell r="I676" t="str">
            <v/>
          </cell>
          <cell r="K676">
            <v>0</v>
          </cell>
          <cell r="L676">
            <v>0</v>
          </cell>
          <cell r="U676" t="str">
            <v>As far as you know, how long has the current malik held his position?</v>
          </cell>
          <cell r="V676" t="str">
            <v/>
          </cell>
          <cell r="W676" t="str">
            <v>Position is Inherited From Father or Family</v>
          </cell>
          <cell r="X676" t="str">
            <v>Selected by . . .</v>
          </cell>
          <cell r="Y676" t="str">
            <v>Malik / Arbab / Qariyadar</v>
          </cell>
          <cell r="Z676" t="str">
            <v>White Beards</v>
          </cell>
          <cell r="AA676" t="str">
            <v>Clergy</v>
          </cell>
          <cell r="AB676" t="str">
            <v>Secret Ballot Election</v>
          </cell>
          <cell r="AC676" t="e">
            <v>#REF!</v>
          </cell>
          <cell r="AD676" t="e">
            <v>#REF!</v>
          </cell>
          <cell r="AE676" t="e">
            <v>#REF!</v>
          </cell>
          <cell r="AF676" t="e">
            <v>#REF!</v>
          </cell>
          <cell r="AG676" t="str">
            <v>Meeting of All Villagers</v>
          </cell>
          <cell r="AH676" t="str">
            <v>District Administrator</v>
          </cell>
          <cell r="AI676" t="str">
            <v>Government</v>
          </cell>
          <cell r="AJ676" t="str">
            <v>Meeting of Village Men</v>
          </cell>
          <cell r="AK676" t="str">
            <v>Other:</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50</v>
          </cell>
        </row>
        <row r="677">
          <cell r="I677" t="str">
            <v/>
          </cell>
          <cell r="K677">
            <v>0</v>
          </cell>
          <cell r="L677" t="str">
            <v/>
          </cell>
          <cell r="U677" t="str">
            <v>Is the Arbab a regular members of the village council?</v>
          </cell>
          <cell r="V677" t="str">
            <v>[IF VILLAGE HAS COUNCIL]</v>
          </cell>
          <cell r="W677" t="str">
            <v>{Council 1}</v>
          </cell>
          <cell r="X677" t="str">
            <v>No</v>
          </cell>
          <cell r="Y677" t="str">
            <v>Yes</v>
          </cell>
          <cell r="Z677" t="str">
            <v>{Council 2}</v>
          </cell>
          <cell r="AA677" t="str">
            <v>No</v>
          </cell>
          <cell r="AB677" t="str">
            <v>Yes</v>
          </cell>
          <cell r="AC677" t="str">
            <v>{Council 3}</v>
          </cell>
          <cell r="AD677" t="str">
            <v>No</v>
          </cell>
          <cell r="AE677" t="str">
            <v>Yes</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50</v>
          </cell>
        </row>
        <row r="678">
          <cell r="I678" t="str">
            <v/>
          </cell>
          <cell r="K678">
            <v>0</v>
          </cell>
          <cell r="L678">
            <v>0</v>
          </cell>
          <cell r="U678" t="str">
            <v>Is the Arbab a regular members of the CDC?</v>
          </cell>
          <cell r="V678" t="str">
            <v>[IF VILLAGE HAS CDC]</v>
          </cell>
          <cell r="W678" t="str">
            <v>{Council 1}</v>
          </cell>
          <cell r="X678" t="str">
            <v>No</v>
          </cell>
          <cell r="Y678" t="str">
            <v>Yes</v>
          </cell>
          <cell r="Z678" t="str">
            <v>{Council 2}</v>
          </cell>
          <cell r="AA678" t="str">
            <v>No</v>
          </cell>
          <cell r="AB678" t="str">
            <v>Yes</v>
          </cell>
          <cell r="AC678" t="str">
            <v>{Council 3}</v>
          </cell>
          <cell r="AD678" t="str">
            <v>No</v>
          </cell>
          <cell r="AE678" t="str">
            <v>Yes</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50</v>
          </cell>
        </row>
        <row r="679">
          <cell r="I679" t="str">
            <v/>
          </cell>
          <cell r="K679">
            <v>0</v>
          </cell>
          <cell r="L679" t="str">
            <v/>
          </cell>
          <cell r="U679" t="str">
            <v>Qariyadar</v>
          </cell>
          <cell r="V679" t="str">
            <v/>
          </cell>
          <cell r="W679" t="str">
            <v>{Council 1}</v>
          </cell>
          <cell r="X679" t="str">
            <v>No</v>
          </cell>
          <cell r="Y679" t="str">
            <v>Yes</v>
          </cell>
          <cell r="Z679" t="str">
            <v>{Council 2}</v>
          </cell>
          <cell r="AA679" t="str">
            <v>No</v>
          </cell>
          <cell r="AB679" t="str">
            <v>Yes</v>
          </cell>
          <cell r="AC679" t="str">
            <v>{Council 3}</v>
          </cell>
          <cell r="AD679" t="str">
            <v>No</v>
          </cell>
          <cell r="AE679" t="str">
            <v>Yes</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50</v>
          </cell>
        </row>
        <row r="680">
          <cell r="I680" t="str">
            <v/>
          </cell>
          <cell r="K680">
            <v>0</v>
          </cell>
          <cell r="L680">
            <v>0</v>
          </cell>
          <cell r="U680" t="str">
            <v>As far as you know, how long has the current qayridar held his position?</v>
          </cell>
          <cell r="V680" t="str">
            <v/>
          </cell>
          <cell r="W680" t="e">
            <v>#REF!</v>
          </cell>
          <cell r="X680" t="e">
            <v>#REF!</v>
          </cell>
          <cell r="Y680" t="e">
            <v>#REF!</v>
          </cell>
          <cell r="Z680" t="e">
            <v>#REF!</v>
          </cell>
          <cell r="AA680" t="e">
            <v>#REF!</v>
          </cell>
          <cell r="AB680" t="e">
            <v>#REF!</v>
          </cell>
          <cell r="AC680" t="e">
            <v>#REF!</v>
          </cell>
          <cell r="AD680" t="e">
            <v>#REF!</v>
          </cell>
          <cell r="AE680" t="e">
            <v>#REF!</v>
          </cell>
          <cell r="AF680" t="e">
            <v>#REF!</v>
          </cell>
          <cell r="AG680" t="e">
            <v>#REF!</v>
          </cell>
          <cell r="AH680" t="e">
            <v>#REF!</v>
          </cell>
          <cell r="AI680" t="e">
            <v>#REF!</v>
          </cell>
          <cell r="AJ680" t="e">
            <v>#REF!</v>
          </cell>
          <cell r="AK680" t="e">
            <v>#REF!</v>
          </cell>
          <cell r="AL680" t="e">
            <v>#REF!</v>
          </cell>
          <cell r="AM680" t="e">
            <v>#REF!</v>
          </cell>
          <cell r="AN680" t="e">
            <v>#REF!</v>
          </cell>
          <cell r="AO680" t="e">
            <v>#REF!</v>
          </cell>
          <cell r="AP680" t="e">
            <v>#REF!</v>
          </cell>
          <cell r="AQ680" t="e">
            <v>#REF!</v>
          </cell>
          <cell r="AR680" t="e">
            <v>#REF!</v>
          </cell>
          <cell r="AS680" t="e">
            <v>#REF!</v>
          </cell>
          <cell r="AT680" t="e">
            <v>#REF!</v>
          </cell>
          <cell r="AU680" t="e">
            <v>#REF!</v>
          </cell>
          <cell r="AV680" t="e">
            <v>#REF!</v>
          </cell>
          <cell r="AW680" t="e">
            <v>#REF!</v>
          </cell>
          <cell r="AX680" t="e">
            <v>#REF!</v>
          </cell>
          <cell r="AY680" t="e">
            <v>#REF!</v>
          </cell>
          <cell r="AZ680" t="e">
            <v>#REF!</v>
          </cell>
          <cell r="BA680" t="e">
            <v>#REF!</v>
          </cell>
          <cell r="BB680" t="e">
            <v>#REF!</v>
          </cell>
          <cell r="BC680" t="e">
            <v>#REF!</v>
          </cell>
          <cell r="BD680" t="e">
            <v>#REF!</v>
          </cell>
          <cell r="BE680" t="e">
            <v>#REF!</v>
          </cell>
          <cell r="BF680" t="e">
            <v>#REF!</v>
          </cell>
          <cell r="BG680" t="e">
            <v>#REF!</v>
          </cell>
          <cell r="BH680" t="e">
            <v>#REF!</v>
          </cell>
          <cell r="BI680" t="e">
            <v>#REF!</v>
          </cell>
          <cell r="BJ680" t="e">
            <v>#REF!</v>
          </cell>
          <cell r="BK680" t="e">
            <v>#REF!</v>
          </cell>
          <cell r="BL680" t="e">
            <v>#REF!</v>
          </cell>
          <cell r="BM680" t="e">
            <v>#REF!</v>
          </cell>
          <cell r="BN680" t="e">
            <v>#REF!</v>
          </cell>
          <cell r="BO680" t="e">
            <v>#REF!</v>
          </cell>
          <cell r="BP680" t="e">
            <v>#REF!</v>
          </cell>
          <cell r="BQ680" t="e">
            <v>#REF!</v>
          </cell>
          <cell r="BR680" t="e">
            <v>#REF!</v>
          </cell>
          <cell r="BS680" t="e">
            <v>#REF!</v>
          </cell>
          <cell r="BT680" t="e">
            <v>#REF!</v>
          </cell>
          <cell r="BU680">
            <v>50</v>
          </cell>
        </row>
        <row r="681">
          <cell r="I681" t="str">
            <v/>
          </cell>
          <cell r="K681">
            <v>0</v>
          </cell>
          <cell r="L681" t="str">
            <v/>
          </cell>
          <cell r="U681" t="str">
            <v>Is the Qariyadar a regular members of the village council?</v>
          </cell>
          <cell r="V681" t="str">
            <v>[IF VILLAGE HAS COUNCIL]</v>
          </cell>
          <cell r="W681" t="e">
            <v>#REF!</v>
          </cell>
          <cell r="X681" t="e">
            <v>#REF!</v>
          </cell>
          <cell r="Y681" t="e">
            <v>#REF!</v>
          </cell>
          <cell r="Z681" t="e">
            <v>#REF!</v>
          </cell>
          <cell r="AA681" t="e">
            <v>#REF!</v>
          </cell>
          <cell r="AB681" t="e">
            <v>#REF!</v>
          </cell>
          <cell r="AC681" t="e">
            <v>#REF!</v>
          </cell>
          <cell r="AD681" t="e">
            <v>#REF!</v>
          </cell>
          <cell r="AE681" t="e">
            <v>#REF!</v>
          </cell>
          <cell r="AF681" t="e">
            <v>#REF!</v>
          </cell>
          <cell r="AG681" t="e">
            <v>#REF!</v>
          </cell>
          <cell r="AH681" t="e">
            <v>#REF!</v>
          </cell>
          <cell r="AI681" t="e">
            <v>#REF!</v>
          </cell>
          <cell r="AJ681" t="e">
            <v>#REF!</v>
          </cell>
          <cell r="AK681" t="e">
            <v>#REF!</v>
          </cell>
          <cell r="AL681" t="e">
            <v>#REF!</v>
          </cell>
          <cell r="AM681" t="e">
            <v>#REF!</v>
          </cell>
          <cell r="AN681" t="e">
            <v>#REF!</v>
          </cell>
          <cell r="AO681" t="e">
            <v>#REF!</v>
          </cell>
          <cell r="AP681" t="e">
            <v>#REF!</v>
          </cell>
          <cell r="AQ681" t="e">
            <v>#REF!</v>
          </cell>
          <cell r="AR681" t="e">
            <v>#REF!</v>
          </cell>
          <cell r="AS681" t="e">
            <v>#REF!</v>
          </cell>
          <cell r="AT681" t="e">
            <v>#REF!</v>
          </cell>
          <cell r="AU681" t="e">
            <v>#REF!</v>
          </cell>
          <cell r="AV681" t="e">
            <v>#REF!</v>
          </cell>
          <cell r="AW681" t="e">
            <v>#REF!</v>
          </cell>
          <cell r="AX681" t="e">
            <v>#REF!</v>
          </cell>
          <cell r="AY681" t="e">
            <v>#REF!</v>
          </cell>
          <cell r="AZ681" t="e">
            <v>#REF!</v>
          </cell>
          <cell r="BA681" t="e">
            <v>#REF!</v>
          </cell>
          <cell r="BB681" t="e">
            <v>#REF!</v>
          </cell>
          <cell r="BC681" t="e">
            <v>#REF!</v>
          </cell>
          <cell r="BD681" t="e">
            <v>#REF!</v>
          </cell>
          <cell r="BE681" t="e">
            <v>#REF!</v>
          </cell>
          <cell r="BF681" t="e">
            <v>#REF!</v>
          </cell>
          <cell r="BG681" t="e">
            <v>#REF!</v>
          </cell>
          <cell r="BH681" t="e">
            <v>#REF!</v>
          </cell>
          <cell r="BI681" t="e">
            <v>#REF!</v>
          </cell>
          <cell r="BJ681" t="e">
            <v>#REF!</v>
          </cell>
          <cell r="BK681" t="e">
            <v>#REF!</v>
          </cell>
          <cell r="BL681" t="e">
            <v>#REF!</v>
          </cell>
          <cell r="BM681" t="e">
            <v>#REF!</v>
          </cell>
          <cell r="BN681" t="e">
            <v>#REF!</v>
          </cell>
          <cell r="BO681" t="e">
            <v>#REF!</v>
          </cell>
          <cell r="BP681" t="e">
            <v>#REF!</v>
          </cell>
          <cell r="BQ681" t="e">
            <v>#REF!</v>
          </cell>
          <cell r="BR681" t="e">
            <v>#REF!</v>
          </cell>
          <cell r="BS681" t="e">
            <v>#REF!</v>
          </cell>
          <cell r="BT681" t="e">
            <v>#REF!</v>
          </cell>
          <cell r="BU681">
            <v>50</v>
          </cell>
        </row>
        <row r="682">
          <cell r="I682" t="str">
            <v/>
          </cell>
          <cell r="K682">
            <v>0</v>
          </cell>
          <cell r="L682">
            <v>0</v>
          </cell>
          <cell r="U682" t="str">
            <v>Is the Qariyadar a regular members of the CDC?</v>
          </cell>
          <cell r="V682" t="str">
            <v>[IF VILLAGE HAS CDC]</v>
          </cell>
          <cell r="W682" t="e">
            <v>#REF!</v>
          </cell>
          <cell r="X682" t="e">
            <v>#REF!</v>
          </cell>
          <cell r="Y682" t="e">
            <v>#REF!</v>
          </cell>
          <cell r="Z682" t="e">
            <v>#REF!</v>
          </cell>
          <cell r="AA682" t="e">
            <v>#REF!</v>
          </cell>
          <cell r="AB682" t="e">
            <v>#REF!</v>
          </cell>
          <cell r="AC682" t="e">
            <v>#REF!</v>
          </cell>
          <cell r="AD682" t="e">
            <v>#REF!</v>
          </cell>
          <cell r="AE682" t="e">
            <v>#REF!</v>
          </cell>
          <cell r="AF682" t="e">
            <v>#REF!</v>
          </cell>
          <cell r="AG682" t="e">
            <v>#REF!</v>
          </cell>
          <cell r="AH682" t="e">
            <v>#REF!</v>
          </cell>
          <cell r="AI682" t="e">
            <v>#REF!</v>
          </cell>
          <cell r="AJ682" t="e">
            <v>#REF!</v>
          </cell>
          <cell r="AK682" t="e">
            <v>#REF!</v>
          </cell>
          <cell r="AL682" t="e">
            <v>#REF!</v>
          </cell>
          <cell r="AM682" t="e">
            <v>#REF!</v>
          </cell>
          <cell r="AN682" t="e">
            <v>#REF!</v>
          </cell>
          <cell r="AO682" t="e">
            <v>#REF!</v>
          </cell>
          <cell r="AP682" t="e">
            <v>#REF!</v>
          </cell>
          <cell r="AQ682" t="e">
            <v>#REF!</v>
          </cell>
          <cell r="AR682" t="e">
            <v>#REF!</v>
          </cell>
          <cell r="AS682" t="e">
            <v>#REF!</v>
          </cell>
          <cell r="AT682" t="e">
            <v>#REF!</v>
          </cell>
          <cell r="AU682" t="e">
            <v>#REF!</v>
          </cell>
          <cell r="AV682" t="e">
            <v>#REF!</v>
          </cell>
          <cell r="AW682" t="e">
            <v>#REF!</v>
          </cell>
          <cell r="AX682" t="e">
            <v>#REF!</v>
          </cell>
          <cell r="AY682" t="e">
            <v>#REF!</v>
          </cell>
          <cell r="AZ682" t="e">
            <v>#REF!</v>
          </cell>
          <cell r="BA682" t="e">
            <v>#REF!</v>
          </cell>
          <cell r="BB682" t="e">
            <v>#REF!</v>
          </cell>
          <cell r="BC682" t="e">
            <v>#REF!</v>
          </cell>
          <cell r="BD682" t="e">
            <v>#REF!</v>
          </cell>
          <cell r="BE682" t="e">
            <v>#REF!</v>
          </cell>
          <cell r="BF682" t="e">
            <v>#REF!</v>
          </cell>
          <cell r="BG682" t="e">
            <v>#REF!</v>
          </cell>
          <cell r="BH682" t="e">
            <v>#REF!</v>
          </cell>
          <cell r="BI682" t="e">
            <v>#REF!</v>
          </cell>
          <cell r="BJ682" t="e">
            <v>#REF!</v>
          </cell>
          <cell r="BK682" t="e">
            <v>#REF!</v>
          </cell>
          <cell r="BL682" t="e">
            <v>#REF!</v>
          </cell>
          <cell r="BM682" t="e">
            <v>#REF!</v>
          </cell>
          <cell r="BN682" t="e">
            <v>#REF!</v>
          </cell>
          <cell r="BO682" t="e">
            <v>#REF!</v>
          </cell>
          <cell r="BP682" t="e">
            <v>#REF!</v>
          </cell>
          <cell r="BQ682" t="e">
            <v>#REF!</v>
          </cell>
          <cell r="BR682" t="e">
            <v>#REF!</v>
          </cell>
          <cell r="BS682" t="e">
            <v>#REF!</v>
          </cell>
          <cell r="BT682" t="e">
            <v>#REF!</v>
          </cell>
          <cell r="BU682">
            <v>50</v>
          </cell>
        </row>
        <row r="683">
          <cell r="I683" t="str">
            <v/>
          </cell>
          <cell r="K683">
            <v>0</v>
          </cell>
          <cell r="L683" t="str">
            <v/>
          </cell>
          <cell r="U683" t="str">
            <v>Khan</v>
          </cell>
          <cell r="V683" t="str">
            <v/>
          </cell>
          <cell r="W683" t="e">
            <v>#REF!</v>
          </cell>
          <cell r="X683" t="e">
            <v>#REF!</v>
          </cell>
          <cell r="Y683" t="e">
            <v>#REF!</v>
          </cell>
          <cell r="Z683" t="e">
            <v>#REF!</v>
          </cell>
          <cell r="AA683" t="e">
            <v>#REF!</v>
          </cell>
          <cell r="AB683" t="e">
            <v>#REF!</v>
          </cell>
          <cell r="AC683" t="e">
            <v>#REF!</v>
          </cell>
          <cell r="AD683" t="e">
            <v>#REF!</v>
          </cell>
          <cell r="AE683" t="e">
            <v>#REF!</v>
          </cell>
          <cell r="AF683" t="e">
            <v>#REF!</v>
          </cell>
          <cell r="AG683" t="e">
            <v>#REF!</v>
          </cell>
          <cell r="AH683" t="e">
            <v>#REF!</v>
          </cell>
          <cell r="AI683" t="e">
            <v>#REF!</v>
          </cell>
          <cell r="AJ683" t="e">
            <v>#REF!</v>
          </cell>
          <cell r="AK683" t="e">
            <v>#REF!</v>
          </cell>
          <cell r="AL683" t="e">
            <v>#REF!</v>
          </cell>
          <cell r="AM683" t="e">
            <v>#REF!</v>
          </cell>
          <cell r="AN683" t="e">
            <v>#REF!</v>
          </cell>
          <cell r="AO683" t="e">
            <v>#REF!</v>
          </cell>
          <cell r="AP683" t="e">
            <v>#REF!</v>
          </cell>
          <cell r="AQ683" t="e">
            <v>#REF!</v>
          </cell>
          <cell r="AR683" t="e">
            <v>#REF!</v>
          </cell>
          <cell r="AS683" t="e">
            <v>#REF!</v>
          </cell>
          <cell r="AT683" t="e">
            <v>#REF!</v>
          </cell>
          <cell r="AU683" t="e">
            <v>#REF!</v>
          </cell>
          <cell r="AV683" t="e">
            <v>#REF!</v>
          </cell>
          <cell r="AW683" t="e">
            <v>#REF!</v>
          </cell>
          <cell r="AX683" t="e">
            <v>#REF!</v>
          </cell>
          <cell r="AY683" t="e">
            <v>#REF!</v>
          </cell>
          <cell r="AZ683" t="e">
            <v>#REF!</v>
          </cell>
          <cell r="BA683" t="e">
            <v>#REF!</v>
          </cell>
          <cell r="BB683" t="e">
            <v>#REF!</v>
          </cell>
          <cell r="BC683" t="e">
            <v>#REF!</v>
          </cell>
          <cell r="BD683" t="e">
            <v>#REF!</v>
          </cell>
          <cell r="BE683" t="e">
            <v>#REF!</v>
          </cell>
          <cell r="BF683" t="e">
            <v>#REF!</v>
          </cell>
          <cell r="BG683" t="e">
            <v>#REF!</v>
          </cell>
          <cell r="BH683" t="e">
            <v>#REF!</v>
          </cell>
          <cell r="BI683" t="e">
            <v>#REF!</v>
          </cell>
          <cell r="BJ683" t="e">
            <v>#REF!</v>
          </cell>
          <cell r="BK683" t="e">
            <v>#REF!</v>
          </cell>
          <cell r="BL683" t="e">
            <v>#REF!</v>
          </cell>
          <cell r="BM683" t="e">
            <v>#REF!</v>
          </cell>
          <cell r="BN683" t="e">
            <v>#REF!</v>
          </cell>
          <cell r="BO683" t="e">
            <v>#REF!</v>
          </cell>
          <cell r="BP683" t="e">
            <v>#REF!</v>
          </cell>
          <cell r="BQ683" t="e">
            <v>#REF!</v>
          </cell>
          <cell r="BR683" t="e">
            <v>#REF!</v>
          </cell>
          <cell r="BS683" t="e">
            <v>#REF!</v>
          </cell>
          <cell r="BT683" t="e">
            <v>#REF!</v>
          </cell>
          <cell r="BU683">
            <v>50</v>
          </cell>
        </row>
        <row r="684">
          <cell r="I684" t="str">
            <v/>
          </cell>
          <cell r="K684">
            <v>0</v>
          </cell>
          <cell r="L684">
            <v>0</v>
          </cell>
          <cell r="U684" t="str">
            <v>As far as you know, how long has the current khan held his position?</v>
          </cell>
          <cell r="V684" t="str">
            <v/>
          </cell>
          <cell r="W684" t="e">
            <v>#REF!</v>
          </cell>
          <cell r="X684" t="e">
            <v>#REF!</v>
          </cell>
          <cell r="Y684" t="e">
            <v>#REF!</v>
          </cell>
          <cell r="Z684" t="e">
            <v>#REF!</v>
          </cell>
          <cell r="AA684" t="e">
            <v>#REF!</v>
          </cell>
          <cell r="AB684" t="e">
            <v>#REF!</v>
          </cell>
          <cell r="AC684" t="e">
            <v>#REF!</v>
          </cell>
          <cell r="AD684" t="e">
            <v>#REF!</v>
          </cell>
          <cell r="AE684" t="e">
            <v>#REF!</v>
          </cell>
          <cell r="AF684" t="e">
            <v>#REF!</v>
          </cell>
          <cell r="AG684" t="e">
            <v>#REF!</v>
          </cell>
          <cell r="AH684" t="e">
            <v>#REF!</v>
          </cell>
          <cell r="AI684" t="e">
            <v>#REF!</v>
          </cell>
          <cell r="AJ684" t="e">
            <v>#REF!</v>
          </cell>
          <cell r="AK684" t="e">
            <v>#REF!</v>
          </cell>
          <cell r="AL684" t="e">
            <v>#REF!</v>
          </cell>
          <cell r="AM684" t="e">
            <v>#REF!</v>
          </cell>
          <cell r="AN684" t="e">
            <v>#REF!</v>
          </cell>
          <cell r="AO684" t="e">
            <v>#REF!</v>
          </cell>
          <cell r="AP684" t="e">
            <v>#REF!</v>
          </cell>
          <cell r="AQ684" t="e">
            <v>#REF!</v>
          </cell>
          <cell r="AR684" t="e">
            <v>#REF!</v>
          </cell>
          <cell r="AS684" t="e">
            <v>#REF!</v>
          </cell>
          <cell r="AT684" t="e">
            <v>#REF!</v>
          </cell>
          <cell r="AU684" t="e">
            <v>#REF!</v>
          </cell>
          <cell r="AV684" t="e">
            <v>#REF!</v>
          </cell>
          <cell r="AW684" t="e">
            <v>#REF!</v>
          </cell>
          <cell r="AX684" t="e">
            <v>#REF!</v>
          </cell>
          <cell r="AY684" t="e">
            <v>#REF!</v>
          </cell>
          <cell r="AZ684" t="e">
            <v>#REF!</v>
          </cell>
          <cell r="BA684" t="e">
            <v>#REF!</v>
          </cell>
          <cell r="BB684" t="e">
            <v>#REF!</v>
          </cell>
          <cell r="BC684" t="e">
            <v>#REF!</v>
          </cell>
          <cell r="BD684" t="e">
            <v>#REF!</v>
          </cell>
          <cell r="BE684" t="e">
            <v>#REF!</v>
          </cell>
          <cell r="BF684" t="e">
            <v>#REF!</v>
          </cell>
          <cell r="BG684" t="e">
            <v>#REF!</v>
          </cell>
          <cell r="BH684" t="e">
            <v>#REF!</v>
          </cell>
          <cell r="BI684" t="e">
            <v>#REF!</v>
          </cell>
          <cell r="BJ684" t="e">
            <v>#REF!</v>
          </cell>
          <cell r="BK684" t="e">
            <v>#REF!</v>
          </cell>
          <cell r="BL684" t="e">
            <v>#REF!</v>
          </cell>
          <cell r="BM684" t="e">
            <v>#REF!</v>
          </cell>
          <cell r="BN684" t="e">
            <v>#REF!</v>
          </cell>
          <cell r="BO684" t="e">
            <v>#REF!</v>
          </cell>
          <cell r="BP684" t="e">
            <v>#REF!</v>
          </cell>
          <cell r="BQ684" t="e">
            <v>#REF!</v>
          </cell>
          <cell r="BR684" t="e">
            <v>#REF!</v>
          </cell>
          <cell r="BS684" t="e">
            <v>#REF!</v>
          </cell>
          <cell r="BT684" t="e">
            <v>#REF!</v>
          </cell>
          <cell r="BU684">
            <v>50</v>
          </cell>
        </row>
        <row r="685">
          <cell r="I685" t="str">
            <v/>
          </cell>
          <cell r="K685">
            <v>0</v>
          </cell>
          <cell r="L685" t="str">
            <v/>
          </cell>
          <cell r="U685" t="str">
            <v>Is the Khan a regular members of the village council?</v>
          </cell>
          <cell r="V685" t="str">
            <v>[IF VILLAGE HAS COUNCIL]</v>
          </cell>
          <cell r="W685" t="e">
            <v>#REF!</v>
          </cell>
          <cell r="X685" t="e">
            <v>#REF!</v>
          </cell>
          <cell r="Y685" t="e">
            <v>#REF!</v>
          </cell>
          <cell r="Z685" t="e">
            <v>#REF!</v>
          </cell>
          <cell r="AA685" t="e">
            <v>#REF!</v>
          </cell>
          <cell r="AB685" t="e">
            <v>#REF!</v>
          </cell>
          <cell r="AC685" t="e">
            <v>#REF!</v>
          </cell>
          <cell r="AD685" t="e">
            <v>#REF!</v>
          </cell>
          <cell r="AE685" t="e">
            <v>#REF!</v>
          </cell>
          <cell r="AF685" t="e">
            <v>#REF!</v>
          </cell>
          <cell r="AG685" t="e">
            <v>#REF!</v>
          </cell>
          <cell r="AH685" t="e">
            <v>#REF!</v>
          </cell>
          <cell r="AI685" t="e">
            <v>#REF!</v>
          </cell>
          <cell r="AJ685" t="e">
            <v>#REF!</v>
          </cell>
          <cell r="AK685" t="e">
            <v>#REF!</v>
          </cell>
          <cell r="AL685" t="e">
            <v>#REF!</v>
          </cell>
          <cell r="AM685" t="e">
            <v>#REF!</v>
          </cell>
          <cell r="AN685" t="e">
            <v>#REF!</v>
          </cell>
          <cell r="AO685" t="e">
            <v>#REF!</v>
          </cell>
          <cell r="AP685" t="e">
            <v>#REF!</v>
          </cell>
          <cell r="AQ685" t="e">
            <v>#REF!</v>
          </cell>
          <cell r="AR685" t="e">
            <v>#REF!</v>
          </cell>
          <cell r="AS685" t="e">
            <v>#REF!</v>
          </cell>
          <cell r="AT685" t="e">
            <v>#REF!</v>
          </cell>
          <cell r="AU685" t="e">
            <v>#REF!</v>
          </cell>
          <cell r="AV685" t="e">
            <v>#REF!</v>
          </cell>
          <cell r="AW685" t="e">
            <v>#REF!</v>
          </cell>
          <cell r="AX685" t="e">
            <v>#REF!</v>
          </cell>
          <cell r="AY685" t="e">
            <v>#REF!</v>
          </cell>
          <cell r="AZ685" t="e">
            <v>#REF!</v>
          </cell>
          <cell r="BA685" t="e">
            <v>#REF!</v>
          </cell>
          <cell r="BB685" t="e">
            <v>#REF!</v>
          </cell>
          <cell r="BC685" t="e">
            <v>#REF!</v>
          </cell>
          <cell r="BD685" t="e">
            <v>#REF!</v>
          </cell>
          <cell r="BE685" t="e">
            <v>#REF!</v>
          </cell>
          <cell r="BF685" t="e">
            <v>#REF!</v>
          </cell>
          <cell r="BG685" t="e">
            <v>#REF!</v>
          </cell>
          <cell r="BH685" t="e">
            <v>#REF!</v>
          </cell>
          <cell r="BI685" t="e">
            <v>#REF!</v>
          </cell>
          <cell r="BJ685" t="e">
            <v>#REF!</v>
          </cell>
          <cell r="BK685" t="e">
            <v>#REF!</v>
          </cell>
          <cell r="BL685" t="e">
            <v>#REF!</v>
          </cell>
          <cell r="BM685" t="e">
            <v>#REF!</v>
          </cell>
          <cell r="BN685" t="e">
            <v>#REF!</v>
          </cell>
          <cell r="BO685" t="e">
            <v>#REF!</v>
          </cell>
          <cell r="BP685" t="e">
            <v>#REF!</v>
          </cell>
          <cell r="BQ685" t="e">
            <v>#REF!</v>
          </cell>
          <cell r="BR685" t="e">
            <v>#REF!</v>
          </cell>
          <cell r="BS685" t="e">
            <v>#REF!</v>
          </cell>
          <cell r="BT685" t="e">
            <v>#REF!</v>
          </cell>
          <cell r="BU685">
            <v>50</v>
          </cell>
        </row>
        <row r="686">
          <cell r="I686" t="str">
            <v/>
          </cell>
          <cell r="K686">
            <v>0</v>
          </cell>
          <cell r="L686">
            <v>0</v>
          </cell>
          <cell r="U686" t="str">
            <v>Is the Khan a regular members of the CDC?</v>
          </cell>
          <cell r="V686" t="str">
            <v>[IF VILLAGE HAS CDC]</v>
          </cell>
          <cell r="W686" t="e">
            <v>#REF!</v>
          </cell>
          <cell r="X686" t="e">
            <v>#REF!</v>
          </cell>
          <cell r="Y686" t="e">
            <v>#REF!</v>
          </cell>
          <cell r="Z686" t="e">
            <v>#REF!</v>
          </cell>
          <cell r="AA686" t="e">
            <v>#REF!</v>
          </cell>
          <cell r="AB686" t="e">
            <v>#REF!</v>
          </cell>
          <cell r="AC686" t="e">
            <v>#REF!</v>
          </cell>
          <cell r="AD686" t="e">
            <v>#REF!</v>
          </cell>
          <cell r="AE686" t="e">
            <v>#REF!</v>
          </cell>
          <cell r="AF686" t="e">
            <v>#REF!</v>
          </cell>
          <cell r="AG686" t="e">
            <v>#REF!</v>
          </cell>
          <cell r="AH686" t="e">
            <v>#REF!</v>
          </cell>
          <cell r="AI686" t="e">
            <v>#REF!</v>
          </cell>
          <cell r="AJ686" t="e">
            <v>#REF!</v>
          </cell>
          <cell r="AK686" t="e">
            <v>#REF!</v>
          </cell>
          <cell r="AL686" t="e">
            <v>#REF!</v>
          </cell>
          <cell r="AM686" t="e">
            <v>#REF!</v>
          </cell>
          <cell r="AN686" t="e">
            <v>#REF!</v>
          </cell>
          <cell r="AO686" t="e">
            <v>#REF!</v>
          </cell>
          <cell r="AP686" t="e">
            <v>#REF!</v>
          </cell>
          <cell r="AQ686" t="e">
            <v>#REF!</v>
          </cell>
          <cell r="AR686" t="e">
            <v>#REF!</v>
          </cell>
          <cell r="AS686" t="e">
            <v>#REF!</v>
          </cell>
          <cell r="AT686" t="e">
            <v>#REF!</v>
          </cell>
          <cell r="AU686" t="e">
            <v>#REF!</v>
          </cell>
          <cell r="AV686" t="e">
            <v>#REF!</v>
          </cell>
          <cell r="AW686" t="e">
            <v>#REF!</v>
          </cell>
          <cell r="AX686" t="e">
            <v>#REF!</v>
          </cell>
          <cell r="AY686" t="e">
            <v>#REF!</v>
          </cell>
          <cell r="AZ686" t="e">
            <v>#REF!</v>
          </cell>
          <cell r="BA686" t="e">
            <v>#REF!</v>
          </cell>
          <cell r="BB686" t="e">
            <v>#REF!</v>
          </cell>
          <cell r="BC686" t="e">
            <v>#REF!</v>
          </cell>
          <cell r="BD686" t="e">
            <v>#REF!</v>
          </cell>
          <cell r="BE686" t="e">
            <v>#REF!</v>
          </cell>
          <cell r="BF686" t="e">
            <v>#REF!</v>
          </cell>
          <cell r="BG686" t="e">
            <v>#REF!</v>
          </cell>
          <cell r="BH686" t="e">
            <v>#REF!</v>
          </cell>
          <cell r="BI686" t="e">
            <v>#REF!</v>
          </cell>
          <cell r="BJ686" t="e">
            <v>#REF!</v>
          </cell>
          <cell r="BK686" t="e">
            <v>#REF!</v>
          </cell>
          <cell r="BL686" t="e">
            <v>#REF!</v>
          </cell>
          <cell r="BM686" t="e">
            <v>#REF!</v>
          </cell>
          <cell r="BN686" t="e">
            <v>#REF!</v>
          </cell>
          <cell r="BO686" t="e">
            <v>#REF!</v>
          </cell>
          <cell r="BP686" t="e">
            <v>#REF!</v>
          </cell>
          <cell r="BQ686" t="e">
            <v>#REF!</v>
          </cell>
          <cell r="BR686" t="e">
            <v>#REF!</v>
          </cell>
          <cell r="BS686" t="e">
            <v>#REF!</v>
          </cell>
          <cell r="BT686" t="e">
            <v>#REF!</v>
          </cell>
          <cell r="BU686">
            <v>50</v>
          </cell>
        </row>
        <row r="687">
          <cell r="I687" t="str">
            <v/>
          </cell>
          <cell r="K687">
            <v>0</v>
          </cell>
          <cell r="L687" t="str">
            <v/>
          </cell>
          <cell r="U687" t="str">
            <v>Zamindar</v>
          </cell>
          <cell r="V687" t="str">
            <v/>
          </cell>
          <cell r="W687" t="e">
            <v>#REF!</v>
          </cell>
          <cell r="X687" t="e">
            <v>#REF!</v>
          </cell>
          <cell r="Y687" t="e">
            <v>#REF!</v>
          </cell>
          <cell r="Z687" t="e">
            <v>#REF!</v>
          </cell>
          <cell r="AA687" t="e">
            <v>#REF!</v>
          </cell>
          <cell r="AB687" t="e">
            <v>#REF!</v>
          </cell>
          <cell r="AC687" t="e">
            <v>#REF!</v>
          </cell>
          <cell r="AD687" t="e">
            <v>#REF!</v>
          </cell>
          <cell r="AE687" t="e">
            <v>#REF!</v>
          </cell>
          <cell r="AF687" t="e">
            <v>#REF!</v>
          </cell>
          <cell r="AG687" t="e">
            <v>#REF!</v>
          </cell>
          <cell r="AH687" t="e">
            <v>#REF!</v>
          </cell>
          <cell r="AI687" t="e">
            <v>#REF!</v>
          </cell>
          <cell r="AJ687" t="e">
            <v>#REF!</v>
          </cell>
          <cell r="AK687" t="e">
            <v>#REF!</v>
          </cell>
          <cell r="AL687" t="e">
            <v>#REF!</v>
          </cell>
          <cell r="AM687" t="e">
            <v>#REF!</v>
          </cell>
          <cell r="AN687" t="e">
            <v>#REF!</v>
          </cell>
          <cell r="AO687" t="e">
            <v>#REF!</v>
          </cell>
          <cell r="AP687" t="e">
            <v>#REF!</v>
          </cell>
          <cell r="AQ687" t="e">
            <v>#REF!</v>
          </cell>
          <cell r="AR687" t="e">
            <v>#REF!</v>
          </cell>
          <cell r="AS687" t="e">
            <v>#REF!</v>
          </cell>
          <cell r="AT687" t="e">
            <v>#REF!</v>
          </cell>
          <cell r="AU687" t="e">
            <v>#REF!</v>
          </cell>
          <cell r="AV687" t="e">
            <v>#REF!</v>
          </cell>
          <cell r="AW687" t="e">
            <v>#REF!</v>
          </cell>
          <cell r="AX687" t="e">
            <v>#REF!</v>
          </cell>
          <cell r="AY687" t="e">
            <v>#REF!</v>
          </cell>
          <cell r="AZ687" t="e">
            <v>#REF!</v>
          </cell>
          <cell r="BA687" t="e">
            <v>#REF!</v>
          </cell>
          <cell r="BB687" t="e">
            <v>#REF!</v>
          </cell>
          <cell r="BC687" t="e">
            <v>#REF!</v>
          </cell>
          <cell r="BD687" t="e">
            <v>#REF!</v>
          </cell>
          <cell r="BE687" t="e">
            <v>#REF!</v>
          </cell>
          <cell r="BF687" t="e">
            <v>#REF!</v>
          </cell>
          <cell r="BG687" t="e">
            <v>#REF!</v>
          </cell>
          <cell r="BH687" t="e">
            <v>#REF!</v>
          </cell>
          <cell r="BI687" t="e">
            <v>#REF!</v>
          </cell>
          <cell r="BJ687" t="e">
            <v>#REF!</v>
          </cell>
          <cell r="BK687" t="e">
            <v>#REF!</v>
          </cell>
          <cell r="BL687" t="e">
            <v>#REF!</v>
          </cell>
          <cell r="BM687" t="e">
            <v>#REF!</v>
          </cell>
          <cell r="BN687" t="e">
            <v>#REF!</v>
          </cell>
          <cell r="BO687" t="e">
            <v>#REF!</v>
          </cell>
          <cell r="BP687" t="e">
            <v>#REF!</v>
          </cell>
          <cell r="BQ687" t="e">
            <v>#REF!</v>
          </cell>
          <cell r="BR687" t="e">
            <v>#REF!</v>
          </cell>
          <cell r="BS687" t="e">
            <v>#REF!</v>
          </cell>
          <cell r="BT687" t="e">
            <v>#REF!</v>
          </cell>
          <cell r="BU687">
            <v>50</v>
          </cell>
        </row>
        <row r="688">
          <cell r="I688" t="str">
            <v/>
          </cell>
          <cell r="K688">
            <v>0</v>
          </cell>
          <cell r="L688">
            <v>0</v>
          </cell>
          <cell r="U688" t="str">
            <v>As far as you know, how long has the current zamindar held his position?</v>
          </cell>
          <cell r="V688" t="str">
            <v/>
          </cell>
          <cell r="W688" t="e">
            <v>#REF!</v>
          </cell>
          <cell r="X688" t="e">
            <v>#REF!</v>
          </cell>
          <cell r="Y688" t="e">
            <v>#REF!</v>
          </cell>
          <cell r="Z688" t="e">
            <v>#REF!</v>
          </cell>
          <cell r="AA688" t="e">
            <v>#REF!</v>
          </cell>
          <cell r="AB688" t="e">
            <v>#REF!</v>
          </cell>
          <cell r="AC688" t="e">
            <v>#REF!</v>
          </cell>
          <cell r="AD688" t="e">
            <v>#REF!</v>
          </cell>
          <cell r="AE688" t="e">
            <v>#REF!</v>
          </cell>
          <cell r="AF688" t="e">
            <v>#REF!</v>
          </cell>
          <cell r="AG688" t="e">
            <v>#REF!</v>
          </cell>
          <cell r="AH688" t="e">
            <v>#REF!</v>
          </cell>
          <cell r="AI688" t="e">
            <v>#REF!</v>
          </cell>
          <cell r="AJ688" t="e">
            <v>#REF!</v>
          </cell>
          <cell r="AK688" t="e">
            <v>#REF!</v>
          </cell>
          <cell r="AL688" t="e">
            <v>#REF!</v>
          </cell>
          <cell r="AM688" t="e">
            <v>#REF!</v>
          </cell>
          <cell r="AN688" t="e">
            <v>#REF!</v>
          </cell>
          <cell r="AO688" t="e">
            <v>#REF!</v>
          </cell>
          <cell r="AP688" t="e">
            <v>#REF!</v>
          </cell>
          <cell r="AQ688" t="e">
            <v>#REF!</v>
          </cell>
          <cell r="AR688" t="e">
            <v>#REF!</v>
          </cell>
          <cell r="AS688" t="e">
            <v>#REF!</v>
          </cell>
          <cell r="AT688" t="e">
            <v>#REF!</v>
          </cell>
          <cell r="AU688" t="e">
            <v>#REF!</v>
          </cell>
          <cell r="AV688" t="e">
            <v>#REF!</v>
          </cell>
          <cell r="AW688" t="e">
            <v>#REF!</v>
          </cell>
          <cell r="AX688" t="e">
            <v>#REF!</v>
          </cell>
          <cell r="AY688" t="e">
            <v>#REF!</v>
          </cell>
          <cell r="AZ688" t="e">
            <v>#REF!</v>
          </cell>
          <cell r="BA688" t="e">
            <v>#REF!</v>
          </cell>
          <cell r="BB688" t="e">
            <v>#REF!</v>
          </cell>
          <cell r="BC688" t="e">
            <v>#REF!</v>
          </cell>
          <cell r="BD688" t="e">
            <v>#REF!</v>
          </cell>
          <cell r="BE688" t="e">
            <v>#REF!</v>
          </cell>
          <cell r="BF688" t="e">
            <v>#REF!</v>
          </cell>
          <cell r="BG688" t="e">
            <v>#REF!</v>
          </cell>
          <cell r="BH688" t="e">
            <v>#REF!</v>
          </cell>
          <cell r="BI688" t="e">
            <v>#REF!</v>
          </cell>
          <cell r="BJ688" t="e">
            <v>#REF!</v>
          </cell>
          <cell r="BK688" t="e">
            <v>#REF!</v>
          </cell>
          <cell r="BL688" t="e">
            <v>#REF!</v>
          </cell>
          <cell r="BM688" t="e">
            <v>#REF!</v>
          </cell>
          <cell r="BN688" t="e">
            <v>#REF!</v>
          </cell>
          <cell r="BO688" t="e">
            <v>#REF!</v>
          </cell>
          <cell r="BP688" t="e">
            <v>#REF!</v>
          </cell>
          <cell r="BQ688" t="e">
            <v>#REF!</v>
          </cell>
          <cell r="BR688" t="e">
            <v>#REF!</v>
          </cell>
          <cell r="BS688" t="e">
            <v>#REF!</v>
          </cell>
          <cell r="BT688" t="e">
            <v>#REF!</v>
          </cell>
          <cell r="BU688">
            <v>50</v>
          </cell>
        </row>
        <row r="689">
          <cell r="I689" t="str">
            <v/>
          </cell>
          <cell r="K689">
            <v>0</v>
          </cell>
          <cell r="L689" t="str">
            <v/>
          </cell>
          <cell r="U689" t="str">
            <v>Is the Zamindar a regular members of the village council?</v>
          </cell>
          <cell r="V689" t="str">
            <v>[IF VILLAGE HAS COUNCIL]</v>
          </cell>
          <cell r="W689" t="e">
            <v>#REF!</v>
          </cell>
          <cell r="X689" t="e">
            <v>#REF!</v>
          </cell>
          <cell r="Y689" t="e">
            <v>#REF!</v>
          </cell>
          <cell r="Z689" t="e">
            <v>#REF!</v>
          </cell>
          <cell r="AA689" t="e">
            <v>#REF!</v>
          </cell>
          <cell r="AB689" t="e">
            <v>#REF!</v>
          </cell>
          <cell r="AC689" t="e">
            <v>#REF!</v>
          </cell>
          <cell r="AD689" t="e">
            <v>#REF!</v>
          </cell>
          <cell r="AE689" t="e">
            <v>#REF!</v>
          </cell>
          <cell r="AF689" t="e">
            <v>#REF!</v>
          </cell>
          <cell r="AG689" t="e">
            <v>#REF!</v>
          </cell>
          <cell r="AH689" t="e">
            <v>#REF!</v>
          </cell>
          <cell r="AI689" t="e">
            <v>#REF!</v>
          </cell>
          <cell r="AJ689" t="e">
            <v>#REF!</v>
          </cell>
          <cell r="AK689" t="e">
            <v>#REF!</v>
          </cell>
          <cell r="AL689" t="e">
            <v>#REF!</v>
          </cell>
          <cell r="AM689" t="e">
            <v>#REF!</v>
          </cell>
          <cell r="AN689" t="e">
            <v>#REF!</v>
          </cell>
          <cell r="AO689" t="e">
            <v>#REF!</v>
          </cell>
          <cell r="AP689" t="e">
            <v>#REF!</v>
          </cell>
          <cell r="AQ689" t="e">
            <v>#REF!</v>
          </cell>
          <cell r="AR689" t="e">
            <v>#REF!</v>
          </cell>
          <cell r="AS689" t="e">
            <v>#REF!</v>
          </cell>
          <cell r="AT689" t="e">
            <v>#REF!</v>
          </cell>
          <cell r="AU689" t="e">
            <v>#REF!</v>
          </cell>
          <cell r="AV689" t="e">
            <v>#REF!</v>
          </cell>
          <cell r="AW689" t="e">
            <v>#REF!</v>
          </cell>
          <cell r="AX689" t="e">
            <v>#REF!</v>
          </cell>
          <cell r="AY689" t="e">
            <v>#REF!</v>
          </cell>
          <cell r="AZ689" t="e">
            <v>#REF!</v>
          </cell>
          <cell r="BA689" t="e">
            <v>#REF!</v>
          </cell>
          <cell r="BB689" t="e">
            <v>#REF!</v>
          </cell>
          <cell r="BC689" t="e">
            <v>#REF!</v>
          </cell>
          <cell r="BD689" t="e">
            <v>#REF!</v>
          </cell>
          <cell r="BE689" t="e">
            <v>#REF!</v>
          </cell>
          <cell r="BF689" t="e">
            <v>#REF!</v>
          </cell>
          <cell r="BG689" t="e">
            <v>#REF!</v>
          </cell>
          <cell r="BH689" t="e">
            <v>#REF!</v>
          </cell>
          <cell r="BI689" t="e">
            <v>#REF!</v>
          </cell>
          <cell r="BJ689" t="e">
            <v>#REF!</v>
          </cell>
          <cell r="BK689" t="e">
            <v>#REF!</v>
          </cell>
          <cell r="BL689" t="e">
            <v>#REF!</v>
          </cell>
          <cell r="BM689" t="e">
            <v>#REF!</v>
          </cell>
          <cell r="BN689" t="e">
            <v>#REF!</v>
          </cell>
          <cell r="BO689" t="e">
            <v>#REF!</v>
          </cell>
          <cell r="BP689" t="e">
            <v>#REF!</v>
          </cell>
          <cell r="BQ689" t="e">
            <v>#REF!</v>
          </cell>
          <cell r="BR689" t="e">
            <v>#REF!</v>
          </cell>
          <cell r="BS689" t="e">
            <v>#REF!</v>
          </cell>
          <cell r="BT689" t="e">
            <v>#REF!</v>
          </cell>
          <cell r="BU689">
            <v>50</v>
          </cell>
        </row>
        <row r="690">
          <cell r="I690" t="str">
            <v/>
          </cell>
          <cell r="K690">
            <v>0</v>
          </cell>
          <cell r="L690">
            <v>0</v>
          </cell>
          <cell r="U690" t="str">
            <v>Is the Zamindar a regular members of the CDC?</v>
          </cell>
          <cell r="V690" t="str">
            <v>[IF VILLAGE HAS CDC]</v>
          </cell>
          <cell r="W690" t="e">
            <v>#REF!</v>
          </cell>
          <cell r="X690" t="e">
            <v>#REF!</v>
          </cell>
          <cell r="Y690" t="e">
            <v>#REF!</v>
          </cell>
          <cell r="Z690" t="e">
            <v>#REF!</v>
          </cell>
          <cell r="AA690" t="e">
            <v>#REF!</v>
          </cell>
          <cell r="AB690" t="e">
            <v>#REF!</v>
          </cell>
          <cell r="AC690" t="e">
            <v>#REF!</v>
          </cell>
          <cell r="AD690" t="e">
            <v>#REF!</v>
          </cell>
          <cell r="AE690" t="e">
            <v>#REF!</v>
          </cell>
          <cell r="AF690" t="e">
            <v>#REF!</v>
          </cell>
          <cell r="AG690" t="e">
            <v>#REF!</v>
          </cell>
          <cell r="AH690" t="e">
            <v>#REF!</v>
          </cell>
          <cell r="AI690" t="e">
            <v>#REF!</v>
          </cell>
          <cell r="AJ690" t="e">
            <v>#REF!</v>
          </cell>
          <cell r="AK690" t="e">
            <v>#REF!</v>
          </cell>
          <cell r="AL690" t="e">
            <v>#REF!</v>
          </cell>
          <cell r="AM690" t="e">
            <v>#REF!</v>
          </cell>
          <cell r="AN690" t="e">
            <v>#REF!</v>
          </cell>
          <cell r="AO690" t="e">
            <v>#REF!</v>
          </cell>
          <cell r="AP690" t="e">
            <v>#REF!</v>
          </cell>
          <cell r="AQ690" t="e">
            <v>#REF!</v>
          </cell>
          <cell r="AR690" t="e">
            <v>#REF!</v>
          </cell>
          <cell r="AS690" t="e">
            <v>#REF!</v>
          </cell>
          <cell r="AT690" t="e">
            <v>#REF!</v>
          </cell>
          <cell r="AU690" t="e">
            <v>#REF!</v>
          </cell>
          <cell r="AV690" t="e">
            <v>#REF!</v>
          </cell>
          <cell r="AW690" t="e">
            <v>#REF!</v>
          </cell>
          <cell r="AX690" t="e">
            <v>#REF!</v>
          </cell>
          <cell r="AY690" t="e">
            <v>#REF!</v>
          </cell>
          <cell r="AZ690" t="e">
            <v>#REF!</v>
          </cell>
          <cell r="BA690" t="e">
            <v>#REF!</v>
          </cell>
          <cell r="BB690" t="e">
            <v>#REF!</v>
          </cell>
          <cell r="BC690" t="e">
            <v>#REF!</v>
          </cell>
          <cell r="BD690" t="e">
            <v>#REF!</v>
          </cell>
          <cell r="BE690" t="e">
            <v>#REF!</v>
          </cell>
          <cell r="BF690" t="e">
            <v>#REF!</v>
          </cell>
          <cell r="BG690" t="e">
            <v>#REF!</v>
          </cell>
          <cell r="BH690" t="e">
            <v>#REF!</v>
          </cell>
          <cell r="BI690" t="e">
            <v>#REF!</v>
          </cell>
          <cell r="BJ690" t="e">
            <v>#REF!</v>
          </cell>
          <cell r="BK690" t="e">
            <v>#REF!</v>
          </cell>
          <cell r="BL690" t="e">
            <v>#REF!</v>
          </cell>
          <cell r="BM690" t="e">
            <v>#REF!</v>
          </cell>
          <cell r="BN690" t="e">
            <v>#REF!</v>
          </cell>
          <cell r="BO690" t="e">
            <v>#REF!</v>
          </cell>
          <cell r="BP690" t="e">
            <v>#REF!</v>
          </cell>
          <cell r="BQ690" t="e">
            <v>#REF!</v>
          </cell>
          <cell r="BR690" t="e">
            <v>#REF!</v>
          </cell>
          <cell r="BS690" t="e">
            <v>#REF!</v>
          </cell>
          <cell r="BT690" t="e">
            <v>#REF!</v>
          </cell>
          <cell r="BU690">
            <v>50</v>
          </cell>
        </row>
        <row r="691">
          <cell r="I691" t="str">
            <v/>
          </cell>
          <cell r="K691">
            <v>0</v>
          </cell>
          <cell r="L691" t="str">
            <v/>
          </cell>
          <cell r="U691" t="str">
            <v>Qalantar</v>
          </cell>
          <cell r="V691" t="str">
            <v/>
          </cell>
          <cell r="W691" t="e">
            <v>#REF!</v>
          </cell>
          <cell r="X691" t="e">
            <v>#REF!</v>
          </cell>
          <cell r="Y691" t="e">
            <v>#REF!</v>
          </cell>
          <cell r="Z691" t="e">
            <v>#REF!</v>
          </cell>
          <cell r="AA691" t="e">
            <v>#REF!</v>
          </cell>
          <cell r="AB691" t="e">
            <v>#REF!</v>
          </cell>
          <cell r="AC691" t="e">
            <v>#REF!</v>
          </cell>
          <cell r="AD691" t="e">
            <v>#REF!</v>
          </cell>
          <cell r="AE691" t="e">
            <v>#REF!</v>
          </cell>
          <cell r="AF691" t="e">
            <v>#REF!</v>
          </cell>
          <cell r="AG691" t="e">
            <v>#REF!</v>
          </cell>
          <cell r="AH691" t="e">
            <v>#REF!</v>
          </cell>
          <cell r="AI691" t="e">
            <v>#REF!</v>
          </cell>
          <cell r="AJ691" t="e">
            <v>#REF!</v>
          </cell>
          <cell r="AK691" t="e">
            <v>#REF!</v>
          </cell>
          <cell r="AL691" t="e">
            <v>#REF!</v>
          </cell>
          <cell r="AM691" t="e">
            <v>#REF!</v>
          </cell>
          <cell r="AN691" t="e">
            <v>#REF!</v>
          </cell>
          <cell r="AO691" t="e">
            <v>#REF!</v>
          </cell>
          <cell r="AP691" t="e">
            <v>#REF!</v>
          </cell>
          <cell r="AQ691" t="e">
            <v>#REF!</v>
          </cell>
          <cell r="AR691" t="e">
            <v>#REF!</v>
          </cell>
          <cell r="AS691" t="e">
            <v>#REF!</v>
          </cell>
          <cell r="AT691" t="e">
            <v>#REF!</v>
          </cell>
          <cell r="AU691" t="e">
            <v>#REF!</v>
          </cell>
          <cell r="AV691" t="e">
            <v>#REF!</v>
          </cell>
          <cell r="AW691" t="e">
            <v>#REF!</v>
          </cell>
          <cell r="AX691" t="e">
            <v>#REF!</v>
          </cell>
          <cell r="AY691" t="e">
            <v>#REF!</v>
          </cell>
          <cell r="AZ691" t="e">
            <v>#REF!</v>
          </cell>
          <cell r="BA691" t="e">
            <v>#REF!</v>
          </cell>
          <cell r="BB691" t="e">
            <v>#REF!</v>
          </cell>
          <cell r="BC691" t="e">
            <v>#REF!</v>
          </cell>
          <cell r="BD691" t="e">
            <v>#REF!</v>
          </cell>
          <cell r="BE691" t="e">
            <v>#REF!</v>
          </cell>
          <cell r="BF691" t="e">
            <v>#REF!</v>
          </cell>
          <cell r="BG691" t="e">
            <v>#REF!</v>
          </cell>
          <cell r="BH691" t="e">
            <v>#REF!</v>
          </cell>
          <cell r="BI691" t="e">
            <v>#REF!</v>
          </cell>
          <cell r="BJ691" t="e">
            <v>#REF!</v>
          </cell>
          <cell r="BK691" t="e">
            <v>#REF!</v>
          </cell>
          <cell r="BL691" t="e">
            <v>#REF!</v>
          </cell>
          <cell r="BM691" t="e">
            <v>#REF!</v>
          </cell>
          <cell r="BN691" t="e">
            <v>#REF!</v>
          </cell>
          <cell r="BO691" t="e">
            <v>#REF!</v>
          </cell>
          <cell r="BP691" t="e">
            <v>#REF!</v>
          </cell>
          <cell r="BQ691" t="e">
            <v>#REF!</v>
          </cell>
          <cell r="BR691" t="e">
            <v>#REF!</v>
          </cell>
          <cell r="BS691" t="e">
            <v>#REF!</v>
          </cell>
          <cell r="BT691" t="e">
            <v>#REF!</v>
          </cell>
          <cell r="BU691">
            <v>50</v>
          </cell>
        </row>
        <row r="692">
          <cell r="I692" t="str">
            <v/>
          </cell>
          <cell r="K692">
            <v>0</v>
          </cell>
          <cell r="L692">
            <v>0</v>
          </cell>
          <cell r="U692" t="str">
            <v>As far as you know, how long has the current qalantar held his position?</v>
          </cell>
          <cell r="V692" t="str">
            <v/>
          </cell>
          <cell r="W692" t="e">
            <v>#REF!</v>
          </cell>
          <cell r="X692" t="e">
            <v>#REF!</v>
          </cell>
          <cell r="Y692" t="e">
            <v>#REF!</v>
          </cell>
          <cell r="Z692" t="e">
            <v>#REF!</v>
          </cell>
          <cell r="AA692" t="e">
            <v>#REF!</v>
          </cell>
          <cell r="AB692" t="e">
            <v>#REF!</v>
          </cell>
          <cell r="AC692" t="e">
            <v>#REF!</v>
          </cell>
          <cell r="AD692" t="e">
            <v>#REF!</v>
          </cell>
          <cell r="AE692" t="e">
            <v>#REF!</v>
          </cell>
          <cell r="AF692" t="e">
            <v>#REF!</v>
          </cell>
          <cell r="AG692" t="e">
            <v>#REF!</v>
          </cell>
          <cell r="AH692" t="e">
            <v>#REF!</v>
          </cell>
          <cell r="AI692" t="e">
            <v>#REF!</v>
          </cell>
          <cell r="AJ692" t="e">
            <v>#REF!</v>
          </cell>
          <cell r="AK692" t="e">
            <v>#REF!</v>
          </cell>
          <cell r="AL692" t="e">
            <v>#REF!</v>
          </cell>
          <cell r="AM692" t="e">
            <v>#REF!</v>
          </cell>
          <cell r="AN692" t="e">
            <v>#REF!</v>
          </cell>
          <cell r="AO692" t="e">
            <v>#REF!</v>
          </cell>
          <cell r="AP692" t="e">
            <v>#REF!</v>
          </cell>
          <cell r="AQ692" t="e">
            <v>#REF!</v>
          </cell>
          <cell r="AR692" t="e">
            <v>#REF!</v>
          </cell>
          <cell r="AS692" t="e">
            <v>#REF!</v>
          </cell>
          <cell r="AT692" t="e">
            <v>#REF!</v>
          </cell>
          <cell r="AU692" t="e">
            <v>#REF!</v>
          </cell>
          <cell r="AV692" t="e">
            <v>#REF!</v>
          </cell>
          <cell r="AW692" t="e">
            <v>#REF!</v>
          </cell>
          <cell r="AX692" t="e">
            <v>#REF!</v>
          </cell>
          <cell r="AY692" t="e">
            <v>#REF!</v>
          </cell>
          <cell r="AZ692" t="e">
            <v>#REF!</v>
          </cell>
          <cell r="BA692" t="e">
            <v>#REF!</v>
          </cell>
          <cell r="BB692" t="e">
            <v>#REF!</v>
          </cell>
          <cell r="BC692" t="e">
            <v>#REF!</v>
          </cell>
          <cell r="BD692" t="e">
            <v>#REF!</v>
          </cell>
          <cell r="BE692" t="e">
            <v>#REF!</v>
          </cell>
          <cell r="BF692" t="e">
            <v>#REF!</v>
          </cell>
          <cell r="BG692" t="e">
            <v>#REF!</v>
          </cell>
          <cell r="BH692" t="e">
            <v>#REF!</v>
          </cell>
          <cell r="BI692" t="e">
            <v>#REF!</v>
          </cell>
          <cell r="BJ692" t="e">
            <v>#REF!</v>
          </cell>
          <cell r="BK692" t="e">
            <v>#REF!</v>
          </cell>
          <cell r="BL692" t="e">
            <v>#REF!</v>
          </cell>
          <cell r="BM692" t="e">
            <v>#REF!</v>
          </cell>
          <cell r="BN692" t="e">
            <v>#REF!</v>
          </cell>
          <cell r="BO692" t="e">
            <v>#REF!</v>
          </cell>
          <cell r="BP692" t="e">
            <v>#REF!</v>
          </cell>
          <cell r="BQ692" t="e">
            <v>#REF!</v>
          </cell>
          <cell r="BR692" t="e">
            <v>#REF!</v>
          </cell>
          <cell r="BS692" t="e">
            <v>#REF!</v>
          </cell>
          <cell r="BT692" t="e">
            <v>#REF!</v>
          </cell>
          <cell r="BU692">
            <v>50</v>
          </cell>
        </row>
        <row r="693">
          <cell r="I693" t="str">
            <v/>
          </cell>
          <cell r="K693">
            <v>0</v>
          </cell>
          <cell r="L693" t="str">
            <v/>
          </cell>
          <cell r="U693" t="str">
            <v>Is the Qalantar a regular members of the village council?</v>
          </cell>
          <cell r="V693" t="str">
            <v>[IF VILLAGE HAS COUNCIL]</v>
          </cell>
          <cell r="W693" t="e">
            <v>#REF!</v>
          </cell>
          <cell r="X693" t="e">
            <v>#REF!</v>
          </cell>
          <cell r="Y693" t="e">
            <v>#REF!</v>
          </cell>
          <cell r="Z693" t="e">
            <v>#REF!</v>
          </cell>
          <cell r="AA693" t="e">
            <v>#REF!</v>
          </cell>
          <cell r="AB693" t="e">
            <v>#REF!</v>
          </cell>
          <cell r="AC693" t="e">
            <v>#REF!</v>
          </cell>
          <cell r="AD693" t="e">
            <v>#REF!</v>
          </cell>
          <cell r="AE693" t="e">
            <v>#REF!</v>
          </cell>
          <cell r="AF693" t="e">
            <v>#REF!</v>
          </cell>
          <cell r="AG693" t="e">
            <v>#REF!</v>
          </cell>
          <cell r="AH693" t="e">
            <v>#REF!</v>
          </cell>
          <cell r="AI693" t="e">
            <v>#REF!</v>
          </cell>
          <cell r="AJ693" t="e">
            <v>#REF!</v>
          </cell>
          <cell r="AK693" t="e">
            <v>#REF!</v>
          </cell>
          <cell r="AL693" t="e">
            <v>#REF!</v>
          </cell>
          <cell r="AM693" t="e">
            <v>#REF!</v>
          </cell>
          <cell r="AN693" t="e">
            <v>#REF!</v>
          </cell>
          <cell r="AO693" t="e">
            <v>#REF!</v>
          </cell>
          <cell r="AP693" t="e">
            <v>#REF!</v>
          </cell>
          <cell r="AQ693" t="e">
            <v>#REF!</v>
          </cell>
          <cell r="AR693" t="e">
            <v>#REF!</v>
          </cell>
          <cell r="AS693" t="e">
            <v>#REF!</v>
          </cell>
          <cell r="AT693" t="e">
            <v>#REF!</v>
          </cell>
          <cell r="AU693" t="e">
            <v>#REF!</v>
          </cell>
          <cell r="AV693" t="e">
            <v>#REF!</v>
          </cell>
          <cell r="AW693" t="e">
            <v>#REF!</v>
          </cell>
          <cell r="AX693" t="e">
            <v>#REF!</v>
          </cell>
          <cell r="AY693" t="e">
            <v>#REF!</v>
          </cell>
          <cell r="AZ693" t="e">
            <v>#REF!</v>
          </cell>
          <cell r="BA693" t="e">
            <v>#REF!</v>
          </cell>
          <cell r="BB693" t="e">
            <v>#REF!</v>
          </cell>
          <cell r="BC693" t="e">
            <v>#REF!</v>
          </cell>
          <cell r="BD693" t="e">
            <v>#REF!</v>
          </cell>
          <cell r="BE693" t="e">
            <v>#REF!</v>
          </cell>
          <cell r="BF693" t="e">
            <v>#REF!</v>
          </cell>
          <cell r="BG693" t="e">
            <v>#REF!</v>
          </cell>
          <cell r="BH693" t="e">
            <v>#REF!</v>
          </cell>
          <cell r="BI693" t="e">
            <v>#REF!</v>
          </cell>
          <cell r="BJ693" t="e">
            <v>#REF!</v>
          </cell>
          <cell r="BK693" t="e">
            <v>#REF!</v>
          </cell>
          <cell r="BL693" t="e">
            <v>#REF!</v>
          </cell>
          <cell r="BM693" t="e">
            <v>#REF!</v>
          </cell>
          <cell r="BN693" t="e">
            <v>#REF!</v>
          </cell>
          <cell r="BO693" t="e">
            <v>#REF!</v>
          </cell>
          <cell r="BP693" t="e">
            <v>#REF!</v>
          </cell>
          <cell r="BQ693" t="e">
            <v>#REF!</v>
          </cell>
          <cell r="BR693" t="e">
            <v>#REF!</v>
          </cell>
          <cell r="BS693" t="e">
            <v>#REF!</v>
          </cell>
          <cell r="BT693" t="e">
            <v>#REF!</v>
          </cell>
          <cell r="BU693">
            <v>50</v>
          </cell>
        </row>
        <row r="694">
          <cell r="I694" t="str">
            <v/>
          </cell>
          <cell r="K694">
            <v>0</v>
          </cell>
          <cell r="L694">
            <v>0</v>
          </cell>
          <cell r="U694" t="str">
            <v>Is the Qalantar a regular members of the CDC?</v>
          </cell>
          <cell r="V694" t="str">
            <v>[IF VILLAGE HAS CDC]</v>
          </cell>
          <cell r="W694" t="e">
            <v>#REF!</v>
          </cell>
          <cell r="X694" t="e">
            <v>#REF!</v>
          </cell>
          <cell r="Y694" t="e">
            <v>#REF!</v>
          </cell>
          <cell r="Z694" t="e">
            <v>#REF!</v>
          </cell>
          <cell r="AA694" t="e">
            <v>#REF!</v>
          </cell>
          <cell r="AB694" t="e">
            <v>#REF!</v>
          </cell>
          <cell r="AC694" t="e">
            <v>#REF!</v>
          </cell>
          <cell r="AD694" t="e">
            <v>#REF!</v>
          </cell>
          <cell r="AE694" t="e">
            <v>#REF!</v>
          </cell>
          <cell r="AF694" t="e">
            <v>#REF!</v>
          </cell>
          <cell r="AG694" t="e">
            <v>#REF!</v>
          </cell>
          <cell r="AH694" t="e">
            <v>#REF!</v>
          </cell>
          <cell r="AI694" t="e">
            <v>#REF!</v>
          </cell>
          <cell r="AJ694" t="e">
            <v>#REF!</v>
          </cell>
          <cell r="AK694" t="e">
            <v>#REF!</v>
          </cell>
          <cell r="AL694" t="e">
            <v>#REF!</v>
          </cell>
          <cell r="AM694" t="e">
            <v>#REF!</v>
          </cell>
          <cell r="AN694" t="e">
            <v>#REF!</v>
          </cell>
          <cell r="AO694" t="e">
            <v>#REF!</v>
          </cell>
          <cell r="AP694" t="e">
            <v>#REF!</v>
          </cell>
          <cell r="AQ694" t="e">
            <v>#REF!</v>
          </cell>
          <cell r="AR694" t="e">
            <v>#REF!</v>
          </cell>
          <cell r="AS694" t="e">
            <v>#REF!</v>
          </cell>
          <cell r="AT694" t="e">
            <v>#REF!</v>
          </cell>
          <cell r="AU694" t="e">
            <v>#REF!</v>
          </cell>
          <cell r="AV694" t="e">
            <v>#REF!</v>
          </cell>
          <cell r="AW694" t="e">
            <v>#REF!</v>
          </cell>
          <cell r="AX694" t="e">
            <v>#REF!</v>
          </cell>
          <cell r="AY694" t="e">
            <v>#REF!</v>
          </cell>
          <cell r="AZ694" t="e">
            <v>#REF!</v>
          </cell>
          <cell r="BA694" t="e">
            <v>#REF!</v>
          </cell>
          <cell r="BB694" t="e">
            <v>#REF!</v>
          </cell>
          <cell r="BC694" t="e">
            <v>#REF!</v>
          </cell>
          <cell r="BD694" t="e">
            <v>#REF!</v>
          </cell>
          <cell r="BE694" t="e">
            <v>#REF!</v>
          </cell>
          <cell r="BF694" t="e">
            <v>#REF!</v>
          </cell>
          <cell r="BG694" t="e">
            <v>#REF!</v>
          </cell>
          <cell r="BH694" t="e">
            <v>#REF!</v>
          </cell>
          <cell r="BI694" t="e">
            <v>#REF!</v>
          </cell>
          <cell r="BJ694" t="e">
            <v>#REF!</v>
          </cell>
          <cell r="BK694" t="e">
            <v>#REF!</v>
          </cell>
          <cell r="BL694" t="e">
            <v>#REF!</v>
          </cell>
          <cell r="BM694" t="e">
            <v>#REF!</v>
          </cell>
          <cell r="BN694" t="e">
            <v>#REF!</v>
          </cell>
          <cell r="BO694" t="e">
            <v>#REF!</v>
          </cell>
          <cell r="BP694" t="e">
            <v>#REF!</v>
          </cell>
          <cell r="BQ694" t="e">
            <v>#REF!</v>
          </cell>
          <cell r="BR694" t="e">
            <v>#REF!</v>
          </cell>
          <cell r="BS694" t="e">
            <v>#REF!</v>
          </cell>
          <cell r="BT694" t="e">
            <v>#REF!</v>
          </cell>
          <cell r="BU694">
            <v>50</v>
          </cell>
        </row>
        <row r="695">
          <cell r="I695" t="str">
            <v/>
          </cell>
          <cell r="K695">
            <v>0</v>
          </cell>
          <cell r="L695" t="str">
            <v/>
          </cell>
          <cell r="U695" t="str">
            <v>Mullah</v>
          </cell>
          <cell r="V695" t="str">
            <v/>
          </cell>
          <cell r="W695" t="e">
            <v>#REF!</v>
          </cell>
          <cell r="X695" t="e">
            <v>#REF!</v>
          </cell>
          <cell r="Y695" t="e">
            <v>#REF!</v>
          </cell>
          <cell r="Z695" t="e">
            <v>#REF!</v>
          </cell>
          <cell r="AA695" t="e">
            <v>#REF!</v>
          </cell>
          <cell r="AB695" t="e">
            <v>#REF!</v>
          </cell>
          <cell r="AC695" t="e">
            <v>#REF!</v>
          </cell>
          <cell r="AD695" t="e">
            <v>#REF!</v>
          </cell>
          <cell r="AE695" t="e">
            <v>#REF!</v>
          </cell>
          <cell r="AF695" t="e">
            <v>#REF!</v>
          </cell>
          <cell r="AG695" t="e">
            <v>#REF!</v>
          </cell>
          <cell r="AH695" t="e">
            <v>#REF!</v>
          </cell>
          <cell r="AI695" t="e">
            <v>#REF!</v>
          </cell>
          <cell r="AJ695" t="e">
            <v>#REF!</v>
          </cell>
          <cell r="AK695" t="e">
            <v>#REF!</v>
          </cell>
          <cell r="AL695" t="e">
            <v>#REF!</v>
          </cell>
          <cell r="AM695" t="e">
            <v>#REF!</v>
          </cell>
          <cell r="AN695" t="e">
            <v>#REF!</v>
          </cell>
          <cell r="AO695" t="e">
            <v>#REF!</v>
          </cell>
          <cell r="AP695" t="e">
            <v>#REF!</v>
          </cell>
          <cell r="AQ695" t="e">
            <v>#REF!</v>
          </cell>
          <cell r="AR695" t="e">
            <v>#REF!</v>
          </cell>
          <cell r="AS695" t="e">
            <v>#REF!</v>
          </cell>
          <cell r="AT695" t="e">
            <v>#REF!</v>
          </cell>
          <cell r="AU695" t="e">
            <v>#REF!</v>
          </cell>
          <cell r="AV695" t="e">
            <v>#REF!</v>
          </cell>
          <cell r="AW695" t="e">
            <v>#REF!</v>
          </cell>
          <cell r="AX695" t="e">
            <v>#REF!</v>
          </cell>
          <cell r="AY695" t="e">
            <v>#REF!</v>
          </cell>
          <cell r="AZ695" t="e">
            <v>#REF!</v>
          </cell>
          <cell r="BA695" t="e">
            <v>#REF!</v>
          </cell>
          <cell r="BB695" t="e">
            <v>#REF!</v>
          </cell>
          <cell r="BC695" t="e">
            <v>#REF!</v>
          </cell>
          <cell r="BD695" t="e">
            <v>#REF!</v>
          </cell>
          <cell r="BE695" t="e">
            <v>#REF!</v>
          </cell>
          <cell r="BF695" t="e">
            <v>#REF!</v>
          </cell>
          <cell r="BG695" t="e">
            <v>#REF!</v>
          </cell>
          <cell r="BH695" t="e">
            <v>#REF!</v>
          </cell>
          <cell r="BI695" t="e">
            <v>#REF!</v>
          </cell>
          <cell r="BJ695" t="e">
            <v>#REF!</v>
          </cell>
          <cell r="BK695" t="e">
            <v>#REF!</v>
          </cell>
          <cell r="BL695" t="e">
            <v>#REF!</v>
          </cell>
          <cell r="BM695" t="e">
            <v>#REF!</v>
          </cell>
          <cell r="BN695" t="e">
            <v>#REF!</v>
          </cell>
          <cell r="BO695" t="e">
            <v>#REF!</v>
          </cell>
          <cell r="BP695" t="e">
            <v>#REF!</v>
          </cell>
          <cell r="BQ695" t="e">
            <v>#REF!</v>
          </cell>
          <cell r="BR695" t="e">
            <v>#REF!</v>
          </cell>
          <cell r="BS695" t="e">
            <v>#REF!</v>
          </cell>
          <cell r="BT695" t="e">
            <v>#REF!</v>
          </cell>
          <cell r="BU695">
            <v>50</v>
          </cell>
        </row>
        <row r="696">
          <cell r="I696" t="str">
            <v/>
          </cell>
          <cell r="K696">
            <v>0</v>
          </cell>
          <cell r="L696">
            <v>0</v>
          </cell>
          <cell r="U696" t="str">
            <v>As far as you know, how long has the current mullah held his position?</v>
          </cell>
          <cell r="V696" t="str">
            <v/>
          </cell>
          <cell r="W696" t="e">
            <v>#REF!</v>
          </cell>
          <cell r="X696" t="e">
            <v>#REF!</v>
          </cell>
          <cell r="Y696" t="e">
            <v>#REF!</v>
          </cell>
          <cell r="Z696" t="e">
            <v>#REF!</v>
          </cell>
          <cell r="AA696" t="e">
            <v>#REF!</v>
          </cell>
          <cell r="AB696" t="e">
            <v>#REF!</v>
          </cell>
          <cell r="AC696" t="e">
            <v>#REF!</v>
          </cell>
          <cell r="AD696" t="e">
            <v>#REF!</v>
          </cell>
          <cell r="AE696" t="e">
            <v>#REF!</v>
          </cell>
          <cell r="AF696" t="e">
            <v>#REF!</v>
          </cell>
          <cell r="AG696" t="e">
            <v>#REF!</v>
          </cell>
          <cell r="AH696" t="e">
            <v>#REF!</v>
          </cell>
          <cell r="AI696" t="e">
            <v>#REF!</v>
          </cell>
          <cell r="AJ696" t="e">
            <v>#REF!</v>
          </cell>
          <cell r="AK696" t="e">
            <v>#REF!</v>
          </cell>
          <cell r="AL696" t="e">
            <v>#REF!</v>
          </cell>
          <cell r="AM696" t="e">
            <v>#REF!</v>
          </cell>
          <cell r="AN696" t="e">
            <v>#REF!</v>
          </cell>
          <cell r="AO696" t="e">
            <v>#REF!</v>
          </cell>
          <cell r="AP696" t="e">
            <v>#REF!</v>
          </cell>
          <cell r="AQ696" t="e">
            <v>#REF!</v>
          </cell>
          <cell r="AR696" t="e">
            <v>#REF!</v>
          </cell>
          <cell r="AS696" t="e">
            <v>#REF!</v>
          </cell>
          <cell r="AT696" t="e">
            <v>#REF!</v>
          </cell>
          <cell r="AU696" t="e">
            <v>#REF!</v>
          </cell>
          <cell r="AV696" t="e">
            <v>#REF!</v>
          </cell>
          <cell r="AW696" t="e">
            <v>#REF!</v>
          </cell>
          <cell r="AX696" t="e">
            <v>#REF!</v>
          </cell>
          <cell r="AY696" t="e">
            <v>#REF!</v>
          </cell>
          <cell r="AZ696" t="e">
            <v>#REF!</v>
          </cell>
          <cell r="BA696" t="e">
            <v>#REF!</v>
          </cell>
          <cell r="BB696" t="e">
            <v>#REF!</v>
          </cell>
          <cell r="BC696" t="e">
            <v>#REF!</v>
          </cell>
          <cell r="BD696" t="e">
            <v>#REF!</v>
          </cell>
          <cell r="BE696" t="e">
            <v>#REF!</v>
          </cell>
          <cell r="BF696" t="e">
            <v>#REF!</v>
          </cell>
          <cell r="BG696" t="e">
            <v>#REF!</v>
          </cell>
          <cell r="BH696" t="e">
            <v>#REF!</v>
          </cell>
          <cell r="BI696" t="e">
            <v>#REF!</v>
          </cell>
          <cell r="BJ696" t="e">
            <v>#REF!</v>
          </cell>
          <cell r="BK696" t="e">
            <v>#REF!</v>
          </cell>
          <cell r="BL696" t="e">
            <v>#REF!</v>
          </cell>
          <cell r="BM696" t="e">
            <v>#REF!</v>
          </cell>
          <cell r="BN696" t="e">
            <v>#REF!</v>
          </cell>
          <cell r="BO696" t="e">
            <v>#REF!</v>
          </cell>
          <cell r="BP696" t="e">
            <v>#REF!</v>
          </cell>
          <cell r="BQ696" t="e">
            <v>#REF!</v>
          </cell>
          <cell r="BR696" t="e">
            <v>#REF!</v>
          </cell>
          <cell r="BS696" t="e">
            <v>#REF!</v>
          </cell>
          <cell r="BT696" t="e">
            <v>#REF!</v>
          </cell>
          <cell r="BU696">
            <v>50</v>
          </cell>
        </row>
        <row r="697">
          <cell r="I697" t="str">
            <v/>
          </cell>
          <cell r="K697">
            <v>0</v>
          </cell>
          <cell r="L697" t="str">
            <v/>
          </cell>
          <cell r="U697" t="str">
            <v>Is the Mullah a regular members of the village council?</v>
          </cell>
          <cell r="V697" t="str">
            <v>[IF VILLAGE HAS COUNCIL]</v>
          </cell>
          <cell r="W697" t="e">
            <v>#REF!</v>
          </cell>
          <cell r="X697" t="e">
            <v>#REF!</v>
          </cell>
          <cell r="Y697" t="e">
            <v>#REF!</v>
          </cell>
          <cell r="Z697" t="e">
            <v>#REF!</v>
          </cell>
          <cell r="AA697" t="e">
            <v>#REF!</v>
          </cell>
          <cell r="AB697" t="e">
            <v>#REF!</v>
          </cell>
          <cell r="AC697" t="e">
            <v>#REF!</v>
          </cell>
          <cell r="AD697" t="e">
            <v>#REF!</v>
          </cell>
          <cell r="AE697" t="e">
            <v>#REF!</v>
          </cell>
          <cell r="AF697" t="e">
            <v>#REF!</v>
          </cell>
          <cell r="AG697" t="e">
            <v>#REF!</v>
          </cell>
          <cell r="AH697" t="e">
            <v>#REF!</v>
          </cell>
          <cell r="AI697" t="e">
            <v>#REF!</v>
          </cell>
          <cell r="AJ697" t="e">
            <v>#REF!</v>
          </cell>
          <cell r="AK697" t="e">
            <v>#REF!</v>
          </cell>
          <cell r="AL697" t="e">
            <v>#REF!</v>
          </cell>
          <cell r="AM697" t="e">
            <v>#REF!</v>
          </cell>
          <cell r="AN697" t="e">
            <v>#REF!</v>
          </cell>
          <cell r="AO697" t="e">
            <v>#REF!</v>
          </cell>
          <cell r="AP697" t="e">
            <v>#REF!</v>
          </cell>
          <cell r="AQ697" t="e">
            <v>#REF!</v>
          </cell>
          <cell r="AR697" t="e">
            <v>#REF!</v>
          </cell>
          <cell r="AS697" t="e">
            <v>#REF!</v>
          </cell>
          <cell r="AT697" t="e">
            <v>#REF!</v>
          </cell>
          <cell r="AU697" t="e">
            <v>#REF!</v>
          </cell>
          <cell r="AV697" t="e">
            <v>#REF!</v>
          </cell>
          <cell r="AW697" t="e">
            <v>#REF!</v>
          </cell>
          <cell r="AX697" t="e">
            <v>#REF!</v>
          </cell>
          <cell r="AY697" t="e">
            <v>#REF!</v>
          </cell>
          <cell r="AZ697" t="e">
            <v>#REF!</v>
          </cell>
          <cell r="BA697" t="e">
            <v>#REF!</v>
          </cell>
          <cell r="BB697" t="e">
            <v>#REF!</v>
          </cell>
          <cell r="BC697" t="e">
            <v>#REF!</v>
          </cell>
          <cell r="BD697" t="e">
            <v>#REF!</v>
          </cell>
          <cell r="BE697" t="e">
            <v>#REF!</v>
          </cell>
          <cell r="BF697" t="e">
            <v>#REF!</v>
          </cell>
          <cell r="BG697" t="e">
            <v>#REF!</v>
          </cell>
          <cell r="BH697" t="e">
            <v>#REF!</v>
          </cell>
          <cell r="BI697" t="e">
            <v>#REF!</v>
          </cell>
          <cell r="BJ697" t="e">
            <v>#REF!</v>
          </cell>
          <cell r="BK697" t="e">
            <v>#REF!</v>
          </cell>
          <cell r="BL697" t="e">
            <v>#REF!</v>
          </cell>
          <cell r="BM697" t="e">
            <v>#REF!</v>
          </cell>
          <cell r="BN697" t="e">
            <v>#REF!</v>
          </cell>
          <cell r="BO697" t="e">
            <v>#REF!</v>
          </cell>
          <cell r="BP697" t="e">
            <v>#REF!</v>
          </cell>
          <cell r="BQ697" t="e">
            <v>#REF!</v>
          </cell>
          <cell r="BR697" t="e">
            <v>#REF!</v>
          </cell>
          <cell r="BS697" t="e">
            <v>#REF!</v>
          </cell>
          <cell r="BT697" t="e">
            <v>#REF!</v>
          </cell>
          <cell r="BU697">
            <v>50</v>
          </cell>
        </row>
        <row r="698">
          <cell r="I698" t="str">
            <v/>
          </cell>
          <cell r="K698">
            <v>0</v>
          </cell>
          <cell r="L698">
            <v>0</v>
          </cell>
          <cell r="U698" t="str">
            <v>Is the Mullah a regular members of the CDC?</v>
          </cell>
          <cell r="V698" t="str">
            <v>[IF VILLAGE HAS CDC]</v>
          </cell>
          <cell r="W698" t="e">
            <v>#REF!</v>
          </cell>
          <cell r="X698" t="e">
            <v>#REF!</v>
          </cell>
          <cell r="Y698" t="e">
            <v>#REF!</v>
          </cell>
          <cell r="Z698" t="e">
            <v>#REF!</v>
          </cell>
          <cell r="AA698" t="e">
            <v>#REF!</v>
          </cell>
          <cell r="AB698" t="e">
            <v>#REF!</v>
          </cell>
          <cell r="AC698" t="e">
            <v>#REF!</v>
          </cell>
          <cell r="AD698" t="e">
            <v>#REF!</v>
          </cell>
          <cell r="AE698" t="e">
            <v>#REF!</v>
          </cell>
          <cell r="AF698" t="e">
            <v>#REF!</v>
          </cell>
          <cell r="AG698" t="e">
            <v>#REF!</v>
          </cell>
          <cell r="AH698" t="e">
            <v>#REF!</v>
          </cell>
          <cell r="AI698" t="e">
            <v>#REF!</v>
          </cell>
          <cell r="AJ698" t="e">
            <v>#REF!</v>
          </cell>
          <cell r="AK698" t="e">
            <v>#REF!</v>
          </cell>
          <cell r="AL698" t="e">
            <v>#REF!</v>
          </cell>
          <cell r="AM698" t="e">
            <v>#REF!</v>
          </cell>
          <cell r="AN698" t="e">
            <v>#REF!</v>
          </cell>
          <cell r="AO698" t="e">
            <v>#REF!</v>
          </cell>
          <cell r="AP698" t="e">
            <v>#REF!</v>
          </cell>
          <cell r="AQ698" t="e">
            <v>#REF!</v>
          </cell>
          <cell r="AR698" t="e">
            <v>#REF!</v>
          </cell>
          <cell r="AS698" t="e">
            <v>#REF!</v>
          </cell>
          <cell r="AT698" t="e">
            <v>#REF!</v>
          </cell>
          <cell r="AU698" t="e">
            <v>#REF!</v>
          </cell>
          <cell r="AV698" t="e">
            <v>#REF!</v>
          </cell>
          <cell r="AW698" t="e">
            <v>#REF!</v>
          </cell>
          <cell r="AX698" t="e">
            <v>#REF!</v>
          </cell>
          <cell r="AY698" t="e">
            <v>#REF!</v>
          </cell>
          <cell r="AZ698" t="e">
            <v>#REF!</v>
          </cell>
          <cell r="BA698" t="e">
            <v>#REF!</v>
          </cell>
          <cell r="BB698" t="e">
            <v>#REF!</v>
          </cell>
          <cell r="BC698" t="e">
            <v>#REF!</v>
          </cell>
          <cell r="BD698" t="e">
            <v>#REF!</v>
          </cell>
          <cell r="BE698" t="e">
            <v>#REF!</v>
          </cell>
          <cell r="BF698" t="e">
            <v>#REF!</v>
          </cell>
          <cell r="BG698" t="e">
            <v>#REF!</v>
          </cell>
          <cell r="BH698" t="e">
            <v>#REF!</v>
          </cell>
          <cell r="BI698" t="e">
            <v>#REF!</v>
          </cell>
          <cell r="BJ698" t="e">
            <v>#REF!</v>
          </cell>
          <cell r="BK698" t="e">
            <v>#REF!</v>
          </cell>
          <cell r="BL698" t="e">
            <v>#REF!</v>
          </cell>
          <cell r="BM698" t="e">
            <v>#REF!</v>
          </cell>
          <cell r="BN698" t="e">
            <v>#REF!</v>
          </cell>
          <cell r="BO698" t="e">
            <v>#REF!</v>
          </cell>
          <cell r="BP698" t="e">
            <v>#REF!</v>
          </cell>
          <cell r="BQ698" t="e">
            <v>#REF!</v>
          </cell>
          <cell r="BR698" t="e">
            <v>#REF!</v>
          </cell>
          <cell r="BS698" t="e">
            <v>#REF!</v>
          </cell>
          <cell r="BT698" t="e">
            <v>#REF!</v>
          </cell>
          <cell r="BU698">
            <v>50</v>
          </cell>
        </row>
        <row r="699">
          <cell r="I699" t="str">
            <v/>
          </cell>
          <cell r="K699">
            <v>0</v>
          </cell>
          <cell r="L699" t="str">
            <v/>
          </cell>
          <cell r="U699" t="str">
            <v>Mawlawi</v>
          </cell>
          <cell r="V699" t="str">
            <v/>
          </cell>
          <cell r="W699" t="e">
            <v>#REF!</v>
          </cell>
          <cell r="X699" t="e">
            <v>#REF!</v>
          </cell>
          <cell r="Y699" t="e">
            <v>#REF!</v>
          </cell>
          <cell r="Z699" t="e">
            <v>#REF!</v>
          </cell>
          <cell r="AA699" t="e">
            <v>#REF!</v>
          </cell>
          <cell r="AB699" t="e">
            <v>#REF!</v>
          </cell>
          <cell r="AC699" t="e">
            <v>#REF!</v>
          </cell>
          <cell r="AD699" t="e">
            <v>#REF!</v>
          </cell>
          <cell r="AE699" t="e">
            <v>#REF!</v>
          </cell>
          <cell r="AF699" t="e">
            <v>#REF!</v>
          </cell>
          <cell r="AG699" t="e">
            <v>#REF!</v>
          </cell>
          <cell r="AH699" t="e">
            <v>#REF!</v>
          </cell>
          <cell r="AI699" t="e">
            <v>#REF!</v>
          </cell>
          <cell r="AJ699" t="e">
            <v>#REF!</v>
          </cell>
          <cell r="AK699" t="e">
            <v>#REF!</v>
          </cell>
          <cell r="AL699" t="e">
            <v>#REF!</v>
          </cell>
          <cell r="AM699" t="e">
            <v>#REF!</v>
          </cell>
          <cell r="AN699" t="e">
            <v>#REF!</v>
          </cell>
          <cell r="AO699" t="e">
            <v>#REF!</v>
          </cell>
          <cell r="AP699" t="e">
            <v>#REF!</v>
          </cell>
          <cell r="AQ699" t="e">
            <v>#REF!</v>
          </cell>
          <cell r="AR699" t="e">
            <v>#REF!</v>
          </cell>
          <cell r="AS699" t="e">
            <v>#REF!</v>
          </cell>
          <cell r="AT699" t="e">
            <v>#REF!</v>
          </cell>
          <cell r="AU699" t="e">
            <v>#REF!</v>
          </cell>
          <cell r="AV699" t="e">
            <v>#REF!</v>
          </cell>
          <cell r="AW699" t="e">
            <v>#REF!</v>
          </cell>
          <cell r="AX699" t="e">
            <v>#REF!</v>
          </cell>
          <cell r="AY699" t="e">
            <v>#REF!</v>
          </cell>
          <cell r="AZ699" t="e">
            <v>#REF!</v>
          </cell>
          <cell r="BA699" t="e">
            <v>#REF!</v>
          </cell>
          <cell r="BB699" t="e">
            <v>#REF!</v>
          </cell>
          <cell r="BC699" t="e">
            <v>#REF!</v>
          </cell>
          <cell r="BD699" t="e">
            <v>#REF!</v>
          </cell>
          <cell r="BE699" t="e">
            <v>#REF!</v>
          </cell>
          <cell r="BF699" t="e">
            <v>#REF!</v>
          </cell>
          <cell r="BG699" t="e">
            <v>#REF!</v>
          </cell>
          <cell r="BH699" t="e">
            <v>#REF!</v>
          </cell>
          <cell r="BI699" t="e">
            <v>#REF!</v>
          </cell>
          <cell r="BJ699" t="e">
            <v>#REF!</v>
          </cell>
          <cell r="BK699" t="e">
            <v>#REF!</v>
          </cell>
          <cell r="BL699" t="e">
            <v>#REF!</v>
          </cell>
          <cell r="BM699" t="e">
            <v>#REF!</v>
          </cell>
          <cell r="BN699" t="e">
            <v>#REF!</v>
          </cell>
          <cell r="BO699" t="e">
            <v>#REF!</v>
          </cell>
          <cell r="BP699" t="e">
            <v>#REF!</v>
          </cell>
          <cell r="BQ699" t="e">
            <v>#REF!</v>
          </cell>
          <cell r="BR699" t="e">
            <v>#REF!</v>
          </cell>
          <cell r="BS699" t="e">
            <v>#REF!</v>
          </cell>
          <cell r="BT699" t="e">
            <v>#REF!</v>
          </cell>
          <cell r="BU699">
            <v>50</v>
          </cell>
        </row>
        <row r="700">
          <cell r="I700" t="str">
            <v/>
          </cell>
          <cell r="K700">
            <v>0</v>
          </cell>
          <cell r="L700" t="str">
            <v/>
          </cell>
          <cell r="U700" t="str">
            <v>As far as you know, how long has the current mawlawi held his position?</v>
          </cell>
          <cell r="V700" t="str">
            <v>[IF VILLAGE HAS COUNCIL]</v>
          </cell>
          <cell r="W700" t="e">
            <v>#REF!</v>
          </cell>
          <cell r="X700" t="e">
            <v>#REF!</v>
          </cell>
          <cell r="Y700" t="e">
            <v>#REF!</v>
          </cell>
          <cell r="Z700" t="e">
            <v>#REF!</v>
          </cell>
          <cell r="AA700" t="e">
            <v>#REF!</v>
          </cell>
          <cell r="AB700" t="e">
            <v>#REF!</v>
          </cell>
          <cell r="AC700" t="e">
            <v>#REF!</v>
          </cell>
          <cell r="AD700" t="e">
            <v>#REF!</v>
          </cell>
          <cell r="AE700" t="e">
            <v>#REF!</v>
          </cell>
          <cell r="AF700" t="e">
            <v>#REF!</v>
          </cell>
          <cell r="AG700" t="e">
            <v>#REF!</v>
          </cell>
          <cell r="AH700" t="e">
            <v>#REF!</v>
          </cell>
          <cell r="AI700" t="e">
            <v>#REF!</v>
          </cell>
          <cell r="AJ700" t="e">
            <v>#REF!</v>
          </cell>
          <cell r="AK700" t="e">
            <v>#REF!</v>
          </cell>
          <cell r="AL700" t="e">
            <v>#REF!</v>
          </cell>
          <cell r="AM700" t="e">
            <v>#REF!</v>
          </cell>
          <cell r="AN700" t="e">
            <v>#REF!</v>
          </cell>
          <cell r="AO700" t="e">
            <v>#REF!</v>
          </cell>
          <cell r="AP700" t="e">
            <v>#REF!</v>
          </cell>
          <cell r="AQ700" t="e">
            <v>#REF!</v>
          </cell>
          <cell r="AR700" t="e">
            <v>#REF!</v>
          </cell>
          <cell r="AS700" t="e">
            <v>#REF!</v>
          </cell>
          <cell r="AT700" t="e">
            <v>#REF!</v>
          </cell>
          <cell r="AU700" t="e">
            <v>#REF!</v>
          </cell>
          <cell r="AV700" t="e">
            <v>#REF!</v>
          </cell>
          <cell r="AW700" t="e">
            <v>#REF!</v>
          </cell>
          <cell r="AX700" t="e">
            <v>#REF!</v>
          </cell>
          <cell r="AY700" t="e">
            <v>#REF!</v>
          </cell>
          <cell r="AZ700" t="e">
            <v>#REF!</v>
          </cell>
          <cell r="BA700" t="e">
            <v>#REF!</v>
          </cell>
          <cell r="BB700" t="e">
            <v>#REF!</v>
          </cell>
          <cell r="BC700" t="e">
            <v>#REF!</v>
          </cell>
          <cell r="BD700" t="e">
            <v>#REF!</v>
          </cell>
          <cell r="BE700" t="e">
            <v>#REF!</v>
          </cell>
          <cell r="BF700" t="e">
            <v>#REF!</v>
          </cell>
          <cell r="BG700" t="e">
            <v>#REF!</v>
          </cell>
          <cell r="BH700" t="e">
            <v>#REF!</v>
          </cell>
          <cell r="BI700" t="e">
            <v>#REF!</v>
          </cell>
          <cell r="BJ700" t="e">
            <v>#REF!</v>
          </cell>
          <cell r="BK700" t="e">
            <v>#REF!</v>
          </cell>
          <cell r="BL700" t="e">
            <v>#REF!</v>
          </cell>
          <cell r="BM700" t="e">
            <v>#REF!</v>
          </cell>
          <cell r="BN700" t="e">
            <v>#REF!</v>
          </cell>
          <cell r="BO700" t="e">
            <v>#REF!</v>
          </cell>
          <cell r="BP700" t="e">
            <v>#REF!</v>
          </cell>
          <cell r="BQ700" t="e">
            <v>#REF!</v>
          </cell>
          <cell r="BR700" t="e">
            <v>#REF!</v>
          </cell>
          <cell r="BS700" t="e">
            <v>#REF!</v>
          </cell>
          <cell r="BT700" t="e">
            <v>#REF!</v>
          </cell>
          <cell r="BU700">
            <v>50</v>
          </cell>
        </row>
        <row r="701">
          <cell r="I701" t="str">
            <v/>
          </cell>
          <cell r="K701">
            <v>0</v>
          </cell>
          <cell r="L701">
            <v>0</v>
          </cell>
          <cell r="U701" t="str">
            <v>Is the Mawlawi a regular members of the village council?</v>
          </cell>
          <cell r="V701" t="str">
            <v>[IF VILLAGE HAS CDC]</v>
          </cell>
          <cell r="W701" t="e">
            <v>#REF!</v>
          </cell>
          <cell r="X701" t="e">
            <v>#REF!</v>
          </cell>
          <cell r="Y701" t="e">
            <v>#REF!</v>
          </cell>
          <cell r="Z701" t="e">
            <v>#REF!</v>
          </cell>
          <cell r="AA701" t="e">
            <v>#REF!</v>
          </cell>
          <cell r="AB701" t="e">
            <v>#REF!</v>
          </cell>
          <cell r="AC701" t="e">
            <v>#REF!</v>
          </cell>
          <cell r="AD701" t="e">
            <v>#REF!</v>
          </cell>
          <cell r="AE701" t="e">
            <v>#REF!</v>
          </cell>
          <cell r="AF701" t="e">
            <v>#REF!</v>
          </cell>
          <cell r="AG701" t="e">
            <v>#REF!</v>
          </cell>
          <cell r="AH701" t="e">
            <v>#REF!</v>
          </cell>
          <cell r="AI701" t="e">
            <v>#REF!</v>
          </cell>
          <cell r="AJ701" t="e">
            <v>#REF!</v>
          </cell>
          <cell r="AK701" t="e">
            <v>#REF!</v>
          </cell>
          <cell r="AL701" t="e">
            <v>#REF!</v>
          </cell>
          <cell r="AM701" t="e">
            <v>#REF!</v>
          </cell>
          <cell r="AN701" t="e">
            <v>#REF!</v>
          </cell>
          <cell r="AO701" t="e">
            <v>#REF!</v>
          </cell>
          <cell r="AP701" t="e">
            <v>#REF!</v>
          </cell>
          <cell r="AQ701" t="e">
            <v>#REF!</v>
          </cell>
          <cell r="AR701" t="e">
            <v>#REF!</v>
          </cell>
          <cell r="AS701" t="e">
            <v>#REF!</v>
          </cell>
          <cell r="AT701" t="e">
            <v>#REF!</v>
          </cell>
          <cell r="AU701" t="e">
            <v>#REF!</v>
          </cell>
          <cell r="AV701" t="e">
            <v>#REF!</v>
          </cell>
          <cell r="AW701" t="e">
            <v>#REF!</v>
          </cell>
          <cell r="AX701" t="e">
            <v>#REF!</v>
          </cell>
          <cell r="AY701" t="e">
            <v>#REF!</v>
          </cell>
          <cell r="AZ701" t="e">
            <v>#REF!</v>
          </cell>
          <cell r="BA701" t="e">
            <v>#REF!</v>
          </cell>
          <cell r="BB701" t="e">
            <v>#REF!</v>
          </cell>
          <cell r="BC701" t="e">
            <v>#REF!</v>
          </cell>
          <cell r="BD701" t="e">
            <v>#REF!</v>
          </cell>
          <cell r="BE701" t="e">
            <v>#REF!</v>
          </cell>
          <cell r="BF701" t="e">
            <v>#REF!</v>
          </cell>
          <cell r="BG701" t="e">
            <v>#REF!</v>
          </cell>
          <cell r="BH701" t="e">
            <v>#REF!</v>
          </cell>
          <cell r="BI701" t="e">
            <v>#REF!</v>
          </cell>
          <cell r="BJ701" t="e">
            <v>#REF!</v>
          </cell>
          <cell r="BK701" t="e">
            <v>#REF!</v>
          </cell>
          <cell r="BL701" t="e">
            <v>#REF!</v>
          </cell>
          <cell r="BM701" t="e">
            <v>#REF!</v>
          </cell>
          <cell r="BN701" t="e">
            <v>#REF!</v>
          </cell>
          <cell r="BO701" t="e">
            <v>#REF!</v>
          </cell>
          <cell r="BP701" t="e">
            <v>#REF!</v>
          </cell>
          <cell r="BQ701" t="e">
            <v>#REF!</v>
          </cell>
          <cell r="BR701" t="e">
            <v>#REF!</v>
          </cell>
          <cell r="BS701" t="e">
            <v>#REF!</v>
          </cell>
          <cell r="BT701" t="e">
            <v>#REF!</v>
          </cell>
          <cell r="BU701">
            <v>50</v>
          </cell>
        </row>
        <row r="702">
          <cell r="I702" t="str">
            <v/>
          </cell>
          <cell r="K702">
            <v>0</v>
          </cell>
          <cell r="L702">
            <v>0</v>
          </cell>
          <cell r="U702" t="str">
            <v>Is the Mawlawi a regular members of the CDC?</v>
          </cell>
          <cell r="V702" t="str">
            <v/>
          </cell>
          <cell r="W702" t="e">
            <v>#REF!</v>
          </cell>
          <cell r="X702" t="e">
            <v>#REF!</v>
          </cell>
          <cell r="Y702" t="e">
            <v>#REF!</v>
          </cell>
          <cell r="Z702" t="e">
            <v>#REF!</v>
          </cell>
          <cell r="AA702" t="e">
            <v>#REF!</v>
          </cell>
          <cell r="AB702" t="e">
            <v>#REF!</v>
          </cell>
          <cell r="AC702" t="e">
            <v>#REF!</v>
          </cell>
          <cell r="AD702" t="e">
            <v>#REF!</v>
          </cell>
          <cell r="AE702" t="e">
            <v>#REF!</v>
          </cell>
          <cell r="AF702" t="e">
            <v>#REF!</v>
          </cell>
          <cell r="AG702" t="e">
            <v>#REF!</v>
          </cell>
          <cell r="AH702" t="e">
            <v>#REF!</v>
          </cell>
          <cell r="AI702" t="e">
            <v>#REF!</v>
          </cell>
          <cell r="AJ702" t="e">
            <v>#REF!</v>
          </cell>
          <cell r="AK702" t="e">
            <v>#REF!</v>
          </cell>
          <cell r="AL702" t="e">
            <v>#REF!</v>
          </cell>
          <cell r="AM702" t="e">
            <v>#REF!</v>
          </cell>
          <cell r="AN702" t="e">
            <v>#REF!</v>
          </cell>
          <cell r="AO702" t="e">
            <v>#REF!</v>
          </cell>
          <cell r="AP702" t="e">
            <v>#REF!</v>
          </cell>
          <cell r="AQ702" t="e">
            <v>#REF!</v>
          </cell>
          <cell r="AR702" t="e">
            <v>#REF!</v>
          </cell>
          <cell r="AS702" t="e">
            <v>#REF!</v>
          </cell>
          <cell r="AT702" t="e">
            <v>#REF!</v>
          </cell>
          <cell r="AU702" t="e">
            <v>#REF!</v>
          </cell>
          <cell r="AV702" t="e">
            <v>#REF!</v>
          </cell>
          <cell r="AW702" t="e">
            <v>#REF!</v>
          </cell>
          <cell r="AX702" t="e">
            <v>#REF!</v>
          </cell>
          <cell r="AY702" t="e">
            <v>#REF!</v>
          </cell>
          <cell r="AZ702" t="e">
            <v>#REF!</v>
          </cell>
          <cell r="BA702" t="e">
            <v>#REF!</v>
          </cell>
          <cell r="BB702" t="e">
            <v>#REF!</v>
          </cell>
          <cell r="BC702" t="e">
            <v>#REF!</v>
          </cell>
          <cell r="BD702" t="e">
            <v>#REF!</v>
          </cell>
          <cell r="BE702" t="e">
            <v>#REF!</v>
          </cell>
          <cell r="BF702" t="e">
            <v>#REF!</v>
          </cell>
          <cell r="BG702" t="e">
            <v>#REF!</v>
          </cell>
          <cell r="BH702" t="e">
            <v>#REF!</v>
          </cell>
          <cell r="BI702" t="e">
            <v>#REF!</v>
          </cell>
          <cell r="BJ702" t="e">
            <v>#REF!</v>
          </cell>
          <cell r="BK702" t="e">
            <v>#REF!</v>
          </cell>
          <cell r="BL702" t="e">
            <v>#REF!</v>
          </cell>
          <cell r="BM702" t="e">
            <v>#REF!</v>
          </cell>
          <cell r="BN702" t="e">
            <v>#REF!</v>
          </cell>
          <cell r="BO702" t="e">
            <v>#REF!</v>
          </cell>
          <cell r="BP702" t="e">
            <v>#REF!</v>
          </cell>
          <cell r="BQ702" t="e">
            <v>#REF!</v>
          </cell>
          <cell r="BR702" t="e">
            <v>#REF!</v>
          </cell>
          <cell r="BS702" t="e">
            <v>#REF!</v>
          </cell>
          <cell r="BT702" t="e">
            <v>#REF!</v>
          </cell>
          <cell r="BU702">
            <v>50</v>
          </cell>
        </row>
        <row r="703">
          <cell r="I703" t="str">
            <v/>
          </cell>
          <cell r="K703">
            <v>0</v>
          </cell>
          <cell r="L703" t="str">
            <v/>
          </cell>
          <cell r="U703" t="str">
            <v>Ulema</v>
          </cell>
          <cell r="V703" t="str">
            <v/>
          </cell>
          <cell r="W703" t="e">
            <v>#REF!</v>
          </cell>
          <cell r="X703" t="e">
            <v>#REF!</v>
          </cell>
          <cell r="Y703" t="e">
            <v>#REF!</v>
          </cell>
          <cell r="Z703" t="e">
            <v>#REF!</v>
          </cell>
          <cell r="AA703" t="e">
            <v>#REF!</v>
          </cell>
          <cell r="AB703" t="e">
            <v>#REF!</v>
          </cell>
          <cell r="AC703" t="e">
            <v>#REF!</v>
          </cell>
          <cell r="AD703" t="e">
            <v>#REF!</v>
          </cell>
          <cell r="AE703" t="e">
            <v>#REF!</v>
          </cell>
          <cell r="AF703" t="e">
            <v>#REF!</v>
          </cell>
          <cell r="AG703" t="e">
            <v>#REF!</v>
          </cell>
          <cell r="AH703" t="e">
            <v>#REF!</v>
          </cell>
          <cell r="AI703" t="e">
            <v>#REF!</v>
          </cell>
          <cell r="AJ703" t="e">
            <v>#REF!</v>
          </cell>
          <cell r="AK703" t="e">
            <v>#REF!</v>
          </cell>
          <cell r="AL703" t="e">
            <v>#REF!</v>
          </cell>
          <cell r="AM703" t="e">
            <v>#REF!</v>
          </cell>
          <cell r="AN703" t="e">
            <v>#REF!</v>
          </cell>
          <cell r="AO703" t="e">
            <v>#REF!</v>
          </cell>
          <cell r="AP703" t="e">
            <v>#REF!</v>
          </cell>
          <cell r="AQ703" t="e">
            <v>#REF!</v>
          </cell>
          <cell r="AR703" t="e">
            <v>#REF!</v>
          </cell>
          <cell r="AS703" t="e">
            <v>#REF!</v>
          </cell>
          <cell r="AT703" t="e">
            <v>#REF!</v>
          </cell>
          <cell r="AU703" t="e">
            <v>#REF!</v>
          </cell>
          <cell r="AV703" t="e">
            <v>#REF!</v>
          </cell>
          <cell r="AW703" t="e">
            <v>#REF!</v>
          </cell>
          <cell r="AX703" t="e">
            <v>#REF!</v>
          </cell>
          <cell r="AY703" t="e">
            <v>#REF!</v>
          </cell>
          <cell r="AZ703" t="e">
            <v>#REF!</v>
          </cell>
          <cell r="BA703" t="e">
            <v>#REF!</v>
          </cell>
          <cell r="BB703" t="e">
            <v>#REF!</v>
          </cell>
          <cell r="BC703" t="e">
            <v>#REF!</v>
          </cell>
          <cell r="BD703" t="e">
            <v>#REF!</v>
          </cell>
          <cell r="BE703" t="e">
            <v>#REF!</v>
          </cell>
          <cell r="BF703" t="e">
            <v>#REF!</v>
          </cell>
          <cell r="BG703" t="e">
            <v>#REF!</v>
          </cell>
          <cell r="BH703" t="e">
            <v>#REF!</v>
          </cell>
          <cell r="BI703" t="e">
            <v>#REF!</v>
          </cell>
          <cell r="BJ703" t="e">
            <v>#REF!</v>
          </cell>
          <cell r="BK703" t="e">
            <v>#REF!</v>
          </cell>
          <cell r="BL703" t="e">
            <v>#REF!</v>
          </cell>
          <cell r="BM703" t="e">
            <v>#REF!</v>
          </cell>
          <cell r="BN703" t="e">
            <v>#REF!</v>
          </cell>
          <cell r="BO703" t="e">
            <v>#REF!</v>
          </cell>
          <cell r="BP703" t="e">
            <v>#REF!</v>
          </cell>
          <cell r="BQ703" t="e">
            <v>#REF!</v>
          </cell>
          <cell r="BR703" t="e">
            <v>#REF!</v>
          </cell>
          <cell r="BS703" t="e">
            <v>#REF!</v>
          </cell>
          <cell r="BT703" t="e">
            <v>#REF!</v>
          </cell>
          <cell r="BU703">
            <v>50</v>
          </cell>
        </row>
        <row r="704">
          <cell r="I704" t="str">
            <v/>
          </cell>
          <cell r="K704">
            <v>0</v>
          </cell>
          <cell r="L704" t="str">
            <v/>
          </cell>
          <cell r="U704" t="str">
            <v>As far as you know, how long has the current ulema held his position?</v>
          </cell>
          <cell r="V704" t="str">
            <v>[IF VILLAGE HAS COUNCIL]</v>
          </cell>
          <cell r="W704" t="e">
            <v>#REF!</v>
          </cell>
          <cell r="X704" t="e">
            <v>#REF!</v>
          </cell>
          <cell r="Y704" t="e">
            <v>#REF!</v>
          </cell>
          <cell r="Z704" t="e">
            <v>#REF!</v>
          </cell>
          <cell r="AA704" t="e">
            <v>#REF!</v>
          </cell>
          <cell r="AB704" t="e">
            <v>#REF!</v>
          </cell>
          <cell r="AC704" t="e">
            <v>#REF!</v>
          </cell>
          <cell r="AD704" t="e">
            <v>#REF!</v>
          </cell>
          <cell r="AE704" t="e">
            <v>#REF!</v>
          </cell>
          <cell r="AF704" t="e">
            <v>#REF!</v>
          </cell>
          <cell r="AG704" t="e">
            <v>#REF!</v>
          </cell>
          <cell r="AH704" t="e">
            <v>#REF!</v>
          </cell>
          <cell r="AI704" t="e">
            <v>#REF!</v>
          </cell>
          <cell r="AJ704" t="e">
            <v>#REF!</v>
          </cell>
          <cell r="AK704" t="e">
            <v>#REF!</v>
          </cell>
          <cell r="AL704" t="e">
            <v>#REF!</v>
          </cell>
          <cell r="AM704" t="e">
            <v>#REF!</v>
          </cell>
          <cell r="AN704" t="e">
            <v>#REF!</v>
          </cell>
          <cell r="AO704" t="e">
            <v>#REF!</v>
          </cell>
          <cell r="AP704" t="e">
            <v>#REF!</v>
          </cell>
          <cell r="AQ704" t="e">
            <v>#REF!</v>
          </cell>
          <cell r="AR704" t="e">
            <v>#REF!</v>
          </cell>
          <cell r="AS704" t="e">
            <v>#REF!</v>
          </cell>
          <cell r="AT704" t="e">
            <v>#REF!</v>
          </cell>
          <cell r="AU704" t="e">
            <v>#REF!</v>
          </cell>
          <cell r="AV704" t="e">
            <v>#REF!</v>
          </cell>
          <cell r="AW704" t="e">
            <v>#REF!</v>
          </cell>
          <cell r="AX704" t="e">
            <v>#REF!</v>
          </cell>
          <cell r="AY704" t="e">
            <v>#REF!</v>
          </cell>
          <cell r="AZ704" t="e">
            <v>#REF!</v>
          </cell>
          <cell r="BA704" t="e">
            <v>#REF!</v>
          </cell>
          <cell r="BB704" t="e">
            <v>#REF!</v>
          </cell>
          <cell r="BC704" t="e">
            <v>#REF!</v>
          </cell>
          <cell r="BD704" t="e">
            <v>#REF!</v>
          </cell>
          <cell r="BE704" t="e">
            <v>#REF!</v>
          </cell>
          <cell r="BF704" t="e">
            <v>#REF!</v>
          </cell>
          <cell r="BG704" t="e">
            <v>#REF!</v>
          </cell>
          <cell r="BH704" t="e">
            <v>#REF!</v>
          </cell>
          <cell r="BI704" t="e">
            <v>#REF!</v>
          </cell>
          <cell r="BJ704" t="e">
            <v>#REF!</v>
          </cell>
          <cell r="BK704" t="e">
            <v>#REF!</v>
          </cell>
          <cell r="BL704" t="e">
            <v>#REF!</v>
          </cell>
          <cell r="BM704" t="e">
            <v>#REF!</v>
          </cell>
          <cell r="BN704" t="e">
            <v>#REF!</v>
          </cell>
          <cell r="BO704" t="e">
            <v>#REF!</v>
          </cell>
          <cell r="BP704" t="e">
            <v>#REF!</v>
          </cell>
          <cell r="BQ704" t="e">
            <v>#REF!</v>
          </cell>
          <cell r="BR704" t="e">
            <v>#REF!</v>
          </cell>
          <cell r="BS704" t="e">
            <v>#REF!</v>
          </cell>
          <cell r="BT704" t="e">
            <v>#REF!</v>
          </cell>
          <cell r="BU704">
            <v>50</v>
          </cell>
        </row>
        <row r="705">
          <cell r="I705" t="str">
            <v/>
          </cell>
          <cell r="K705">
            <v>0</v>
          </cell>
          <cell r="L705">
            <v>0</v>
          </cell>
          <cell r="U705" t="str">
            <v>Is the Ulema a regular members of the village council?</v>
          </cell>
          <cell r="V705" t="str">
            <v>[IF VILLAGE HAS CDC]</v>
          </cell>
          <cell r="W705" t="e">
            <v>#REF!</v>
          </cell>
          <cell r="X705" t="e">
            <v>#REF!</v>
          </cell>
          <cell r="Y705" t="e">
            <v>#REF!</v>
          </cell>
          <cell r="Z705" t="e">
            <v>#REF!</v>
          </cell>
          <cell r="AA705" t="e">
            <v>#REF!</v>
          </cell>
          <cell r="AB705" t="e">
            <v>#REF!</v>
          </cell>
          <cell r="AC705" t="e">
            <v>#REF!</v>
          </cell>
          <cell r="AD705" t="e">
            <v>#REF!</v>
          </cell>
          <cell r="AE705" t="e">
            <v>#REF!</v>
          </cell>
          <cell r="AF705" t="e">
            <v>#REF!</v>
          </cell>
          <cell r="AG705" t="e">
            <v>#REF!</v>
          </cell>
          <cell r="AH705" t="e">
            <v>#REF!</v>
          </cell>
          <cell r="AI705" t="e">
            <v>#REF!</v>
          </cell>
          <cell r="AJ705" t="e">
            <v>#REF!</v>
          </cell>
          <cell r="AK705" t="e">
            <v>#REF!</v>
          </cell>
          <cell r="AL705" t="e">
            <v>#REF!</v>
          </cell>
          <cell r="AM705" t="e">
            <v>#REF!</v>
          </cell>
          <cell r="AN705" t="e">
            <v>#REF!</v>
          </cell>
          <cell r="AO705" t="e">
            <v>#REF!</v>
          </cell>
          <cell r="AP705" t="e">
            <v>#REF!</v>
          </cell>
          <cell r="AQ705" t="e">
            <v>#REF!</v>
          </cell>
          <cell r="AR705" t="e">
            <v>#REF!</v>
          </cell>
          <cell r="AS705" t="e">
            <v>#REF!</v>
          </cell>
          <cell r="AT705" t="e">
            <v>#REF!</v>
          </cell>
          <cell r="AU705" t="e">
            <v>#REF!</v>
          </cell>
          <cell r="AV705" t="e">
            <v>#REF!</v>
          </cell>
          <cell r="AW705" t="e">
            <v>#REF!</v>
          </cell>
          <cell r="AX705" t="e">
            <v>#REF!</v>
          </cell>
          <cell r="AY705" t="e">
            <v>#REF!</v>
          </cell>
          <cell r="AZ705" t="e">
            <v>#REF!</v>
          </cell>
          <cell r="BA705" t="e">
            <v>#REF!</v>
          </cell>
          <cell r="BB705" t="e">
            <v>#REF!</v>
          </cell>
          <cell r="BC705" t="e">
            <v>#REF!</v>
          </cell>
          <cell r="BD705" t="e">
            <v>#REF!</v>
          </cell>
          <cell r="BE705" t="e">
            <v>#REF!</v>
          </cell>
          <cell r="BF705" t="e">
            <v>#REF!</v>
          </cell>
          <cell r="BG705" t="e">
            <v>#REF!</v>
          </cell>
          <cell r="BH705" t="e">
            <v>#REF!</v>
          </cell>
          <cell r="BI705" t="e">
            <v>#REF!</v>
          </cell>
          <cell r="BJ705" t="e">
            <v>#REF!</v>
          </cell>
          <cell r="BK705" t="e">
            <v>#REF!</v>
          </cell>
          <cell r="BL705" t="e">
            <v>#REF!</v>
          </cell>
          <cell r="BM705" t="e">
            <v>#REF!</v>
          </cell>
          <cell r="BN705" t="e">
            <v>#REF!</v>
          </cell>
          <cell r="BO705" t="e">
            <v>#REF!</v>
          </cell>
          <cell r="BP705" t="e">
            <v>#REF!</v>
          </cell>
          <cell r="BQ705" t="e">
            <v>#REF!</v>
          </cell>
          <cell r="BR705" t="e">
            <v>#REF!</v>
          </cell>
          <cell r="BS705" t="e">
            <v>#REF!</v>
          </cell>
          <cell r="BT705" t="e">
            <v>#REF!</v>
          </cell>
          <cell r="BU705">
            <v>50</v>
          </cell>
        </row>
        <row r="706">
          <cell r="I706" t="str">
            <v/>
          </cell>
          <cell r="K706">
            <v>0</v>
          </cell>
          <cell r="L706">
            <v>0</v>
          </cell>
          <cell r="U706" t="str">
            <v>Is the Ulema a regular members of the CDC?</v>
          </cell>
          <cell r="V706" t="str">
            <v/>
          </cell>
          <cell r="W706" t="e">
            <v>#REF!</v>
          </cell>
          <cell r="X706" t="e">
            <v>#REF!</v>
          </cell>
          <cell r="Y706" t="e">
            <v>#REF!</v>
          </cell>
          <cell r="Z706" t="e">
            <v>#REF!</v>
          </cell>
          <cell r="AA706" t="e">
            <v>#REF!</v>
          </cell>
          <cell r="AB706" t="e">
            <v>#REF!</v>
          </cell>
          <cell r="AC706" t="e">
            <v>#REF!</v>
          </cell>
          <cell r="AD706" t="e">
            <v>#REF!</v>
          </cell>
          <cell r="AE706" t="e">
            <v>#REF!</v>
          </cell>
          <cell r="AF706" t="e">
            <v>#REF!</v>
          </cell>
          <cell r="AG706" t="e">
            <v>#REF!</v>
          </cell>
          <cell r="AH706" t="e">
            <v>#REF!</v>
          </cell>
          <cell r="AI706" t="e">
            <v>#REF!</v>
          </cell>
          <cell r="AJ706" t="e">
            <v>#REF!</v>
          </cell>
          <cell r="AK706" t="e">
            <v>#REF!</v>
          </cell>
          <cell r="AL706" t="e">
            <v>#REF!</v>
          </cell>
          <cell r="AM706" t="e">
            <v>#REF!</v>
          </cell>
          <cell r="AN706" t="e">
            <v>#REF!</v>
          </cell>
          <cell r="AO706" t="e">
            <v>#REF!</v>
          </cell>
          <cell r="AP706" t="e">
            <v>#REF!</v>
          </cell>
          <cell r="AQ706" t="e">
            <v>#REF!</v>
          </cell>
          <cell r="AR706" t="e">
            <v>#REF!</v>
          </cell>
          <cell r="AS706" t="e">
            <v>#REF!</v>
          </cell>
          <cell r="AT706" t="e">
            <v>#REF!</v>
          </cell>
          <cell r="AU706" t="e">
            <v>#REF!</v>
          </cell>
          <cell r="AV706" t="e">
            <v>#REF!</v>
          </cell>
          <cell r="AW706" t="e">
            <v>#REF!</v>
          </cell>
          <cell r="AX706" t="e">
            <v>#REF!</v>
          </cell>
          <cell r="AY706" t="e">
            <v>#REF!</v>
          </cell>
          <cell r="AZ706" t="e">
            <v>#REF!</v>
          </cell>
          <cell r="BA706" t="e">
            <v>#REF!</v>
          </cell>
          <cell r="BB706" t="e">
            <v>#REF!</v>
          </cell>
          <cell r="BC706" t="e">
            <v>#REF!</v>
          </cell>
          <cell r="BD706" t="e">
            <v>#REF!</v>
          </cell>
          <cell r="BE706" t="e">
            <v>#REF!</v>
          </cell>
          <cell r="BF706" t="e">
            <v>#REF!</v>
          </cell>
          <cell r="BG706" t="e">
            <v>#REF!</v>
          </cell>
          <cell r="BH706" t="e">
            <v>#REF!</v>
          </cell>
          <cell r="BI706" t="e">
            <v>#REF!</v>
          </cell>
          <cell r="BJ706" t="e">
            <v>#REF!</v>
          </cell>
          <cell r="BK706" t="e">
            <v>#REF!</v>
          </cell>
          <cell r="BL706" t="e">
            <v>#REF!</v>
          </cell>
          <cell r="BM706" t="e">
            <v>#REF!</v>
          </cell>
          <cell r="BN706" t="e">
            <v>#REF!</v>
          </cell>
          <cell r="BO706" t="e">
            <v>#REF!</v>
          </cell>
          <cell r="BP706" t="e">
            <v>#REF!</v>
          </cell>
          <cell r="BQ706" t="e">
            <v>#REF!</v>
          </cell>
          <cell r="BR706" t="e">
            <v>#REF!</v>
          </cell>
          <cell r="BS706" t="e">
            <v>#REF!</v>
          </cell>
          <cell r="BT706" t="e">
            <v>#REF!</v>
          </cell>
          <cell r="BU706">
            <v>50</v>
          </cell>
        </row>
        <row r="707">
          <cell r="I707" t="str">
            <v/>
          </cell>
          <cell r="K707">
            <v>0</v>
          </cell>
          <cell r="L707">
            <v>7.0899999999999981</v>
          </cell>
          <cell r="U707" t="str">
            <v>Rohanion</v>
          </cell>
          <cell r="V707" t="str">
            <v/>
          </cell>
          <cell r="W707" t="e">
            <v>#REF!</v>
          </cell>
          <cell r="X707" t="e">
            <v>#REF!</v>
          </cell>
          <cell r="Y707" t="e">
            <v>#REF!</v>
          </cell>
          <cell r="Z707" t="e">
            <v>#REF!</v>
          </cell>
          <cell r="AA707" t="e">
            <v>#REF!</v>
          </cell>
          <cell r="AB707" t="e">
            <v>#REF!</v>
          </cell>
          <cell r="AC707" t="e">
            <v>#REF!</v>
          </cell>
          <cell r="AD707" t="e">
            <v>#REF!</v>
          </cell>
          <cell r="AE707" t="e">
            <v>#REF!</v>
          </cell>
          <cell r="AF707" t="e">
            <v>#REF!</v>
          </cell>
          <cell r="AG707" t="e">
            <v>#REF!</v>
          </cell>
          <cell r="AH707" t="e">
            <v>#REF!</v>
          </cell>
          <cell r="AI707" t="e">
            <v>#REF!</v>
          </cell>
          <cell r="AJ707" t="e">
            <v>#REF!</v>
          </cell>
          <cell r="AK707" t="e">
            <v>#REF!</v>
          </cell>
          <cell r="AL707" t="e">
            <v>#REF!</v>
          </cell>
          <cell r="AM707" t="e">
            <v>#REF!</v>
          </cell>
          <cell r="AN707" t="e">
            <v>#REF!</v>
          </cell>
          <cell r="AO707" t="e">
            <v>#REF!</v>
          </cell>
          <cell r="AP707" t="e">
            <v>#REF!</v>
          </cell>
          <cell r="AQ707" t="e">
            <v>#REF!</v>
          </cell>
          <cell r="AR707" t="e">
            <v>#REF!</v>
          </cell>
          <cell r="AS707" t="e">
            <v>#REF!</v>
          </cell>
          <cell r="AT707" t="e">
            <v>#REF!</v>
          </cell>
          <cell r="AU707" t="e">
            <v>#REF!</v>
          </cell>
          <cell r="AV707" t="e">
            <v>#REF!</v>
          </cell>
          <cell r="AW707" t="e">
            <v>#REF!</v>
          </cell>
          <cell r="AX707" t="e">
            <v>#REF!</v>
          </cell>
          <cell r="AY707" t="e">
            <v>#REF!</v>
          </cell>
          <cell r="AZ707" t="e">
            <v>#REF!</v>
          </cell>
          <cell r="BA707" t="e">
            <v>#REF!</v>
          </cell>
          <cell r="BB707" t="e">
            <v>#REF!</v>
          </cell>
          <cell r="BC707" t="e">
            <v>#REF!</v>
          </cell>
          <cell r="BD707" t="e">
            <v>#REF!</v>
          </cell>
          <cell r="BE707" t="e">
            <v>#REF!</v>
          </cell>
          <cell r="BF707" t="e">
            <v>#REF!</v>
          </cell>
          <cell r="BG707" t="e">
            <v>#REF!</v>
          </cell>
          <cell r="BH707" t="e">
            <v>#REF!</v>
          </cell>
          <cell r="BI707" t="e">
            <v>#REF!</v>
          </cell>
          <cell r="BJ707" t="e">
            <v>#REF!</v>
          </cell>
          <cell r="BK707" t="e">
            <v>#REF!</v>
          </cell>
          <cell r="BL707" t="e">
            <v>#REF!</v>
          </cell>
          <cell r="BM707" t="e">
            <v>#REF!</v>
          </cell>
          <cell r="BN707" t="e">
            <v>#REF!</v>
          </cell>
          <cell r="BO707" t="e">
            <v>#REF!</v>
          </cell>
          <cell r="BP707" t="e">
            <v>#REF!</v>
          </cell>
          <cell r="BQ707" t="e">
            <v>#REF!</v>
          </cell>
          <cell r="BR707" t="e">
            <v>#REF!</v>
          </cell>
          <cell r="BS707" t="e">
            <v>#REF!</v>
          </cell>
          <cell r="BT707" t="e">
            <v>#REF!</v>
          </cell>
          <cell r="BU707">
            <v>50</v>
          </cell>
        </row>
        <row r="708">
          <cell r="I708" t="str">
            <v/>
          </cell>
          <cell r="K708">
            <v>0</v>
          </cell>
          <cell r="L708">
            <v>0</v>
          </cell>
          <cell r="U708" t="str">
            <v>As far as you know, how long has the current rohanion held his position?</v>
          </cell>
          <cell r="V708" t="str">
            <v/>
          </cell>
          <cell r="W708" t="e">
            <v>#REF!</v>
          </cell>
          <cell r="X708" t="e">
            <v>#REF!</v>
          </cell>
          <cell r="Y708" t="e">
            <v>#REF!</v>
          </cell>
          <cell r="Z708" t="e">
            <v>#REF!</v>
          </cell>
          <cell r="AA708" t="e">
            <v>#REF!</v>
          </cell>
          <cell r="AB708" t="e">
            <v>#REF!</v>
          </cell>
          <cell r="AC708" t="e">
            <v>#REF!</v>
          </cell>
          <cell r="AD708" t="e">
            <v>#REF!</v>
          </cell>
          <cell r="AE708" t="e">
            <v>#REF!</v>
          </cell>
          <cell r="AF708" t="e">
            <v>#REF!</v>
          </cell>
          <cell r="AG708" t="e">
            <v>#REF!</v>
          </cell>
          <cell r="AH708" t="e">
            <v>#REF!</v>
          </cell>
          <cell r="AI708" t="e">
            <v>#REF!</v>
          </cell>
          <cell r="AJ708" t="e">
            <v>#REF!</v>
          </cell>
          <cell r="AK708" t="e">
            <v>#REF!</v>
          </cell>
          <cell r="AL708" t="e">
            <v>#REF!</v>
          </cell>
          <cell r="AM708" t="e">
            <v>#REF!</v>
          </cell>
          <cell r="AN708" t="e">
            <v>#REF!</v>
          </cell>
          <cell r="AO708" t="e">
            <v>#REF!</v>
          </cell>
          <cell r="AP708" t="e">
            <v>#REF!</v>
          </cell>
          <cell r="AQ708" t="e">
            <v>#REF!</v>
          </cell>
          <cell r="AR708" t="e">
            <v>#REF!</v>
          </cell>
          <cell r="AS708" t="e">
            <v>#REF!</v>
          </cell>
          <cell r="AT708" t="e">
            <v>#REF!</v>
          </cell>
          <cell r="AU708" t="e">
            <v>#REF!</v>
          </cell>
          <cell r="AV708" t="e">
            <v>#REF!</v>
          </cell>
          <cell r="AW708" t="e">
            <v>#REF!</v>
          </cell>
          <cell r="AX708" t="e">
            <v>#REF!</v>
          </cell>
          <cell r="AY708" t="e">
            <v>#REF!</v>
          </cell>
          <cell r="AZ708" t="e">
            <v>#REF!</v>
          </cell>
          <cell r="BA708" t="e">
            <v>#REF!</v>
          </cell>
          <cell r="BB708" t="e">
            <v>#REF!</v>
          </cell>
          <cell r="BC708" t="e">
            <v>#REF!</v>
          </cell>
          <cell r="BD708" t="e">
            <v>#REF!</v>
          </cell>
          <cell r="BE708" t="e">
            <v>#REF!</v>
          </cell>
          <cell r="BF708" t="e">
            <v>#REF!</v>
          </cell>
          <cell r="BG708" t="e">
            <v>#REF!</v>
          </cell>
          <cell r="BH708" t="e">
            <v>#REF!</v>
          </cell>
          <cell r="BI708" t="e">
            <v>#REF!</v>
          </cell>
          <cell r="BJ708" t="e">
            <v>#REF!</v>
          </cell>
          <cell r="BK708" t="e">
            <v>#REF!</v>
          </cell>
          <cell r="BL708" t="e">
            <v>#REF!</v>
          </cell>
          <cell r="BM708" t="e">
            <v>#REF!</v>
          </cell>
          <cell r="BN708" t="e">
            <v>#REF!</v>
          </cell>
          <cell r="BO708" t="e">
            <v>#REF!</v>
          </cell>
          <cell r="BP708" t="e">
            <v>#REF!</v>
          </cell>
          <cell r="BQ708" t="e">
            <v>#REF!</v>
          </cell>
          <cell r="BR708" t="e">
            <v>#REF!</v>
          </cell>
          <cell r="BS708" t="e">
            <v>#REF!</v>
          </cell>
          <cell r="BT708" t="e">
            <v>#REF!</v>
          </cell>
          <cell r="BU708">
            <v>50</v>
          </cell>
        </row>
        <row r="709">
          <cell r="I709" t="str">
            <v/>
          </cell>
          <cell r="K709">
            <v>0</v>
          </cell>
          <cell r="L709">
            <v>7.0899999999999981</v>
          </cell>
          <cell r="U709" t="str">
            <v>Is the Rohanion a regular members of the village council?</v>
          </cell>
          <cell r="V709" t="str">
            <v>[IF VILLAGE HAS COUNCIL]</v>
          </cell>
          <cell r="W709" t="e">
            <v>#REF!</v>
          </cell>
          <cell r="X709" t="e">
            <v>#REF!</v>
          </cell>
          <cell r="Y709" t="e">
            <v>#REF!</v>
          </cell>
          <cell r="Z709" t="e">
            <v>#REF!</v>
          </cell>
          <cell r="AA709" t="e">
            <v>#REF!</v>
          </cell>
          <cell r="AB709" t="e">
            <v>#REF!</v>
          </cell>
          <cell r="AC709" t="e">
            <v>#REF!</v>
          </cell>
          <cell r="AD709" t="e">
            <v>#REF!</v>
          </cell>
          <cell r="AE709" t="e">
            <v>#REF!</v>
          </cell>
          <cell r="AF709" t="e">
            <v>#REF!</v>
          </cell>
          <cell r="AG709" t="e">
            <v>#REF!</v>
          </cell>
          <cell r="AH709" t="e">
            <v>#REF!</v>
          </cell>
          <cell r="AI709" t="e">
            <v>#REF!</v>
          </cell>
          <cell r="AJ709" t="e">
            <v>#REF!</v>
          </cell>
          <cell r="AK709" t="e">
            <v>#REF!</v>
          </cell>
          <cell r="AL709" t="e">
            <v>#REF!</v>
          </cell>
          <cell r="AM709" t="e">
            <v>#REF!</v>
          </cell>
          <cell r="AN709" t="e">
            <v>#REF!</v>
          </cell>
          <cell r="AO709" t="e">
            <v>#REF!</v>
          </cell>
          <cell r="AP709" t="e">
            <v>#REF!</v>
          </cell>
          <cell r="AQ709" t="e">
            <v>#REF!</v>
          </cell>
          <cell r="AR709" t="e">
            <v>#REF!</v>
          </cell>
          <cell r="AS709" t="e">
            <v>#REF!</v>
          </cell>
          <cell r="AT709" t="e">
            <v>#REF!</v>
          </cell>
          <cell r="AU709" t="e">
            <v>#REF!</v>
          </cell>
          <cell r="AV709" t="e">
            <v>#REF!</v>
          </cell>
          <cell r="AW709" t="e">
            <v>#REF!</v>
          </cell>
          <cell r="AX709" t="e">
            <v>#REF!</v>
          </cell>
          <cell r="AY709" t="e">
            <v>#REF!</v>
          </cell>
          <cell r="AZ709" t="e">
            <v>#REF!</v>
          </cell>
          <cell r="BA709" t="e">
            <v>#REF!</v>
          </cell>
          <cell r="BB709" t="e">
            <v>#REF!</v>
          </cell>
          <cell r="BC709" t="e">
            <v>#REF!</v>
          </cell>
          <cell r="BD709" t="e">
            <v>#REF!</v>
          </cell>
          <cell r="BE709" t="e">
            <v>#REF!</v>
          </cell>
          <cell r="BF709" t="e">
            <v>#REF!</v>
          </cell>
          <cell r="BG709" t="e">
            <v>#REF!</v>
          </cell>
          <cell r="BH709" t="e">
            <v>#REF!</v>
          </cell>
          <cell r="BI709" t="e">
            <v>#REF!</v>
          </cell>
          <cell r="BJ709" t="e">
            <v>#REF!</v>
          </cell>
          <cell r="BK709" t="e">
            <v>#REF!</v>
          </cell>
          <cell r="BL709" t="e">
            <v>#REF!</v>
          </cell>
          <cell r="BM709" t="e">
            <v>#REF!</v>
          </cell>
          <cell r="BN709" t="e">
            <v>#REF!</v>
          </cell>
          <cell r="BO709" t="e">
            <v>#REF!</v>
          </cell>
          <cell r="BP709" t="e">
            <v>#REF!</v>
          </cell>
          <cell r="BQ709" t="e">
            <v>#REF!</v>
          </cell>
          <cell r="BR709" t="e">
            <v>#REF!</v>
          </cell>
          <cell r="BS709" t="e">
            <v>#REF!</v>
          </cell>
          <cell r="BT709" t="e">
            <v>#REF!</v>
          </cell>
          <cell r="BU709">
            <v>50</v>
          </cell>
        </row>
      </sheetData>
      <sheetData sheetId="6"/>
      <sheetData sheetId="7"/>
      <sheetData sheetId="8">
        <row r="1">
          <cell r="W1" t="str">
            <v>Question Text</v>
          </cell>
          <cell r="Y1" t="str">
            <v>Options</v>
          </cell>
        </row>
        <row r="2">
          <cell r="K2" t="str">
            <v>Ref. No.</v>
          </cell>
          <cell r="L2" t="str">
            <v>Act</v>
          </cell>
          <cell r="M2" t="str">
            <v>2FU No.</v>
          </cell>
          <cell r="P2" t="str">
            <v>Ref. No.</v>
          </cell>
          <cell r="Q2" t="str">
            <v>1FU No.</v>
          </cell>
          <cell r="R2" t="str">
            <v>Skip</v>
          </cell>
          <cell r="W2" t="str">
            <v>English</v>
          </cell>
          <cell r="X2" t="str">
            <v>Instr.</v>
          </cell>
          <cell r="Y2" t="str">
            <v>English</v>
          </cell>
        </row>
        <row r="4">
          <cell r="K4">
            <v>0.01</v>
          </cell>
          <cell r="M4">
            <v>0.01</v>
          </cell>
          <cell r="P4">
            <v>0.01</v>
          </cell>
          <cell r="Q4">
            <v>0.01</v>
          </cell>
          <cell r="R4" t="str">
            <v/>
          </cell>
          <cell r="W4" t="str">
            <v>Interview Date</v>
          </cell>
          <cell r="X4" t="str">
            <v/>
          </cell>
          <cell r="Y4" t="str">
            <v>Month</v>
          </cell>
          <cell r="Z4" t="str">
            <v>Day</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K5">
            <v>0.02</v>
          </cell>
          <cell r="M5">
            <v>0.02</v>
          </cell>
          <cell r="P5">
            <v>0.02</v>
          </cell>
          <cell r="Q5">
            <v>0.02</v>
          </cell>
          <cell r="R5" t="str">
            <v/>
          </cell>
          <cell r="W5" t="str">
            <v>Enumerator Code</v>
          </cell>
          <cell r="X5" t="str">
            <v/>
          </cell>
          <cell r="Y5" t="str">
            <v>|___|___|___|</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K6">
            <v>0.03</v>
          </cell>
          <cell r="M6">
            <v>0.03</v>
          </cell>
          <cell r="P6">
            <v>0.03</v>
          </cell>
          <cell r="Q6">
            <v>0.03</v>
          </cell>
          <cell r="R6" t="str">
            <v/>
          </cell>
          <cell r="W6" t="str">
            <v>Supervisor Code</v>
          </cell>
          <cell r="X6" t="str">
            <v/>
          </cell>
          <cell r="Y6" t="str">
            <v>|___|___|___|</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K7">
            <v>0.51</v>
          </cell>
          <cell r="M7">
            <v>0.04</v>
          </cell>
          <cell r="P7">
            <v>0.51</v>
          </cell>
          <cell r="Q7">
            <v>0.04</v>
          </cell>
          <cell r="R7" t="str">
            <v/>
          </cell>
          <cell r="W7" t="str">
            <v>Village Code</v>
          </cell>
          <cell r="X7" t="str">
            <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row>
        <row r="8">
          <cell r="K8">
            <v>0.5</v>
          </cell>
          <cell r="M8">
            <v>0.05</v>
          </cell>
          <cell r="P8">
            <v>0.5</v>
          </cell>
          <cell r="Q8">
            <v>0.05</v>
          </cell>
          <cell r="R8" t="str">
            <v/>
          </cell>
          <cell r="W8" t="str">
            <v>Household Code</v>
          </cell>
          <cell r="X8" t="str">
            <v/>
          </cell>
          <cell r="Y8" t="str">
            <v>|___|___|___|___|___|</v>
          </cell>
          <cell r="Z8" t="str">
            <v>New Dwelling</v>
          </cell>
          <cell r="AA8" t="str">
            <v>Same Male Respondent</v>
          </cell>
          <cell r="AB8" t="str">
            <v>Different Male Respondent, Same Household</v>
          </cell>
          <cell r="AC8" t="str">
            <v>Relation to Original Male Respondent:</v>
          </cell>
          <cell r="AD8" t="str">
            <v>Different Household, Same Dwelling</v>
          </cell>
          <cell r="AE8" t="str">
            <v>Next Dwelling</v>
          </cell>
          <cell r="AF8" t="str">
            <v>Selected by Selection Procedure</v>
          </cell>
          <cell r="AG8" t="str">
            <v>Number of New Dwellings Surveyed in Village:</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row>
        <row r="9">
          <cell r="K9">
            <v>0.04</v>
          </cell>
          <cell r="M9">
            <v>6.0000000000000005E-2</v>
          </cell>
          <cell r="P9">
            <v>0.04</v>
          </cell>
          <cell r="Q9">
            <v>6.0000000000000005E-2</v>
          </cell>
          <cell r="R9" t="str">
            <v/>
          </cell>
          <cell r="W9" t="str">
            <v>Interview Start Time</v>
          </cell>
          <cell r="X9" t="str">
            <v>[USE  24 HOUR CLOCK]</v>
          </cell>
          <cell r="Y9" t="str">
            <v>Hours</v>
          </cell>
          <cell r="Z9" t="str">
            <v>Minutes</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row>
        <row r="10">
          <cell r="K10">
            <v>0.05</v>
          </cell>
          <cell r="M10">
            <v>7.0000000000000007E-2</v>
          </cell>
          <cell r="P10">
            <v>0.05</v>
          </cell>
          <cell r="Q10">
            <v>7.0000000000000007E-2</v>
          </cell>
          <cell r="R10" t="str">
            <v/>
          </cell>
          <cell r="W10" t="str">
            <v>Interview End Time</v>
          </cell>
          <cell r="X10" t="str">
            <v>[USE  24 HOUR CLOCK]</v>
          </cell>
          <cell r="Y10" t="str">
            <v>Hours</v>
          </cell>
          <cell r="Z10" t="str">
            <v>Minutes</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K11">
            <v>0.06</v>
          </cell>
          <cell r="M11">
            <v>0.08</v>
          </cell>
          <cell r="P11">
            <v>0.06</v>
          </cell>
          <cell r="Q11">
            <v>0.08</v>
          </cell>
          <cell r="R11" t="str">
            <v/>
          </cell>
          <cell r="W11" t="str">
            <v>Province Name</v>
          </cell>
          <cell r="X11" t="str">
            <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row>
        <row r="12">
          <cell r="K12">
            <v>7.0000000000000007E-2</v>
          </cell>
          <cell r="M12">
            <v>0.09</v>
          </cell>
          <cell r="P12">
            <v>7.0000000000000007E-2</v>
          </cell>
          <cell r="Q12">
            <v>0.09</v>
          </cell>
          <cell r="R12" t="str">
            <v/>
          </cell>
          <cell r="W12" t="str">
            <v>District Name</v>
          </cell>
          <cell r="X12" t="str">
            <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K13">
            <v>0.08</v>
          </cell>
          <cell r="M13">
            <v>9.9999999999999992E-2</v>
          </cell>
          <cell r="P13">
            <v>0.08</v>
          </cell>
          <cell r="Q13">
            <v>9.9999999999999992E-2</v>
          </cell>
          <cell r="R13" t="str">
            <v>-</v>
          </cell>
          <cell r="W13" t="str">
            <v>Village Name</v>
          </cell>
          <cell r="X13" t="str">
            <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row>
        <row r="14">
          <cell r="K14">
            <v>0.09</v>
          </cell>
          <cell r="M14">
            <v>0.10999999999999999</v>
          </cell>
          <cell r="P14">
            <v>0.09</v>
          </cell>
          <cell r="Q14">
            <v>0.10999999999999999</v>
          </cell>
          <cell r="R14" t="str">
            <v/>
          </cell>
          <cell r="W14" t="str">
            <v>Geocode</v>
          </cell>
          <cell r="X14" t="str">
            <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K15">
            <v>0.1</v>
          </cell>
          <cell r="M15">
            <v>0.11999999999999998</v>
          </cell>
          <cell r="P15">
            <v>0.1</v>
          </cell>
          <cell r="Q15">
            <v>0.11999999999999998</v>
          </cell>
          <cell r="R15" t="str">
            <v/>
          </cell>
          <cell r="W15" t="str">
            <v>Alternate Village Name</v>
          </cell>
          <cell r="X15" t="str">
            <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row>
        <row r="16">
          <cell r="K16">
            <v>0.61</v>
          </cell>
          <cell r="M16">
            <v>0.12999999999999998</v>
          </cell>
          <cell r="P16">
            <v>0.61</v>
          </cell>
          <cell r="Q16">
            <v>0.12999999999999998</v>
          </cell>
          <cell r="R16" t="str">
            <v/>
          </cell>
          <cell r="W16" t="str">
            <v>Dwelling Latitude</v>
          </cell>
          <cell r="X16" t="str">
            <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row>
        <row r="17">
          <cell r="K17">
            <v>0.62</v>
          </cell>
          <cell r="M17">
            <v>0.13999999999999999</v>
          </cell>
          <cell r="P17">
            <v>0.62</v>
          </cell>
          <cell r="Q17">
            <v>0.13999999999999999</v>
          </cell>
          <cell r="R17" t="str">
            <v/>
          </cell>
          <cell r="W17" t="str">
            <v>Dwelling Longitude</v>
          </cell>
          <cell r="X17" t="str">
            <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row>
        <row r="18">
          <cell r="K18" t="str">
            <v>F.90</v>
          </cell>
          <cell r="M18" t="str">
            <v>-</v>
          </cell>
          <cell r="P18" t="str">
            <v>F.90</v>
          </cell>
          <cell r="Q18" t="str">
            <v>-</v>
          </cell>
          <cell r="R18" t="str">
            <v/>
          </cell>
          <cell r="W18" t="str">
            <v>[Greeting and Introduction]</v>
          </cell>
          <cell r="X18" t="str">
            <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K19" t="str">
            <v>F.91</v>
          </cell>
          <cell r="M19" t="str">
            <v>-</v>
          </cell>
          <cell r="P19" t="str">
            <v>F.91</v>
          </cell>
          <cell r="Q19" t="str">
            <v>-</v>
          </cell>
          <cell r="R19" t="str">
            <v/>
          </cell>
          <cell r="W19" t="str">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ell>
          <cell r="X19" t="str">
            <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K20" t="str">
            <v>F.92</v>
          </cell>
          <cell r="M20" t="str">
            <v>-</v>
          </cell>
          <cell r="P20" t="str">
            <v>F.92</v>
          </cell>
          <cell r="Q20" t="str">
            <v>-</v>
          </cell>
          <cell r="R20" t="str">
            <v/>
          </cell>
          <cell r="W20" t="str">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ell>
          <cell r="X20" t="str">
            <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K21" t="str">
            <v>F.93</v>
          </cell>
          <cell r="M21" t="str">
            <v>-</v>
          </cell>
          <cell r="P21" t="str">
            <v>F.93</v>
          </cell>
          <cell r="Q21" t="str">
            <v>-</v>
          </cell>
          <cell r="R21" t="str">
            <v/>
          </cell>
          <cell r="W21" t="str">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ell>
          <cell r="X21" t="str">
            <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K22" t="str">
            <v>F.01</v>
          </cell>
          <cell r="M22" t="str">
            <v>F.01</v>
          </cell>
          <cell r="P22" t="str">
            <v>F.01</v>
          </cell>
          <cell r="Q22" t="str">
            <v>F.01</v>
          </cell>
          <cell r="R22" t="str">
            <v>A.01</v>
          </cell>
          <cell r="W22" t="str">
            <v>Do you agree to participate in this interview?</v>
          </cell>
          <cell r="X22" t="str">
            <v/>
          </cell>
          <cell r="Y22" t="str">
            <v>No</v>
          </cell>
          <cell r="Z22" t="str">
            <v>Yes</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K23" t="str">
            <v>F.03</v>
          </cell>
          <cell r="M23" t="str">
            <v>F.02</v>
          </cell>
          <cell r="P23" t="str">
            <v>F.03</v>
          </cell>
          <cell r="Q23" t="str">
            <v>F.02</v>
          </cell>
          <cell r="R23" t="str">
            <v/>
          </cell>
          <cell r="W23" t="str">
            <v>What is your name?</v>
          </cell>
          <cell r="X23" t="str">
            <v/>
          </cell>
          <cell r="Y23" t="str">
            <v>Refuse to Provide Name</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row>
        <row r="24">
          <cell r="K24">
            <v>1.03</v>
          </cell>
          <cell r="M24">
            <v>1.01</v>
          </cell>
          <cell r="P24">
            <v>1.03</v>
          </cell>
          <cell r="Q24">
            <v>1.02</v>
          </cell>
          <cell r="R24" t="str">
            <v/>
          </cell>
          <cell r="W24" t="str">
            <v>In which work or occupation do you spend most of your time?</v>
          </cell>
          <cell r="X24" t="str">
            <v/>
          </cell>
          <cell r="Y24" t="str">
            <v>House Work</v>
          </cell>
          <cell r="Z24" t="str">
            <v>Clothes Washing</v>
          </cell>
          <cell r="AA24" t="str">
            <v>Crop Production for Home Consumption</v>
          </cell>
          <cell r="AB24" t="str">
            <v>Production And Sale Of Field Crops</v>
          </cell>
          <cell r="AC24" t="str">
            <v>Production And Sale Of Opium</v>
          </cell>
          <cell r="AD24" t="str">
            <v>Production And Sale Of Orchard Products</v>
          </cell>
          <cell r="AE24" t="str">
            <v>Agricultural Wage Labour</v>
          </cell>
          <cell r="AF24" t="str">
            <v>Opium Wage Labour</v>
          </cell>
          <cell r="AG24" t="str">
            <v>Processing of Pistachios</v>
          </cell>
          <cell r="AH24" t="str">
            <v>Livestock Production for Home Consumption</v>
          </cell>
          <cell r="AI24" t="str">
            <v>Wool Weaving</v>
          </cell>
          <cell r="AJ24" t="str">
            <v>Production And Sale Of Live Animals</v>
          </cell>
          <cell r="AK24" t="str">
            <v>Production And Sale Of Leather, Skins &amp; Wool</v>
          </cell>
          <cell r="AL24" t="str">
            <v>Production and Sale of Dairy Products (Milk, Cheese, or Curd)</v>
          </cell>
          <cell r="AM24" t="str">
            <v>Livestock Wage Labour</v>
          </cell>
          <cell r="AN24" t="str">
            <v>Collection of Bushes / Firewood for Sale</v>
          </cell>
          <cell r="AO24" t="str">
            <v>Collection of Bushes / Firewood for Home Use</v>
          </cell>
          <cell r="AP24" t="str">
            <v>Beauty Parlor</v>
          </cell>
          <cell r="AQ24" t="str">
            <v>Trading / Middleman</v>
          </cell>
          <cell r="AR24" t="str">
            <v>Collector and Seller Of Bushes</v>
          </cell>
          <cell r="AS24" t="str">
            <v>Cross Border Trade</v>
          </cell>
          <cell r="AT24" t="str">
            <v>Smuggling</v>
          </cell>
          <cell r="AU24" t="str">
            <v>Shopkeeper</v>
          </cell>
          <cell r="AV24" t="str">
            <v>Milling</v>
          </cell>
          <cell r="AW24" t="str">
            <v xml:space="preserve">Mining </v>
          </cell>
          <cell r="AX24" t="str">
            <v xml:space="preserve">Baker </v>
          </cell>
          <cell r="AY24" t="str">
            <v>Tailor</v>
          </cell>
          <cell r="AZ24" t="str">
            <v>Needlecraft</v>
          </cell>
          <cell r="BA24" t="str">
            <v>Carpet Weaving</v>
          </cell>
          <cell r="BB24" t="str">
            <v>Doctor</v>
          </cell>
          <cell r="BC24" t="str">
            <v>Health Worker / Nurse / Midwife</v>
          </cell>
          <cell r="BD24" t="str">
            <v>Principal / Teacher Manager / Teacher</v>
          </cell>
          <cell r="BE24" t="str">
            <v>Job With Government</v>
          </cell>
          <cell r="BF24" t="str">
            <v>Job With Non-Government Organization</v>
          </cell>
          <cell r="BG24" t="str">
            <v>Job With Company Or Private Sector</v>
          </cell>
          <cell r="BH24" t="str">
            <v>Military Service / Police / Army</v>
          </cell>
          <cell r="BI24" t="str">
            <v>Begging</v>
          </cell>
          <cell r="BJ24" t="str">
            <v>None</v>
          </cell>
          <cell r="BK24" t="str">
            <v>Other:</v>
          </cell>
          <cell r="BL24">
            <v>0</v>
          </cell>
          <cell r="BM24">
            <v>0</v>
          </cell>
          <cell r="BN24">
            <v>0</v>
          </cell>
          <cell r="BO24">
            <v>0</v>
          </cell>
          <cell r="BP24">
            <v>0</v>
          </cell>
          <cell r="BQ24">
            <v>0</v>
          </cell>
          <cell r="BR24">
            <v>0</v>
          </cell>
          <cell r="BS24">
            <v>0</v>
          </cell>
          <cell r="BT24">
            <v>0</v>
          </cell>
          <cell r="BU24">
            <v>0</v>
          </cell>
          <cell r="BV24">
            <v>0</v>
          </cell>
        </row>
        <row r="25">
          <cell r="K25">
            <v>1.05</v>
          </cell>
          <cell r="M25">
            <v>1.02</v>
          </cell>
          <cell r="P25">
            <v>1.05</v>
          </cell>
          <cell r="Q25">
            <v>1.03</v>
          </cell>
          <cell r="R25" t="str">
            <v/>
          </cell>
          <cell r="W25" t="str">
            <v>How many years of school, madrassas or mosque school have you completed?</v>
          </cell>
          <cell r="X25" t="str">
            <v>[MARK ALL MENTIONED]</v>
          </cell>
          <cell r="Y25" t="str">
            <v>Zero Years</v>
          </cell>
          <cell r="Z25" t="str">
            <v>Years</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row>
        <row r="26">
          <cell r="K26">
            <v>1.1599999999999999</v>
          </cell>
          <cell r="M26">
            <v>1.03</v>
          </cell>
          <cell r="P26">
            <v>1.1599999999999999</v>
          </cell>
          <cell r="Q26">
            <v>1.1200000000000001</v>
          </cell>
          <cell r="R26" t="str">
            <v/>
          </cell>
          <cell r="W26" t="str">
            <v>How many rooms are there in this dwelling?</v>
          </cell>
          <cell r="X26" t="str">
            <v/>
          </cell>
          <cell r="Y26" t="str">
            <v>Rooms</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row>
        <row r="27">
          <cell r="K27">
            <v>1.17</v>
          </cell>
          <cell r="M27">
            <v>1.04</v>
          </cell>
          <cell r="P27">
            <v>1.17</v>
          </cell>
          <cell r="Q27">
            <v>1.1300000000000001</v>
          </cell>
          <cell r="R27">
            <v>1.06</v>
          </cell>
          <cell r="W27" t="str">
            <v>Are any rooms in this dwelling shared with other households?</v>
          </cell>
          <cell r="X27" t="str">
            <v/>
          </cell>
          <cell r="Y27" t="str">
            <v>No</v>
          </cell>
          <cell r="Z27" t="str">
            <v>Yes</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row>
        <row r="28">
          <cell r="K28">
            <v>1.18</v>
          </cell>
          <cell r="M28">
            <v>1.05</v>
          </cell>
          <cell r="P28">
            <v>1.18</v>
          </cell>
          <cell r="Q28">
            <v>1.1400000000000001</v>
          </cell>
          <cell r="R28" t="str">
            <v/>
          </cell>
          <cell r="W28" t="str">
            <v>How many rooms are occupied by the other family?</v>
          </cell>
          <cell r="X28" t="str">
            <v/>
          </cell>
          <cell r="Y28" t="str">
            <v>Rooms</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row>
        <row r="29">
          <cell r="K29">
            <v>1.06</v>
          </cell>
          <cell r="M29">
            <v>1.06</v>
          </cell>
          <cell r="P29">
            <v>1.06</v>
          </cell>
          <cell r="Q29">
            <v>1.04</v>
          </cell>
          <cell r="R29" t="str">
            <v/>
          </cell>
          <cell r="W29" t="str">
            <v>In total, how many people live in this household?</v>
          </cell>
          <cell r="X29" t="str">
            <v/>
          </cell>
          <cell r="Y29" t="str">
            <v>People</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row>
        <row r="30">
          <cell r="K30" t="str">
            <v>N.47</v>
          </cell>
          <cell r="M30">
            <v>1.07</v>
          </cell>
          <cell r="P30" t="str">
            <v>N.47</v>
          </cell>
          <cell r="Q30" t="str">
            <v>N/A</v>
          </cell>
          <cell r="R30" t="str">
            <v/>
          </cell>
          <cell r="W30" t="str">
            <v>For each household member, please tell me their name and age.</v>
          </cell>
          <cell r="X30" t="str">
            <v>[USE CODE]</v>
          </cell>
          <cell r="Y30" t="str">
            <v>Name</v>
          </cell>
          <cell r="Z30" t="str">
            <v>Age</v>
          </cell>
          <cell r="AA30" t="str">
            <v>Gender</v>
          </cell>
          <cell r="AB30" t="str">
            <v>Male</v>
          </cell>
          <cell r="AC30" t="str">
            <v>Female</v>
          </cell>
          <cell r="AD30" t="str">
            <v>Years</v>
          </cell>
          <cell r="AE30" t="str">
            <v>Head of Household</v>
          </cell>
          <cell r="AF30" t="str">
            <v>Wife</v>
          </cell>
          <cell r="AG30" t="str">
            <v>Son</v>
          </cell>
          <cell r="AH30" t="str">
            <v>Daughter</v>
          </cell>
          <cell r="AI30" t="str">
            <v>Grandson</v>
          </cell>
          <cell r="AJ30" t="str">
            <v>Granddaughter</v>
          </cell>
          <cell r="AK30" t="str">
            <v>Mother</v>
          </cell>
          <cell r="AL30" t="str">
            <v>Father</v>
          </cell>
          <cell r="AM30" t="str">
            <v>Brother</v>
          </cell>
          <cell r="AN30" t="str">
            <v>Sister</v>
          </cell>
          <cell r="AO30" t="str">
            <v>Grandfather</v>
          </cell>
          <cell r="AP30" t="str">
            <v>Grandmother</v>
          </cell>
          <cell r="AQ30" t="str">
            <v>Uncle</v>
          </cell>
          <cell r="AR30" t="str">
            <v>Aunt</v>
          </cell>
          <cell r="AS30" t="str">
            <v>Nephew</v>
          </cell>
          <cell r="AT30" t="str">
            <v>Niece</v>
          </cell>
          <cell r="AU30" t="str">
            <v>First Cousin (Male)</v>
          </cell>
          <cell r="AV30" t="str">
            <v>First Cousin (Female)</v>
          </cell>
          <cell r="AW30" t="str">
            <v>Son-in-Law</v>
          </cell>
          <cell r="AX30" t="str">
            <v>Daughter-in-Law</v>
          </cell>
          <cell r="AY30" t="str">
            <v>Brother-in-Law</v>
          </cell>
          <cell r="AZ30" t="str">
            <v>Sister-in-Law</v>
          </cell>
          <cell r="BA30" t="str">
            <v>Father-in-Law</v>
          </cell>
          <cell r="BB30" t="str">
            <v>Mother-in-Law</v>
          </cell>
          <cell r="BC30" t="str">
            <v>Other Male Relative</v>
          </cell>
          <cell r="BD30" t="str">
            <v>Other Female Relative</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row>
        <row r="31">
          <cell r="K31">
            <v>3.23</v>
          </cell>
          <cell r="M31">
            <v>1.08</v>
          </cell>
          <cell r="P31">
            <v>3.23</v>
          </cell>
          <cell r="Q31">
            <v>1.1600000000000001</v>
          </cell>
          <cell r="R31">
            <v>1.1000000000000001</v>
          </cell>
          <cell r="W31" t="str">
            <v>Is {name of child} enrolled in school?</v>
          </cell>
          <cell r="X31" t="str">
            <v>[FOR CHILDREN AGED BETWEEN 6 AND 18]</v>
          </cell>
          <cell r="Y31" t="str">
            <v>No</v>
          </cell>
          <cell r="Z31" t="str">
            <v>Yes</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row>
        <row r="32">
          <cell r="K32">
            <v>3.24</v>
          </cell>
          <cell r="M32">
            <v>1.0900000000000001</v>
          </cell>
          <cell r="P32">
            <v>3.24</v>
          </cell>
          <cell r="Q32">
            <v>1.1700000000000002</v>
          </cell>
          <cell r="R32" t="str">
            <v>طفل دیگر</v>
          </cell>
          <cell r="W32" t="str">
            <v>What is the main reason that {name of child} does not attend school?</v>
          </cell>
          <cell r="X32" t="str">
            <v>[USE CODE]</v>
          </cell>
          <cell r="Y32" t="str">
            <v>No School in Area</v>
          </cell>
          <cell r="Z32" t="str">
            <v>No Girls' School or Female Teachers</v>
          </cell>
          <cell r="AA32" t="str">
            <v>Cost of School / Materials</v>
          </cell>
          <cell r="AB32" t="str">
            <v>Cost of Transport</v>
          </cell>
          <cell r="AC32" t="str">
            <v>Travel Takes Too Long</v>
          </cell>
          <cell r="AD32" t="str">
            <v>Security Problems</v>
          </cell>
          <cell r="AE32" t="str">
            <v>Poor Quality of Education</v>
          </cell>
          <cell r="AF32" t="str">
            <v>Needed for Work</v>
          </cell>
          <cell r="AG32" t="str">
            <v>Children Don't Like School</v>
          </cell>
          <cell r="AH32" t="str">
            <v>School Is Not Useful</v>
          </cell>
          <cell r="AI32" t="str">
            <v>Against Culture / Opposite Islam</v>
          </cell>
          <cell r="AJ32" t="str">
            <v>Go to Madrassa Instead</v>
          </cell>
          <cell r="AK32" t="str">
            <v>They Are Married</v>
          </cell>
          <cell r="AL32" t="str">
            <v>Other:</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row>
        <row r="33">
          <cell r="K33" t="str">
            <v>N.67</v>
          </cell>
          <cell r="M33">
            <v>1.1000000000000001</v>
          </cell>
          <cell r="P33" t="str">
            <v>N.67</v>
          </cell>
          <cell r="Q33" t="str">
            <v>N/A</v>
          </cell>
          <cell r="R33">
            <v>1.1200000000000001</v>
          </cell>
          <cell r="W33" t="str">
            <v>During the past month, did {name of child} not attend school for more than one week? {[IF SCHOOL IS NOT IN SESSION] Was {name of child} absent from school for longer than a week before the holidays?}</v>
          </cell>
          <cell r="X33" t="str">
            <v/>
          </cell>
          <cell r="Y33" t="str">
            <v>No</v>
          </cell>
          <cell r="Z33" t="str">
            <v>Yes</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row>
        <row r="34">
          <cell r="K34" t="str">
            <v>N.68</v>
          </cell>
          <cell r="M34">
            <v>1.1100000000000001</v>
          </cell>
          <cell r="P34" t="str">
            <v>N.68</v>
          </cell>
          <cell r="Q34" t="str">
            <v>N/A</v>
          </cell>
          <cell r="R34" t="str">
            <v/>
          </cell>
          <cell r="W34" t="str">
            <v>What was the main reason for this?</v>
          </cell>
          <cell r="X34" t="str">
            <v>[USE CODE]</v>
          </cell>
          <cell r="Y34" t="str">
            <v>Illness</v>
          </cell>
          <cell r="Z34" t="str">
            <v>Required for Work</v>
          </cell>
          <cell r="AA34" t="str">
            <v>Wedding</v>
          </cell>
          <cell r="AB34" t="str">
            <v>Death in Family</v>
          </cell>
          <cell r="AC34" t="str">
            <v>Weather Problem</v>
          </cell>
          <cell r="AD34" t="str">
            <v>Road Was Flooded</v>
          </cell>
          <cell r="AE34" t="str">
            <v>Security Problem</v>
          </cell>
          <cell r="AF34" t="str">
            <v>Feud or Dispute</v>
          </cell>
          <cell r="AG34" t="str">
            <v>School Was Threatened</v>
          </cell>
          <cell r="AH34" t="str">
            <v>Teacher Was Absent</v>
          </cell>
          <cell r="AI34" t="str">
            <v>Child Refused to Go</v>
          </cell>
          <cell r="AJ34" t="str">
            <v>Father Was Away</v>
          </cell>
          <cell r="AK34" t="str">
            <v>Travelled Outside Village</v>
          </cell>
          <cell r="AL34" t="str">
            <v>Other:</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row>
        <row r="35">
          <cell r="K35" t="str">
            <v>N.48</v>
          </cell>
          <cell r="M35">
            <v>1.1200000000000001</v>
          </cell>
          <cell r="P35" t="str">
            <v>N.48</v>
          </cell>
          <cell r="Q35" t="str">
            <v>N/A</v>
          </cell>
          <cell r="R35" t="str">
            <v/>
          </cell>
          <cell r="W35" t="str">
            <v>During the past week, how many days did {name of child} attend school?</v>
          </cell>
          <cell r="X35" t="str">
            <v/>
          </cell>
          <cell r="Y35" t="str">
            <v>Days</v>
          </cell>
          <cell r="Z35" t="str">
            <v>One</v>
          </cell>
          <cell r="AA35" t="str">
            <v>Two</v>
          </cell>
          <cell r="AB35" t="str">
            <v>Three</v>
          </cell>
          <cell r="AC35" t="str">
            <v>Four</v>
          </cell>
          <cell r="AD35" t="str">
            <v>Five</v>
          </cell>
          <cell r="AE35" t="str">
            <v>Six</v>
          </cell>
          <cell r="AF35" t="str">
            <v>Seven</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row>
        <row r="36">
          <cell r="K36" t="str">
            <v>N.79</v>
          </cell>
          <cell r="M36">
            <v>1.1300000000000001</v>
          </cell>
          <cell r="P36" t="str">
            <v>N.79</v>
          </cell>
          <cell r="Q36" t="str">
            <v>N/A</v>
          </cell>
          <cell r="R36" t="str">
            <v/>
          </cell>
          <cell r="W36" t="str">
            <v>During the past 2 weeks, has {name of child} suffered from diahrroea?</v>
          </cell>
          <cell r="X36" t="str">
            <v>[FOR CHILDREN UNDER 5]</v>
          </cell>
          <cell r="Y36" t="str">
            <v>No</v>
          </cell>
          <cell r="Z36" t="str">
            <v>Yes</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K37" t="str">
            <v>N.80</v>
          </cell>
          <cell r="M37">
            <v>1.1400000000000001</v>
          </cell>
          <cell r="P37" t="str">
            <v>N.80</v>
          </cell>
          <cell r="Q37" t="str">
            <v>N/A</v>
          </cell>
          <cell r="R37" t="str">
            <v/>
          </cell>
          <cell r="W37" t="str">
            <v>Has {name of child} suffered any other medical problems during the past 2 weeks? [IF YES] What were the symptoms?</v>
          </cell>
          <cell r="X37" t="str">
            <v>[USE CODE]</v>
          </cell>
          <cell r="Y37" t="str">
            <v>Fatigue / Tiredness</v>
          </cell>
          <cell r="Z37" t="str">
            <v>Muscle or Feet Ache</v>
          </cell>
          <cell r="AA37" t="str">
            <v>Headache</v>
          </cell>
          <cell r="AB37" t="str">
            <v>Dizziness</v>
          </cell>
          <cell r="AC37" t="str">
            <v>Fainting</v>
          </cell>
          <cell r="AD37" t="str">
            <v>Breathing Problems</v>
          </cell>
          <cell r="AE37" t="str">
            <v>Pain in Throat, Nose, and/or Ears</v>
          </cell>
          <cell r="AF37" t="str">
            <v>Chill / Flu</v>
          </cell>
          <cell r="AG37" t="str">
            <v>Fever</v>
          </cell>
          <cell r="AH37" t="str">
            <v>Stomach</v>
          </cell>
          <cell r="AI37" t="str">
            <v>Vomiting</v>
          </cell>
          <cell r="AJ37" t="str">
            <v>Heartache</v>
          </cell>
          <cell r="AK37" t="str">
            <v>Liver</v>
          </cell>
          <cell r="AL37" t="str">
            <v>Kidney</v>
          </cell>
          <cell r="AM37" t="str">
            <v>Lungs</v>
          </cell>
          <cell r="AN37" t="str">
            <v>Thiroid</v>
          </cell>
          <cell r="AO37" t="str">
            <v>Skin Disease</v>
          </cell>
          <cell r="AP37" t="str">
            <v>Blurred Vision</v>
          </cell>
          <cell r="AQ37" t="str">
            <v>Psychological Issues</v>
          </cell>
          <cell r="AR37" t="str">
            <v>Madness</v>
          </cell>
          <cell r="AS37" t="str">
            <v>Loss of Sight</v>
          </cell>
          <cell r="AT37" t="str">
            <v>Cataract</v>
          </cell>
          <cell r="AU37" t="str">
            <v>Fracture</v>
          </cell>
          <cell r="AV37" t="str">
            <v>Broken Bone(s)</v>
          </cell>
          <cell r="AW37" t="str">
            <v>Burn</v>
          </cell>
          <cell r="AX37" t="str">
            <v>Other:</v>
          </cell>
          <cell r="AY37" t="str">
            <v>No</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row>
        <row r="38">
          <cell r="K38">
            <v>3.17</v>
          </cell>
          <cell r="M38">
            <v>1.1500000000000001</v>
          </cell>
          <cell r="P38">
            <v>3.17</v>
          </cell>
          <cell r="Q38" t="str">
            <v>N/A</v>
          </cell>
          <cell r="R38" t="str">
            <v/>
          </cell>
          <cell r="W38" t="str">
            <v>During the past 12 months, has {name of child} visited a doctor?</v>
          </cell>
          <cell r="X38" t="str">
            <v>[FOR CHILDREN UNDER 5]</v>
          </cell>
          <cell r="Y38" t="str">
            <v>No</v>
          </cell>
          <cell r="Z38" t="str">
            <v>Yes</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K39">
            <v>2.0099999999999998</v>
          </cell>
          <cell r="M39">
            <v>2.0099999999999998</v>
          </cell>
          <cell r="P39">
            <v>2.0099999999999998</v>
          </cell>
          <cell r="Q39">
            <v>2.0099999999999998</v>
          </cell>
          <cell r="R39" t="str">
            <v/>
          </cell>
          <cell r="W39" t="str">
            <v>In the past 30 days, what is the main source of drinking water for the household?</v>
          </cell>
          <cell r="X39" t="str">
            <v/>
          </cell>
          <cell r="Y39" t="str">
            <v>Deep Open Well (Public)</v>
          </cell>
          <cell r="Z39" t="str">
            <v>Deep Open Well (Compound)</v>
          </cell>
          <cell r="AA39" t="str">
            <v>Shallow Open Well (Public)</v>
          </cell>
          <cell r="AB39" t="str">
            <v>Shallow Open Well (Compound)</v>
          </cell>
          <cell r="AC39" t="str">
            <v>Hand Pump (Public)</v>
          </cell>
          <cell r="AD39" t="str">
            <v>Hand Pump (Compound)</v>
          </cell>
          <cell r="AE39" t="str">
            <v>Bored Wells (Hand Pump)</v>
          </cell>
          <cell r="AF39" t="str">
            <v>Bored Wells (Motorized)</v>
          </cell>
          <cell r="AG39" t="str">
            <v>Spring (Unprotected)</v>
          </cell>
          <cell r="AH39" t="str">
            <v>Spring (Protected)</v>
          </cell>
          <cell r="AI39" t="str">
            <v>Pipe Scheme (Gravity)</v>
          </cell>
          <cell r="AJ39" t="str">
            <v>Pipe Scheme (Motorized)</v>
          </cell>
          <cell r="AK39" t="str">
            <v>Pipe Scheme (Municipal)</v>
          </cell>
          <cell r="AL39" t="str">
            <v>Arhad</v>
          </cell>
          <cell r="AM39" t="str">
            <v>Kariz</v>
          </cell>
          <cell r="AN39" t="str">
            <v>River / Canal</v>
          </cell>
          <cell r="AO39" t="str">
            <v>Stream</v>
          </cell>
          <cell r="AP39" t="str">
            <v>Lake</v>
          </cell>
          <cell r="AQ39" t="str">
            <v>Small Reservoir</v>
          </cell>
          <cell r="AR39" t="str">
            <v>Pool</v>
          </cell>
          <cell r="AS39" t="str">
            <v>Drainage</v>
          </cell>
          <cell r="AT39" t="str">
            <v>Water Tanker</v>
          </cell>
          <cell r="AU39" t="str">
            <v>Bottled Water</v>
          </cell>
          <cell r="AV39" t="str">
            <v>Other:</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row r="40">
          <cell r="K40">
            <v>2.99</v>
          </cell>
          <cell r="M40">
            <v>2.0199999999999996</v>
          </cell>
          <cell r="P40">
            <v>2.99</v>
          </cell>
          <cell r="Q40">
            <v>2.0199999999999996</v>
          </cell>
          <cell r="R40" t="str">
            <v/>
          </cell>
          <cell r="W40" t="str">
            <v>Who usually brings water for the household?</v>
          </cell>
          <cell r="X40" t="str">
            <v>[MARK ALL MENTIONED]</v>
          </cell>
          <cell r="Y40" t="str">
            <v>Men (Plural)</v>
          </cell>
          <cell r="Z40" t="str">
            <v>Women (Plural)</v>
          </cell>
          <cell r="AA40" t="str">
            <v>Boys (Plural)</v>
          </cell>
          <cell r="AB40" t="str">
            <v>Girls (Plural)</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row>
        <row r="41">
          <cell r="K41">
            <v>2.02</v>
          </cell>
          <cell r="M41">
            <v>2.0299999999999994</v>
          </cell>
          <cell r="P41">
            <v>2.02</v>
          </cell>
          <cell r="Q41">
            <v>2.0299999999999994</v>
          </cell>
          <cell r="R41" t="str">
            <v/>
          </cell>
          <cell r="W41" t="str">
            <v>How much time does it take to collect water from {name of source} and return home? (including waiting time)</v>
          </cell>
          <cell r="X41" t="str">
            <v/>
          </cell>
          <cell r="Y41" t="str">
            <v>No Time (In Compound)</v>
          </cell>
          <cell r="Z41" t="str">
            <v>Minutes</v>
          </cell>
          <cell r="AA41" t="str">
            <v>Hours</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row>
        <row r="42">
          <cell r="K42">
            <v>2.04</v>
          </cell>
          <cell r="M42">
            <v>2.0399999999999991</v>
          </cell>
          <cell r="P42">
            <v>2.04</v>
          </cell>
          <cell r="Q42">
            <v>2.0399999999999991</v>
          </cell>
          <cell r="R42" t="str">
            <v/>
          </cell>
          <cell r="W42" t="str">
            <v>In the past 7 days, was water collected on a daily or weekly basis? How many times {per day / week}?</v>
          </cell>
          <cell r="X42" t="str">
            <v/>
          </cell>
          <cell r="Y42" t="str">
            <v>Per Day</v>
          </cell>
          <cell r="Z42" t="str">
            <v>Per Week</v>
          </cell>
          <cell r="AA42" t="str">
            <v>More Than Five Times a Day [SPECIFY]:</v>
          </cell>
          <cell r="AB42" t="str">
            <v>Five Times a Day</v>
          </cell>
          <cell r="AC42" t="str">
            <v>Four Times a Day</v>
          </cell>
          <cell r="AD42" t="str">
            <v>Three Times a Day</v>
          </cell>
          <cell r="AE42" t="str">
            <v>Twice a Day</v>
          </cell>
          <cell r="AF42" t="str">
            <v>Once a Day</v>
          </cell>
          <cell r="AG42" t="str">
            <v>Once a Week</v>
          </cell>
          <cell r="AH42" t="str">
            <v>Twice a Week</v>
          </cell>
          <cell r="AI42" t="str">
            <v>Three Times a Week</v>
          </cell>
          <cell r="AJ42" t="str">
            <v>Four Times a Week</v>
          </cell>
          <cell r="AK42" t="str">
            <v>Five Times a Week</v>
          </cell>
          <cell r="AL42" t="str">
            <v>Six Times a Week</v>
          </cell>
          <cell r="AM42" t="str">
            <v>Other:</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row>
        <row r="43">
          <cell r="K43">
            <v>2.0699999999999998</v>
          </cell>
          <cell r="M43">
            <v>2.0499999999999989</v>
          </cell>
          <cell r="P43">
            <v>2.0699999999999998</v>
          </cell>
          <cell r="Q43">
            <v>2.0599999999999987</v>
          </cell>
          <cell r="R43" t="str">
            <v/>
          </cell>
          <cell r="W43" t="str">
            <v>In the past 12 months, were there any times when water from {name of source} was not available or was unsafe? [IF YES] In which seasons?</v>
          </cell>
          <cell r="X43" t="str">
            <v>[MARK ALL MENTIONED]</v>
          </cell>
          <cell r="Y43" t="str">
            <v>Water Was Always Safe and Available</v>
          </cell>
          <cell r="Z43" t="str">
            <v>Water Was Not Available [SPECIFY SEASONS WHEN THIS OCCURED]</v>
          </cell>
          <cell r="AA43" t="str">
            <v>Water Was Not Safe [SPECIFY SEASONS WHEN THIS OCCURED]</v>
          </cell>
          <cell r="AB43" t="str">
            <v>Summer 2011</v>
          </cell>
          <cell r="AC43" t="str">
            <v>Spring 2011</v>
          </cell>
          <cell r="AD43" t="str">
            <v>Winter 2010-11</v>
          </cell>
          <cell r="AE43" t="str">
            <v>Fall 2010</v>
          </cell>
          <cell r="AF43" t="str">
            <v>Summer 2010</v>
          </cell>
          <cell r="AG43" t="str">
            <v>Spring 2010</v>
          </cell>
          <cell r="AH43" t="str">
            <v>All Seasons</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row>
        <row r="44">
          <cell r="K44">
            <v>3.01</v>
          </cell>
          <cell r="M44">
            <v>2.0599999999999987</v>
          </cell>
          <cell r="P44">
            <v>3.01</v>
          </cell>
          <cell r="Q44">
            <v>3.01</v>
          </cell>
          <cell r="R44">
            <v>2.1099999999999977</v>
          </cell>
          <cell r="W44" t="str">
            <v>During the past 30 days, have you or a woman in your household suffered from an illness or injury?</v>
          </cell>
          <cell r="X44" t="str">
            <v/>
          </cell>
          <cell r="Y44" t="str">
            <v>No, No One in Household Has Suffered Illness or Injury</v>
          </cell>
          <cell r="Z44" t="str">
            <v>Yes, I Have Suffered Illness or Injury</v>
          </cell>
          <cell r="AA44" t="str">
            <v>Yes, Household Member Has Suffered Illness or Injury</v>
          </cell>
          <cell r="AB44" t="str">
            <v>Yes, Both Myself and a Household Member Has Suffered Illness or Injury</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row>
        <row r="45">
          <cell r="K45">
            <v>3.02</v>
          </cell>
          <cell r="M45">
            <v>2.0699999999999985</v>
          </cell>
          <cell r="P45">
            <v>3.02</v>
          </cell>
          <cell r="Q45">
            <v>3.0199999999999996</v>
          </cell>
          <cell r="R45" t="str">
            <v/>
          </cell>
          <cell r="W45" t="str">
            <v>What was the age of the (most recent) ill or injured person?</v>
          </cell>
          <cell r="X45" t="str">
            <v>[ONLY ASK IF ILL OR INJURED PERSON WAS NOT RESPONDENT. IF RESPONDENT, MARK THE CORRESPONDING CIRCLE]</v>
          </cell>
          <cell r="Y45" t="str">
            <v>Ill or Injured Person Was Respondent</v>
          </cell>
          <cell r="Z45" t="str">
            <v>Years</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row>
        <row r="46">
          <cell r="K46">
            <v>3.03</v>
          </cell>
          <cell r="M46">
            <v>2.0799999999999983</v>
          </cell>
          <cell r="P46">
            <v>3.03</v>
          </cell>
          <cell r="Q46">
            <v>3.0299999999999994</v>
          </cell>
          <cell r="R46" t="str">
            <v/>
          </cell>
          <cell r="W46" t="str">
            <v>What was the (most recent) illness or injury?</v>
          </cell>
          <cell r="X46" t="str">
            <v/>
          </cell>
          <cell r="Y46" t="str">
            <v>Fatigue / Tiredness</v>
          </cell>
          <cell r="Z46" t="str">
            <v>Muscle or Feet Ache</v>
          </cell>
          <cell r="AA46" t="str">
            <v>Back Pain</v>
          </cell>
          <cell r="AB46" t="str">
            <v>Headache</v>
          </cell>
          <cell r="AC46" t="str">
            <v>Migraine</v>
          </cell>
          <cell r="AD46" t="str">
            <v>Dizziness</v>
          </cell>
          <cell r="AE46" t="str">
            <v>Fainting</v>
          </cell>
          <cell r="AF46" t="str">
            <v>Breathing Problems</v>
          </cell>
          <cell r="AG46" t="str">
            <v>Chill / Flu</v>
          </cell>
          <cell r="AH46" t="str">
            <v>Fever</v>
          </cell>
          <cell r="AI46" t="str">
            <v>Stomach</v>
          </cell>
          <cell r="AJ46" t="str">
            <v>Vomiting</v>
          </cell>
          <cell r="AK46" t="str">
            <v>Diarrhea</v>
          </cell>
          <cell r="AL46" t="str">
            <v>Diarrhea and Vomiting</v>
          </cell>
          <cell r="AM46" t="str">
            <v>Heartache</v>
          </cell>
          <cell r="AN46" t="str">
            <v>Liver</v>
          </cell>
          <cell r="AO46" t="str">
            <v>Kidney</v>
          </cell>
          <cell r="AP46" t="str">
            <v>Lungs</v>
          </cell>
          <cell r="AQ46" t="str">
            <v>Thiroid</v>
          </cell>
          <cell r="AR46" t="str">
            <v>Skin Disease</v>
          </cell>
          <cell r="AS46" t="str">
            <v>Fracture</v>
          </cell>
          <cell r="AT46" t="str">
            <v>Broken Bone(s)</v>
          </cell>
          <cell r="AU46" t="str">
            <v>Blood Pressure</v>
          </cell>
          <cell r="AV46" t="str">
            <v>Pneumonia</v>
          </cell>
          <cell r="AW46" t="str">
            <v>Hepatitis</v>
          </cell>
          <cell r="AX46" t="str">
            <v>Tuberculosis</v>
          </cell>
          <cell r="AY46" t="str">
            <v>Malaria</v>
          </cell>
          <cell r="AZ46" t="str">
            <v>Cholera</v>
          </cell>
          <cell r="BA46" t="str">
            <v>Typhoid</v>
          </cell>
          <cell r="BB46" t="str">
            <v>Blurred Vision</v>
          </cell>
          <cell r="BC46" t="str">
            <v>Loss of Sight</v>
          </cell>
          <cell r="BD46" t="str">
            <v>Cataract</v>
          </cell>
          <cell r="BE46" t="str">
            <v>Psychological Issues</v>
          </cell>
          <cell r="BF46" t="str">
            <v>Madness</v>
          </cell>
          <cell r="BG46" t="str">
            <v>Nesayi</v>
          </cell>
          <cell r="BH46" t="str">
            <v>Walidi</v>
          </cell>
          <cell r="BI46" t="str">
            <v>Burn</v>
          </cell>
          <cell r="BJ46" t="str">
            <v>Self-Immolation</v>
          </cell>
          <cell r="BK46" t="str">
            <v>Other:</v>
          </cell>
          <cell r="BL46" t="e">
            <v>#REF!</v>
          </cell>
          <cell r="BM46">
            <v>0</v>
          </cell>
          <cell r="BN46">
            <v>0</v>
          </cell>
          <cell r="BO46">
            <v>0</v>
          </cell>
          <cell r="BP46">
            <v>0</v>
          </cell>
          <cell r="BQ46">
            <v>0</v>
          </cell>
          <cell r="BR46">
            <v>0</v>
          </cell>
          <cell r="BS46">
            <v>0</v>
          </cell>
          <cell r="BT46">
            <v>0</v>
          </cell>
          <cell r="BU46">
            <v>0</v>
          </cell>
          <cell r="BV46">
            <v>0</v>
          </cell>
        </row>
        <row r="47">
          <cell r="K47">
            <v>3.04</v>
          </cell>
          <cell r="M47">
            <v>2.0899999999999981</v>
          </cell>
          <cell r="P47">
            <v>3.04</v>
          </cell>
          <cell r="Q47">
            <v>3.0399999999999991</v>
          </cell>
          <cell r="R47">
            <v>2.1099999999999977</v>
          </cell>
          <cell r="W47" t="str">
            <v>For this {name of illness or injury mentioned in 2.08}, did the {you / member of household} receive any treatment?</v>
          </cell>
          <cell r="X47" t="str">
            <v/>
          </cell>
          <cell r="Y47" t="str">
            <v>No</v>
          </cell>
          <cell r="Z47" t="str">
            <v>Yes</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row>
        <row r="48">
          <cell r="K48">
            <v>3.05</v>
          </cell>
          <cell r="M48">
            <v>2.0999999999999979</v>
          </cell>
          <cell r="P48">
            <v>3.05</v>
          </cell>
          <cell r="Q48">
            <v>3.0499999999999989</v>
          </cell>
          <cell r="R48" t="str">
            <v/>
          </cell>
          <cell r="W48" t="str">
            <v>Who gave the treatment? Where was it?</v>
          </cell>
          <cell r="X48" t="str">
            <v/>
          </cell>
          <cell r="Y48" t="str">
            <v>Who</v>
          </cell>
          <cell r="Z48" t="str">
            <v>Where</v>
          </cell>
          <cell r="AA48" t="str">
            <v>Doctor</v>
          </cell>
          <cell r="AB48" t="str">
            <v>Nurse</v>
          </cell>
          <cell r="AC48" t="str">
            <v>Community Health Worker</v>
          </cell>
          <cell r="AD48" t="str">
            <v>Official Midwife</v>
          </cell>
          <cell r="AE48" t="str">
            <v>Unofficial Midwife</v>
          </cell>
          <cell r="AF48" t="str">
            <v>Pharmacy Owner of Worker</v>
          </cell>
          <cell r="AG48" t="str">
            <v>Healer</v>
          </cell>
          <cell r="AH48" t="str">
            <v>Elder</v>
          </cell>
          <cell r="AI48" t="str">
            <v>Mullah</v>
          </cell>
          <cell r="AJ48" t="str">
            <v>Tawiz Nawiz</v>
          </cell>
          <cell r="AK48" t="str">
            <v>Other:</v>
          </cell>
          <cell r="AL48" t="str">
            <v>Hospital</v>
          </cell>
          <cell r="AM48" t="str">
            <v>Government Clinic</v>
          </cell>
          <cell r="AN48" t="str">
            <v>Non-Government Clinic</v>
          </cell>
          <cell r="AO48" t="str">
            <v>Private Doctor's Office or Private Hospital</v>
          </cell>
          <cell r="AP48" t="str">
            <v>House of Doctor or Health Worker</v>
          </cell>
          <cell r="AQ48" t="str">
            <v>Private Pharmacy</v>
          </cell>
          <cell r="AR48" t="str">
            <v>Mosque</v>
          </cell>
          <cell r="AS48" t="str">
            <v>Home</v>
          </cell>
          <cell r="AT48" t="str">
            <v>Neighbor or Relative's Home</v>
          </cell>
          <cell r="AU48" t="str">
            <v>Other:</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row>
        <row r="49">
          <cell r="K49">
            <v>3.15</v>
          </cell>
          <cell r="M49">
            <v>2.1099999999999977</v>
          </cell>
          <cell r="P49">
            <v>3.15</v>
          </cell>
          <cell r="Q49">
            <v>3.0699999999999985</v>
          </cell>
          <cell r="R49" t="str">
            <v/>
          </cell>
          <cell r="W49" t="str">
            <v>If you get sick and need treatment, is it possible for you to be treated by a male doctor?</v>
          </cell>
          <cell r="X49" t="str">
            <v/>
          </cell>
          <cell r="Y49" t="str">
            <v>No</v>
          </cell>
          <cell r="Z49" t="str">
            <v>Yes</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row>
        <row r="50">
          <cell r="K50">
            <v>3.19</v>
          </cell>
          <cell r="M50">
            <v>2.1199999999999974</v>
          </cell>
          <cell r="P50">
            <v>3.19</v>
          </cell>
          <cell r="Q50">
            <v>3.0799999999999983</v>
          </cell>
          <cell r="R50" t="str">
            <v/>
          </cell>
          <cell r="W50" t="str">
            <v>Compared to this time last year, has the access of women in this household to medical treatment increased, stayed the same, or decreased?</v>
          </cell>
          <cell r="X50" t="str">
            <v/>
          </cell>
          <cell r="Y50" t="str">
            <v>Increased</v>
          </cell>
          <cell r="Z50" t="str">
            <v>Stayed the Same</v>
          </cell>
          <cell r="AA50" t="str">
            <v>Decreased</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row>
        <row r="51">
          <cell r="K51">
            <v>6.04</v>
          </cell>
          <cell r="M51">
            <v>3.01</v>
          </cell>
          <cell r="P51">
            <v>6.04</v>
          </cell>
          <cell r="Q51">
            <v>4.01</v>
          </cell>
          <cell r="R51">
            <v>3.0399999999999991</v>
          </cell>
          <cell r="W51" t="str">
            <v>What are the names of the people who are usually making decisions for people in the village? (in order of importance)</v>
          </cell>
          <cell r="X51" t="str">
            <v>[IF RESPONDENT GIVES MORE THAN THREE RESPONSES, ASK TO SELECT THREE MOST IMPORTANT]</v>
          </cell>
          <cell r="Y51" t="str">
            <v>No Such Person</v>
          </cell>
          <cell r="Z51" t="str">
            <v>|________________|</v>
          </cell>
          <cell r="AA51" t="str">
            <v>No Such Person</v>
          </cell>
          <cell r="AB51" t="str">
            <v>|________________|</v>
          </cell>
          <cell r="AC51" t="str">
            <v>No Such Person</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row>
        <row r="52">
          <cell r="K52">
            <v>6.05</v>
          </cell>
          <cell r="M52">
            <v>3.0199999999999996</v>
          </cell>
          <cell r="P52">
            <v>6.05</v>
          </cell>
          <cell r="Q52">
            <v>4.0199999999999996</v>
          </cell>
          <cell r="R52">
            <v>3.0399999999999991</v>
          </cell>
          <cell r="W52" t="str">
            <v>Do these persons have titles or positions? (For example, are they a {malik / arbab / qariyadar}, mullah, khan, or head of council?)</v>
          </cell>
          <cell r="X52" t="str">
            <v/>
          </cell>
          <cell r="Y52" t="str">
            <v>This Person Doesn't Have a Title or Position</v>
          </cell>
          <cell r="Z52" t="str">
            <v>Malik</v>
          </cell>
          <cell r="AA52" t="str">
            <v>Arbab</v>
          </cell>
          <cell r="AB52" t="str">
            <v>Qariyadar</v>
          </cell>
          <cell r="AC52" t="str">
            <v>Khan</v>
          </cell>
          <cell r="AD52" t="str">
            <v>Zamindar</v>
          </cell>
          <cell r="AE52" t="str">
            <v>Beg / Baay</v>
          </cell>
          <cell r="AF52" t="str">
            <v>Commander</v>
          </cell>
          <cell r="AG52" t="str">
            <v>Mullah</v>
          </cell>
          <cell r="AH52" t="str">
            <v>Imam</v>
          </cell>
          <cell r="AI52" t="str">
            <v>Mosque Mullah</v>
          </cell>
          <cell r="AJ52" t="str">
            <v>Mawlawi</v>
          </cell>
          <cell r="AK52" t="str">
            <v>Religious Scholar</v>
          </cell>
          <cell r="AL52" t="str">
            <v>Rohani</v>
          </cell>
          <cell r="AM52" t="str">
            <v>Judge</v>
          </cell>
          <cell r="AN52" t="str">
            <v>Tribal Elder</v>
          </cell>
          <cell r="AO52" t="str">
            <v>Whitebeard</v>
          </cell>
          <cell r="AP52" t="str">
            <v>Head of Council</v>
          </cell>
          <cell r="AQ52" t="str">
            <v>Head of CDC</v>
          </cell>
          <cell r="AR52" t="str">
            <v>Head of Tribal Council</v>
          </cell>
          <cell r="AS52" t="str">
            <v>Member of Council</v>
          </cell>
          <cell r="AT52" t="str">
            <v>Member of CDC</v>
          </cell>
          <cell r="AU52" t="str">
            <v>Member of Tribal Council</v>
          </cell>
          <cell r="AV52" t="str">
            <v xml:space="preserve">CDC Deputy </v>
          </cell>
          <cell r="AW52" t="str">
            <v>Treasurer of CDC</v>
          </cell>
          <cell r="AX52" t="str">
            <v>Secretary of CDC</v>
          </cell>
          <cell r="AY52" t="str">
            <v>People's Representative</v>
          </cell>
          <cell r="AZ52" t="str">
            <v>Police Commander</v>
          </cell>
          <cell r="BA52" t="str">
            <v>District Administrator</v>
          </cell>
          <cell r="BB52" t="str">
            <v>Other:</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row>
        <row r="53">
          <cell r="K53">
            <v>6.06</v>
          </cell>
          <cell r="M53">
            <v>3.0299999999999994</v>
          </cell>
          <cell r="P53">
            <v>6.06</v>
          </cell>
          <cell r="Q53">
            <v>4.0299999999999994</v>
          </cell>
          <cell r="R53" t="str">
            <v/>
          </cell>
          <cell r="W53" t="str">
            <v>How do these people get their authority? (For example, because they own a lot of land, because their father or family members held a similar position before, because they command a militia, are old, or other reason?)</v>
          </cell>
          <cell r="X53" t="str">
            <v/>
          </cell>
          <cell r="Y53" t="str">
            <v>Own a Lot of Land</v>
          </cell>
          <cell r="Z53" t="str">
            <v>Have a Lot of Money</v>
          </cell>
          <cell r="AA53" t="str">
            <v>Father or Family Members Held Position</v>
          </cell>
          <cell r="AB53" t="str">
            <v>From Powerful Family</v>
          </cell>
          <cell r="AC53" t="str">
            <v>Respected and Trusted by Villagers</v>
          </cell>
          <cell r="AD53" t="str">
            <v>Command Militia</v>
          </cell>
          <cell r="AE53" t="str">
            <v>Uloswol / Government Officials recognize this person / meet with them</v>
          </cell>
          <cell r="AF53" t="str">
            <v>NGO recognize this person / meet with them</v>
          </cell>
          <cell r="AG53" t="str">
            <v>Age</v>
          </cell>
          <cell r="AH53" t="str">
            <v>Wisdom</v>
          </cell>
          <cell r="AI53" t="str">
            <v>Level of Education</v>
          </cell>
          <cell r="AJ53" t="str">
            <v>Teacher</v>
          </cell>
          <cell r="AK53" t="str">
            <v>Head of Council</v>
          </cell>
          <cell r="AL53" t="str">
            <v>Member of Council</v>
          </cell>
          <cell r="AM53" t="str">
            <v>Head of CDC</v>
          </cell>
          <cell r="AN53" t="str">
            <v>Member of CDC</v>
          </cell>
          <cell r="AO53" t="str">
            <v>Member of District Council</v>
          </cell>
          <cell r="AP53" t="str">
            <v>Other:</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row>
        <row r="54">
          <cell r="K54">
            <v>6.09</v>
          </cell>
          <cell r="M54">
            <v>3.0399999999999991</v>
          </cell>
          <cell r="P54">
            <v>6.09</v>
          </cell>
          <cell r="Q54">
            <v>4.0399999999999991</v>
          </cell>
          <cell r="R54" t="str">
            <v/>
          </cell>
          <cell r="W54" t="str">
            <v>If a woman in the village suffers from some dispute relating to inheritance or property ownership, who will resolve it?</v>
          </cell>
          <cell r="X54" t="str">
            <v/>
          </cell>
          <cell r="Y54" t="str">
            <v>No Such Person</v>
          </cell>
          <cell r="Z54" t="str">
            <v>Malik</v>
          </cell>
          <cell r="AA54" t="str">
            <v>Arbab</v>
          </cell>
          <cell r="AB54" t="str">
            <v>Qariyadar</v>
          </cell>
          <cell r="AC54" t="str">
            <v>Khan</v>
          </cell>
          <cell r="AD54" t="str">
            <v>Zamindar</v>
          </cell>
          <cell r="AE54" t="str">
            <v>Beg / Baay</v>
          </cell>
          <cell r="AF54" t="str">
            <v>Commander</v>
          </cell>
          <cell r="AG54" t="str">
            <v>Mullah / Imam</v>
          </cell>
          <cell r="AH54" t="str">
            <v>Mosque Mullah</v>
          </cell>
          <cell r="AI54" t="str">
            <v>Mawlawi</v>
          </cell>
          <cell r="AJ54" t="str">
            <v>Religious Scholar</v>
          </cell>
          <cell r="AK54" t="str">
            <v>Rohani</v>
          </cell>
          <cell r="AL54" t="str">
            <v>Judge</v>
          </cell>
          <cell r="AM54" t="str">
            <v>Tribal Elders</v>
          </cell>
          <cell r="AN54" t="str">
            <v>Whitebeards</v>
          </cell>
          <cell r="AO54" t="str">
            <v>Council</v>
          </cell>
          <cell r="AP54" t="str">
            <v>CDC</v>
          </cell>
          <cell r="AQ54" t="str">
            <v>Tribal Council</v>
          </cell>
          <cell r="AR54" t="str">
            <v>Head of CDC</v>
          </cell>
          <cell r="AS54" t="str">
            <v>Treasurer of CDC</v>
          </cell>
          <cell r="AT54" t="str">
            <v>Member of CDC</v>
          </cell>
          <cell r="AU54" t="str">
            <v>Head of Council</v>
          </cell>
          <cell r="AV54" t="str">
            <v>Member of Council</v>
          </cell>
          <cell r="AW54" t="str">
            <v>Head of Tribal Council</v>
          </cell>
          <cell r="AX54" t="str">
            <v>Member of Tribal Council</v>
          </cell>
          <cell r="AY54" t="str">
            <v>People's Representative</v>
          </cell>
          <cell r="AZ54" t="str">
            <v>Police Commander</v>
          </cell>
          <cell r="BA54" t="str">
            <v>District Administrator</v>
          </cell>
          <cell r="BB54" t="str">
            <v>Other:</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row>
        <row r="55">
          <cell r="K55">
            <v>6.11</v>
          </cell>
          <cell r="M55">
            <v>3.0499999999999989</v>
          </cell>
          <cell r="P55">
            <v>6.11</v>
          </cell>
          <cell r="Q55">
            <v>4.0599999999999987</v>
          </cell>
          <cell r="R55" t="str">
            <v/>
          </cell>
          <cell r="W55" t="str">
            <v>At the village level, who is usually guiding people in the issues such as wearing chadori or girls going to school?</v>
          </cell>
          <cell r="X55" t="str">
            <v/>
          </cell>
          <cell r="Y55" t="str">
            <v>No Such Person</v>
          </cell>
          <cell r="Z55" t="str">
            <v>Malik</v>
          </cell>
          <cell r="AA55" t="str">
            <v>Arbab</v>
          </cell>
          <cell r="AB55" t="str">
            <v>Qariyadar</v>
          </cell>
          <cell r="AC55" t="str">
            <v>Khan</v>
          </cell>
          <cell r="AD55" t="str">
            <v>Zamindar</v>
          </cell>
          <cell r="AE55" t="str">
            <v>Beg / Baay</v>
          </cell>
          <cell r="AF55" t="str">
            <v>Commander</v>
          </cell>
          <cell r="AG55" t="str">
            <v>Mullah / Imam</v>
          </cell>
          <cell r="AH55" t="str">
            <v>Mosque Mullah</v>
          </cell>
          <cell r="AI55" t="str">
            <v>Mawlawi</v>
          </cell>
          <cell r="AJ55" t="str">
            <v>Religious Scholar</v>
          </cell>
          <cell r="AK55" t="str">
            <v>Rohani</v>
          </cell>
          <cell r="AL55" t="str">
            <v>Judge</v>
          </cell>
          <cell r="AM55" t="str">
            <v>Tribal Elders</v>
          </cell>
          <cell r="AN55" t="str">
            <v>Whitebeards</v>
          </cell>
          <cell r="AO55" t="str">
            <v>Council</v>
          </cell>
          <cell r="AP55" t="str">
            <v>CDC</v>
          </cell>
          <cell r="AQ55" t="str">
            <v>Tribal Council</v>
          </cell>
          <cell r="AR55" t="str">
            <v>Head of CDC</v>
          </cell>
          <cell r="AS55" t="str">
            <v>Treasurer of CDC</v>
          </cell>
          <cell r="AT55" t="str">
            <v>Member of CDC</v>
          </cell>
          <cell r="AU55" t="str">
            <v>Head of Council</v>
          </cell>
          <cell r="AV55" t="str">
            <v>Member of Council</v>
          </cell>
          <cell r="AW55" t="str">
            <v>Head of Tribal Council</v>
          </cell>
          <cell r="AX55" t="str">
            <v>Member of Tribal Council</v>
          </cell>
          <cell r="AY55" t="str">
            <v>People's Representative</v>
          </cell>
          <cell r="AZ55" t="str">
            <v>Police Commander</v>
          </cell>
          <cell r="BA55" t="str">
            <v>District Administrator</v>
          </cell>
          <cell r="BB55" t="str">
            <v>Other:</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row>
        <row r="56">
          <cell r="K56">
            <v>6.21</v>
          </cell>
          <cell r="M56">
            <v>3.0599999999999987</v>
          </cell>
          <cell r="P56">
            <v>6.21</v>
          </cell>
          <cell r="Q56">
            <v>4.0699999999999985</v>
          </cell>
          <cell r="R56" t="str">
            <v/>
          </cell>
          <cell r="W56" t="str">
            <v>In your opinion, how should the {malik / arbab / qariyadar} be selected? Should they inherit their position, be selected by tribal elders, selected by  central government, be selected by villagers through a secret ballot election or a meeting, or by another method?</v>
          </cell>
          <cell r="X56" t="str">
            <v/>
          </cell>
          <cell r="Y56" t="str">
            <v>Position Should be Inherited from Father or Family</v>
          </cell>
          <cell r="Z56" t="str">
            <v>Select by:</v>
          </cell>
          <cell r="AA56" t="str">
            <v>Powerful People in Village</v>
          </cell>
          <cell r="AB56" t="str">
            <v>White Beards / Tribal Elders</v>
          </cell>
          <cell r="AC56" t="str">
            <v>Village Council</v>
          </cell>
          <cell r="AD56" t="str">
            <v>District Administrator</v>
          </cell>
          <cell r="AE56" t="str">
            <v>Provincial Governor</v>
          </cell>
          <cell r="AF56" t="str">
            <v>Central Government</v>
          </cell>
          <cell r="AG56" t="str">
            <v>NGO</v>
          </cell>
          <cell r="AH56" t="str">
            <v>Other Powerful People</v>
          </cell>
          <cell r="AI56" t="str">
            <v>Secret Ballot Election Open to All Villagers</v>
          </cell>
          <cell r="AJ56" t="str">
            <v>Secret Ballot Election Open to Village Men</v>
          </cell>
          <cell r="AK56" t="str">
            <v>Secret Ballot Election Open to Village Women</v>
          </cell>
          <cell r="AL56" t="str">
            <v>Meeting of All Villagers</v>
          </cell>
          <cell r="AM56" t="str">
            <v>Meeting of Village Men</v>
          </cell>
          <cell r="AN56" t="str">
            <v>Meeting of Village Women</v>
          </cell>
          <cell r="AO56" t="str">
            <v>Other:</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row>
        <row r="57">
          <cell r="K57">
            <v>5.01</v>
          </cell>
          <cell r="M57">
            <v>4.01</v>
          </cell>
          <cell r="P57">
            <v>5.01</v>
          </cell>
          <cell r="Q57">
            <v>5.01</v>
          </cell>
          <cell r="R57">
            <v>4.1299999999999972</v>
          </cell>
          <cell r="W57" t="str">
            <v>Are there any councils that just belong to this village or which are shared with other neighboring villages?</v>
          </cell>
          <cell r="X57" t="str">
            <v>[MARK ALL MENTIONED]</v>
          </cell>
          <cell r="Y57" t="str">
            <v>This village does not have a council and does not share a council with other villages</v>
          </cell>
          <cell r="Z57" t="str">
            <v>This village has a council (which belongs to this village only)</v>
          </cell>
          <cell r="AA57" t="str">
            <v>This village shares a council with another village</v>
          </cell>
          <cell r="AB57" t="str">
            <v>This village has more than one council</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row>
        <row r="58">
          <cell r="K58">
            <v>5.0199999999999996</v>
          </cell>
          <cell r="M58">
            <v>4.0199999999999996</v>
          </cell>
          <cell r="P58">
            <v>5.0199999999999996</v>
          </cell>
          <cell r="Q58">
            <v>5.0199999999999996</v>
          </cell>
          <cell r="R58">
            <v>4.0799999999999983</v>
          </cell>
          <cell r="W58" t="str">
            <v>How many of these councils are there? {What is the name? / In order of importance, what are names of the councils (in terms of their role in making decisions and resolving disputes for people of the village)?}</v>
          </cell>
          <cell r="X58" t="str">
            <v>[LIST COUNCILS IN ORDER OF IMPORTANCE. IF MORE THAN THREE COUNCILS, LIST THREE MOST IMPORTANT COUNCILS]</v>
          </cell>
          <cell r="Y58" t="str">
            <v>Shura</v>
          </cell>
          <cell r="Z58" t="str">
            <v>Local Shura</v>
          </cell>
          <cell r="AA58" t="str">
            <v>Village Shura</v>
          </cell>
          <cell r="AB58" t="str">
            <v>Community Development Council [ONLY]</v>
          </cell>
          <cell r="AC58" t="str">
            <v>Hambastagi Shura</v>
          </cell>
          <cell r="AD58" t="str">
            <v>Tribal Shura</v>
          </cell>
          <cell r="AE58" t="str">
            <v>Religious Council</v>
          </cell>
          <cell r="AF58" t="str">
            <v>Elders Shura</v>
          </cell>
          <cell r="AG58" t="str">
            <v>Women's Council</v>
          </cell>
          <cell r="AH58" t="str">
            <v>Jirga</v>
          </cell>
          <cell r="AI58" t="str">
            <v>Local Jirga</v>
          </cell>
          <cell r="AJ58" t="str">
            <v>Village Jirga</v>
          </cell>
          <cell r="AK58" t="str">
            <v>Other:</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row>
        <row r="59">
          <cell r="K59" t="str">
            <v>N.17</v>
          </cell>
          <cell r="M59">
            <v>4.0299999999999994</v>
          </cell>
          <cell r="P59" t="str">
            <v>N.17</v>
          </cell>
          <cell r="Q59" t="str">
            <v>N/A</v>
          </cell>
          <cell r="R59">
            <v>4.0799999999999983</v>
          </cell>
          <cell r="W59" t="str">
            <v>Is {COUNCIL 1 / 2 / 3} composed only of men, of women and men, or only of women?</v>
          </cell>
          <cell r="X59" t="str">
            <v/>
          </cell>
          <cell r="Y59" t="str">
            <v>Male Only</v>
          </cell>
          <cell r="Z59" t="str">
            <v>Joint Male - Female Council</v>
          </cell>
          <cell r="AA59" t="str">
            <v>Female Only</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row>
        <row r="60">
          <cell r="K60">
            <v>5.09</v>
          </cell>
          <cell r="M60">
            <v>4.0399999999999991</v>
          </cell>
          <cell r="P60">
            <v>5.09</v>
          </cell>
          <cell r="Q60">
            <v>5.0399999999999991</v>
          </cell>
          <cell r="R60" t="str">
            <v/>
          </cell>
          <cell r="W60" t="str">
            <v>In the past 12 months, in how many meetings of {name of council 1 / 2 / 3} have you participated?</v>
          </cell>
          <cell r="X60" t="str">
            <v/>
          </cell>
          <cell r="Y60" t="str">
            <v>Zero</v>
          </cell>
          <cell r="Z60" t="str">
            <v>Meetings</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row>
        <row r="61">
          <cell r="K61">
            <v>5.13</v>
          </cell>
          <cell r="M61">
            <v>4.0499999999999989</v>
          </cell>
          <cell r="P61">
            <v>5.13</v>
          </cell>
          <cell r="Q61">
            <v>5.0599999999999987</v>
          </cell>
          <cell r="R61" t="str">
            <v/>
          </cell>
          <cell r="W61" t="str">
            <v>Over the past 12 months, what were the most important activities done by this council for women in the village?</v>
          </cell>
          <cell r="X61" t="str">
            <v>[MARK ALL MENTIONED]</v>
          </cell>
          <cell r="Y61" t="str">
            <v>Nothing</v>
          </cell>
          <cell r="Z61" t="str">
            <v>Resolve Disputes</v>
          </cell>
          <cell r="AA61" t="str">
            <v>Resolve Tribal Feud</v>
          </cell>
          <cell r="AB61" t="str">
            <v>Negotiate / Liase with Government</v>
          </cell>
          <cell r="AC61" t="str">
            <v>Protect Village from Attack</v>
          </cell>
          <cell r="AD61" t="str">
            <v>Hold Meetings</v>
          </cell>
          <cell r="AE61" t="str">
            <v>Make Rules for Villagers</v>
          </cell>
          <cell r="AF61" t="str">
            <v>Promote Health and Hygiene of Villagers</v>
          </cell>
          <cell r="AG61" t="str">
            <v>Promote Religious Virtue of Villagers</v>
          </cell>
          <cell r="AH61" t="str">
            <v>Providing for Participation of Women in Decision-Making</v>
          </cell>
          <cell r="AI61" t="str">
            <v>Providing for Selection of Projects by Women</v>
          </cell>
          <cell r="AJ61" t="str">
            <v>Consult with Women about Selection of Development Projects</v>
          </cell>
          <cell r="AK61" t="str">
            <v>Manage Development Projects</v>
          </cell>
          <cell r="AL61" t="str">
            <v>Providing Job Opportunities for Women</v>
          </cell>
          <cell r="AM61" t="str">
            <v>Vocational Training for Women</v>
          </cell>
          <cell r="AN61" t="str">
            <v>Development Project [SPECIFY]:</v>
          </cell>
          <cell r="AO61" t="str">
            <v>Training Course [SPECIFY]:</v>
          </cell>
          <cell r="AP61" t="str">
            <v>Other:</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row>
        <row r="62">
          <cell r="K62">
            <v>5.99</v>
          </cell>
          <cell r="M62">
            <v>4.0599999999999987</v>
          </cell>
          <cell r="P62">
            <v>5.99</v>
          </cell>
          <cell r="Q62">
            <v>5.0699999999999985</v>
          </cell>
          <cell r="R62" t="str">
            <v/>
          </cell>
          <cell r="W62" t="str">
            <v>Are you aware of what is discussed in {COUNCIL 1 / 2 / 3}?</v>
          </cell>
          <cell r="X62" t="str">
            <v/>
          </cell>
          <cell r="Y62" t="str">
            <v>No</v>
          </cell>
          <cell r="Z62" t="str">
            <v>Yes</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row>
        <row r="63">
          <cell r="K63">
            <v>5.14</v>
          </cell>
          <cell r="M63">
            <v>4.0699999999999985</v>
          </cell>
          <cell r="P63">
            <v>5.14</v>
          </cell>
          <cell r="Q63">
            <v>5.0799999999999983</v>
          </cell>
          <cell r="R63">
            <v>5.01</v>
          </cell>
          <cell r="W63" t="str">
            <v>In this village, is there any council that is composed only of women from this village or of women from this village and another village?</v>
          </cell>
          <cell r="X63" t="str">
            <v/>
          </cell>
          <cell r="Y63" t="str">
            <v>This village does not have a women's council and does not share a women's council with other villages</v>
          </cell>
          <cell r="Z63" t="str">
            <v>This village has a women's council (which belongs to this village only)</v>
          </cell>
          <cell r="AA63" t="str">
            <v>This village shares a women's council with another village</v>
          </cell>
          <cell r="AB63" t="str">
            <v>This village has more than one women's council</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row>
        <row r="64">
          <cell r="K64">
            <v>5.2</v>
          </cell>
          <cell r="M64">
            <v>4.0799999999999983</v>
          </cell>
          <cell r="P64">
            <v>5.2</v>
          </cell>
          <cell r="Q64">
            <v>5.1199999999999974</v>
          </cell>
          <cell r="R64" t="str">
            <v/>
          </cell>
          <cell r="W64" t="str">
            <v>In the past 12 months, has this council had lots of meetings, only meet when there is a problem or if delegations are coming, or no meetings?</v>
          </cell>
          <cell r="X64" t="str">
            <v/>
          </cell>
          <cell r="Y64" t="str">
            <v>Meets at regular periods</v>
          </cell>
          <cell r="Z64" t="str">
            <v>Only meets when there is a problem or when a delegation comes (irregularly)</v>
          </cell>
          <cell r="AA64" t="str">
            <v>No Meetings</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row>
        <row r="65">
          <cell r="K65">
            <v>5.22</v>
          </cell>
          <cell r="M65">
            <v>4.0899999999999981</v>
          </cell>
          <cell r="P65">
            <v>5.22</v>
          </cell>
          <cell r="Q65">
            <v>5.1299999999999972</v>
          </cell>
          <cell r="R65" t="str">
            <v/>
          </cell>
          <cell r="W65" t="str">
            <v>In the past 12 months, in how many meetings of {name of women's council} have you participated?</v>
          </cell>
          <cell r="X65" t="str">
            <v/>
          </cell>
          <cell r="Y65" t="str">
            <v>Zero</v>
          </cell>
          <cell r="Z65" t="str">
            <v>Meetings</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row>
        <row r="66">
          <cell r="K66">
            <v>5.24</v>
          </cell>
          <cell r="M66">
            <v>4.0999999999999979</v>
          </cell>
          <cell r="P66">
            <v>5.24</v>
          </cell>
          <cell r="Q66">
            <v>5.139999999999997</v>
          </cell>
          <cell r="R66" t="str">
            <v/>
          </cell>
          <cell r="W66" t="str">
            <v>Are you or a member of your household a regular member of {name of women's council}?</v>
          </cell>
          <cell r="X66" t="str">
            <v/>
          </cell>
          <cell r="Y66" t="str">
            <v>No, neither respondent nor his household members are members of council</v>
          </cell>
          <cell r="Z66" t="str">
            <v>Yes, respondent is a member of council</v>
          </cell>
          <cell r="AA66" t="str">
            <v>Yes, household member is a member of council</v>
          </cell>
          <cell r="AB66" t="str">
            <v>Yes, both respondent and household members are members of council</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row>
        <row r="67">
          <cell r="K67">
            <v>5.25</v>
          </cell>
          <cell r="M67">
            <v>4.1099999999999977</v>
          </cell>
          <cell r="P67">
            <v>5.25</v>
          </cell>
          <cell r="Q67">
            <v>5.1499999999999968</v>
          </cell>
          <cell r="R67" t="str">
            <v/>
          </cell>
          <cell r="W67" t="str">
            <v>What was the most important activities of {name of women's council} in the past 12 months?</v>
          </cell>
          <cell r="X67" t="str">
            <v>[MARK ALL MENTIONED]</v>
          </cell>
          <cell r="Y67" t="str">
            <v>Nothing</v>
          </cell>
          <cell r="Z67" t="str">
            <v>Resolve Disputes</v>
          </cell>
          <cell r="AA67" t="str">
            <v>Resolve Tribal Feud</v>
          </cell>
          <cell r="AB67" t="str">
            <v>Negotiate / Liase with Government</v>
          </cell>
          <cell r="AC67" t="str">
            <v>Hold Meetings</v>
          </cell>
          <cell r="AD67" t="str">
            <v>Make Rules for Villagers</v>
          </cell>
          <cell r="AE67" t="str">
            <v>Promote Health and Hygiene of Villagers</v>
          </cell>
          <cell r="AF67" t="str">
            <v>Promote Religious Virtue of Villagers</v>
          </cell>
          <cell r="AG67" t="str">
            <v>Providing for Participation of Women in Decision-Making</v>
          </cell>
          <cell r="AH67" t="str">
            <v>Providing for Selection of Projects by Women</v>
          </cell>
          <cell r="AI67" t="str">
            <v>Selected Projects that Benefited Women in the Village</v>
          </cell>
          <cell r="AJ67" t="str">
            <v>Consult with Women about Selection of Development Projects</v>
          </cell>
          <cell r="AK67" t="str">
            <v>Manage Development Projects</v>
          </cell>
          <cell r="AL67" t="str">
            <v>Providing Job Opportunities for Women</v>
          </cell>
          <cell r="AM67" t="str">
            <v>Vocational Training for Women</v>
          </cell>
          <cell r="AN67" t="str">
            <v>Development Project [SPECIFY]:</v>
          </cell>
          <cell r="AO67" t="str">
            <v>Training Course [SPECIFY]:</v>
          </cell>
          <cell r="AP67" t="str">
            <v>Other:</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row>
        <row r="68">
          <cell r="K68">
            <v>5.98</v>
          </cell>
          <cell r="M68">
            <v>4.1199999999999974</v>
          </cell>
          <cell r="P68">
            <v>5.98</v>
          </cell>
          <cell r="Q68" t="str">
            <v>N/A</v>
          </cell>
          <cell r="R68">
            <v>5.01</v>
          </cell>
          <cell r="W68" t="str">
            <v>Are you aware of what is discussed in the women's council?</v>
          </cell>
          <cell r="X68" t="str">
            <v/>
          </cell>
          <cell r="Y68" t="str">
            <v>No</v>
          </cell>
          <cell r="Z68" t="str">
            <v>Yes</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row>
        <row r="69">
          <cell r="K69">
            <v>5.33</v>
          </cell>
          <cell r="M69">
            <v>4.1299999999999972</v>
          </cell>
          <cell r="P69">
            <v>5.33</v>
          </cell>
          <cell r="Q69">
            <v>5.1799999999999962</v>
          </cell>
          <cell r="R69" t="str">
            <v/>
          </cell>
          <cell r="W69" t="str">
            <v>What was the most important activities of the village elders in the past 12 months?</v>
          </cell>
          <cell r="X69" t="str">
            <v>[MARK ALL MENTIONED]</v>
          </cell>
          <cell r="Y69" t="str">
            <v>Nothing</v>
          </cell>
          <cell r="Z69" t="str">
            <v>Resolve Disputes</v>
          </cell>
          <cell r="AA69" t="str">
            <v>Resolve Tribal Feud</v>
          </cell>
          <cell r="AB69" t="str">
            <v>Negotiate / Liase with Government</v>
          </cell>
          <cell r="AC69" t="str">
            <v>Protect Village from Attack</v>
          </cell>
          <cell r="AD69" t="str">
            <v>Hold Meetings</v>
          </cell>
          <cell r="AE69" t="str">
            <v>Make Rules for Villagers</v>
          </cell>
          <cell r="AF69" t="str">
            <v>Promote Health and Hygiene of Villagers</v>
          </cell>
          <cell r="AG69" t="str">
            <v>Promote Religious Virtue of Villagers</v>
          </cell>
          <cell r="AH69" t="str">
            <v>Build New Mosque or Improve Existing Mosque</v>
          </cell>
          <cell r="AI69" t="str">
            <v>Consult with Villagers about Selection of Development Projects</v>
          </cell>
          <cell r="AJ69" t="str">
            <v>Manage Development Projects</v>
          </cell>
          <cell r="AK69" t="str">
            <v>Development Project [SPECIFY]:</v>
          </cell>
          <cell r="AL69" t="str">
            <v>Training Course [SPECIFY]:</v>
          </cell>
          <cell r="AM69" t="str">
            <v>Other:</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row>
        <row r="70">
          <cell r="K70">
            <v>5.34</v>
          </cell>
          <cell r="M70">
            <v>4.139999999999997</v>
          </cell>
          <cell r="P70">
            <v>5.34</v>
          </cell>
          <cell r="Q70">
            <v>5.1899999999999959</v>
          </cell>
          <cell r="R70" t="str">
            <v/>
          </cell>
          <cell r="W70" t="str">
            <v>Over the past 12 months, what were the most important activities done by the village decision-makers or village elders for women?</v>
          </cell>
          <cell r="X70" t="str">
            <v>[MARK ALL MENTIONED]</v>
          </cell>
          <cell r="Y70" t="str">
            <v>Nothing</v>
          </cell>
          <cell r="Z70" t="str">
            <v>Resolve Disputes</v>
          </cell>
          <cell r="AA70" t="str">
            <v>Resolve Tribal Feud</v>
          </cell>
          <cell r="AB70" t="str">
            <v>Negotiate / Liase with Government</v>
          </cell>
          <cell r="AC70" t="str">
            <v>Protect Village from Attack</v>
          </cell>
          <cell r="AD70" t="str">
            <v>Hold Meetings</v>
          </cell>
          <cell r="AE70" t="str">
            <v>Make Rules for Villagers</v>
          </cell>
          <cell r="AF70" t="str">
            <v>Promote Health and Hygiene of Villagers</v>
          </cell>
          <cell r="AG70" t="str">
            <v>Promote Religious Virtue of Villagers</v>
          </cell>
          <cell r="AH70" t="str">
            <v>Providing for Participation of Women in Decision-Making</v>
          </cell>
          <cell r="AI70" t="str">
            <v>Providing for Selection of Projects by Women</v>
          </cell>
          <cell r="AJ70" t="str">
            <v>Consult with Women about Selection of Development Projects</v>
          </cell>
          <cell r="AK70" t="str">
            <v>Manage Development Projects</v>
          </cell>
          <cell r="AL70" t="str">
            <v>Providing Job Opportunities for Women</v>
          </cell>
          <cell r="AM70" t="str">
            <v>Vocational Training for Women</v>
          </cell>
          <cell r="AN70" t="str">
            <v>Development Project [SPECIFY]:</v>
          </cell>
          <cell r="AO70" t="str">
            <v>Training Course [SPECIFY]:</v>
          </cell>
          <cell r="AP70" t="str">
            <v>Other:</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row>
        <row r="71">
          <cell r="K71">
            <v>4.01</v>
          </cell>
          <cell r="M71">
            <v>5.01</v>
          </cell>
          <cell r="P71">
            <v>4.01</v>
          </cell>
          <cell r="Q71">
            <v>6.01</v>
          </cell>
          <cell r="R71" t="str">
            <v/>
          </cell>
          <cell r="W71" t="str">
            <v>What is the one project that is most needed by the people of the village?</v>
          </cell>
          <cell r="X71" t="str">
            <v/>
          </cell>
          <cell r="Y71" t="str">
            <v>Drinking Water</v>
          </cell>
          <cell r="Z71" t="str">
            <v>Irrigation</v>
          </cell>
          <cell r="AA71" t="str">
            <v>Schools</v>
          </cell>
          <cell r="AB71" t="str">
            <v>Training or Literacy Courses for Women</v>
          </cell>
          <cell r="AC71" t="str">
            <v>Training or Literacy Courses for Men</v>
          </cell>
          <cell r="AD71" t="str">
            <v>Health or Hygiene Courses</v>
          </cell>
          <cell r="AE71" t="str">
            <v>Clinic or Other Health Facilities</v>
          </cell>
          <cell r="AF71" t="str">
            <v>Seeds</v>
          </cell>
          <cell r="AG71" t="str">
            <v>Agricultural Equipment</v>
          </cell>
          <cell r="AH71" t="str">
            <v>Livestock</v>
          </cell>
          <cell r="AI71" t="str">
            <v>Roads or Bridges</v>
          </cell>
          <cell r="AJ71" t="str">
            <v>Electricity</v>
          </cell>
          <cell r="AK71" t="str">
            <v>Microfinance Programs</v>
          </cell>
          <cell r="AL71" t="str">
            <v>Communal Toilet Facilities</v>
          </cell>
          <cell r="AM71" t="str">
            <v>Community Center</v>
          </cell>
          <cell r="AN71" t="str">
            <v>Mosque</v>
          </cell>
          <cell r="AO71" t="str">
            <v>Flood Protection Wall</v>
          </cell>
          <cell r="AP71" t="str">
            <v>Other:</v>
          </cell>
          <cell r="AQ71" t="str">
            <v>Nothing</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row>
        <row r="72">
          <cell r="K72">
            <v>4.03</v>
          </cell>
          <cell r="M72">
            <v>5.0199999999999996</v>
          </cell>
          <cell r="P72">
            <v>4.03</v>
          </cell>
          <cell r="Q72">
            <v>6.02</v>
          </cell>
          <cell r="R72">
            <v>5.0499999999999989</v>
          </cell>
          <cell r="W72" t="str">
            <v>During the past 3 years, have any development projects been implemented? (like drinking wells, road construction, electricity, courses?)</v>
          </cell>
          <cell r="X72" t="str">
            <v/>
          </cell>
          <cell r="Y72" t="str">
            <v>No</v>
          </cell>
          <cell r="Z72" t="str">
            <v>Yes</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row>
        <row r="73">
          <cell r="K73">
            <v>4.0599999999999996</v>
          </cell>
          <cell r="M73">
            <v>5.0299999999999994</v>
          </cell>
          <cell r="P73">
            <v>4.0599999999999996</v>
          </cell>
          <cell r="Q73" t="str">
            <v>N/A</v>
          </cell>
          <cell r="R73" t="str">
            <v/>
          </cell>
          <cell r="W73" t="str">
            <v>Do you have any disatisfaction with the way in which these projects were implemented or constructed? [IF YES] What is your main disatisfaction?</v>
          </cell>
          <cell r="X73" t="str">
            <v/>
          </cell>
          <cell r="Y73" t="str">
            <v>No, No Problems</v>
          </cell>
          <cell r="Z73" t="str">
            <v>Yes, Corruption - Friends of Important People Were Hired to Work on Project</v>
          </cell>
          <cell r="AA73" t="str">
            <v>Yes, Money Was Stolen from Project to Enrich Important People</v>
          </cell>
          <cell r="AB73" t="str">
            <v>Yes, Corruption - Money Was Stolen from Project to Enrich Contractors or NGO Workers</v>
          </cell>
          <cell r="AC73" t="str">
            <v>Yes, Bad Workmanship - Quality of Construction or Training Was Poor</v>
          </cell>
          <cell r="AD73" t="str">
            <v>Yes, Project Was Not Properly Selected</v>
          </cell>
          <cell r="AE73" t="str">
            <v>Yes, Project Wasn't Useful</v>
          </cell>
          <cell r="AF73" t="str">
            <v>Yes, Design of Project Was Not Good</v>
          </cell>
          <cell r="AG73" t="str">
            <v>Other:</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row>
        <row r="74">
          <cell r="K74">
            <v>4.99</v>
          </cell>
          <cell r="M74">
            <v>5.0399999999999991</v>
          </cell>
          <cell r="P74">
            <v>4.99</v>
          </cell>
          <cell r="Q74">
            <v>6.0499999999999989</v>
          </cell>
          <cell r="R74" t="str">
            <v/>
          </cell>
          <cell r="W74" t="str">
            <v>To what extent have the {project / projects} benefited women in the village?: A great extent, a little, or not at all?</v>
          </cell>
          <cell r="X74" t="str">
            <v/>
          </cell>
          <cell r="Y74" t="str">
            <v>A Great Extent</v>
          </cell>
          <cell r="Z74" t="str">
            <v>A Little</v>
          </cell>
          <cell r="AA74" t="str">
            <v>Not At All</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row>
        <row r="75">
          <cell r="K75">
            <v>4.07</v>
          </cell>
          <cell r="M75">
            <v>5.0499999999999989</v>
          </cell>
          <cell r="P75">
            <v>4.07</v>
          </cell>
          <cell r="Q75">
            <v>6.0599999999999987</v>
          </cell>
          <cell r="R75" t="str">
            <v/>
          </cell>
          <cell r="W75" t="str">
            <v>Currently, are there any vocational training or literacy courses for women being taught in the village?</v>
          </cell>
          <cell r="X75" t="str">
            <v/>
          </cell>
          <cell r="Y75" t="str">
            <v>No</v>
          </cell>
          <cell r="Z75" t="str">
            <v>Yes</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row>
        <row r="76">
          <cell r="K76">
            <v>7.01</v>
          </cell>
          <cell r="M76">
            <v>6.01</v>
          </cell>
          <cell r="P76">
            <v>7.01</v>
          </cell>
          <cell r="Q76">
            <v>7.01</v>
          </cell>
          <cell r="R76">
            <v>6.0499999999999989</v>
          </cell>
          <cell r="W76" t="str">
            <v>In the past 12 months, did you perform any work which generates income in money or products for you or your household?</v>
          </cell>
          <cell r="X76" t="str">
            <v/>
          </cell>
          <cell r="Y76" t="str">
            <v>No</v>
          </cell>
          <cell r="Z76" t="str">
            <v>Yes</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row>
        <row r="77">
          <cell r="K77">
            <v>7.02</v>
          </cell>
          <cell r="M77">
            <v>6.02</v>
          </cell>
          <cell r="P77">
            <v>7.02</v>
          </cell>
          <cell r="Q77">
            <v>7.02</v>
          </cell>
          <cell r="R77" t="str">
            <v/>
          </cell>
          <cell r="W77" t="str">
            <v>What type of work was this?</v>
          </cell>
          <cell r="X77" t="str">
            <v>[MARK ALL MENTIONED]</v>
          </cell>
          <cell r="Y77" t="str">
            <v>Clothes Washing for Income</v>
          </cell>
          <cell r="Z77" t="str">
            <v>Crop Production for Home Consumption</v>
          </cell>
          <cell r="AA77" t="str">
            <v>Production And Sale Of Field Crops</v>
          </cell>
          <cell r="AB77" t="str">
            <v>Production And Sale Of Opium</v>
          </cell>
          <cell r="AC77" t="str">
            <v>Production And Sale Of Orchard Products</v>
          </cell>
          <cell r="AD77" t="str">
            <v>Agricultural Wage Labour</v>
          </cell>
          <cell r="AE77" t="str">
            <v>Opium Wage Labour</v>
          </cell>
          <cell r="AF77" t="str">
            <v>Processing of Pistachios</v>
          </cell>
          <cell r="AG77" t="str">
            <v>Livestock Production for Home Consumption</v>
          </cell>
          <cell r="AH77" t="str">
            <v>Wool Weaving</v>
          </cell>
          <cell r="AI77" t="str">
            <v>Production And Sale Of Live Animals</v>
          </cell>
          <cell r="AJ77" t="str">
            <v>Production And Sale Of Leather, Skins &amp; Wool</v>
          </cell>
          <cell r="AK77" t="str">
            <v>Production and Sale of Dairy Products (Milk, Cheese, or Curd)</v>
          </cell>
          <cell r="AL77" t="str">
            <v>Livestock Wage Labour</v>
          </cell>
          <cell r="AM77" t="str">
            <v>Collection of Bushes / Firewood for Sale</v>
          </cell>
          <cell r="AN77" t="str">
            <v>Collection of Bushes / Firewood for Home Use</v>
          </cell>
          <cell r="AO77" t="str">
            <v>Beauty Parlor</v>
          </cell>
          <cell r="AP77" t="str">
            <v>Trading / Middleman</v>
          </cell>
          <cell r="AQ77" t="str">
            <v>Collector and Seller Of Bushes</v>
          </cell>
          <cell r="AR77" t="str">
            <v>Cross Border Trade</v>
          </cell>
          <cell r="AS77" t="str">
            <v>Smuggling</v>
          </cell>
          <cell r="AT77" t="str">
            <v>Shopkeeper</v>
          </cell>
          <cell r="AU77" t="str">
            <v>Milling</v>
          </cell>
          <cell r="AV77" t="str">
            <v xml:space="preserve">Mining </v>
          </cell>
          <cell r="AW77" t="str">
            <v xml:space="preserve">Baker </v>
          </cell>
          <cell r="AX77" t="str">
            <v>Tailor</v>
          </cell>
          <cell r="AY77" t="str">
            <v>Needlecraft</v>
          </cell>
          <cell r="AZ77" t="str">
            <v>Carpet Weaving</v>
          </cell>
          <cell r="BA77" t="str">
            <v>Doctor</v>
          </cell>
          <cell r="BB77" t="str">
            <v>Health Worker / Nurse / Midwife</v>
          </cell>
          <cell r="BC77" t="str">
            <v>Principal / Teacher Manager / Teacher</v>
          </cell>
          <cell r="BD77" t="str">
            <v>Job With Government</v>
          </cell>
          <cell r="BE77" t="str">
            <v>Job With Non-Government Organization</v>
          </cell>
          <cell r="BF77" t="str">
            <v>Job With Company Or Private Sector</v>
          </cell>
          <cell r="BG77" t="str">
            <v>Military Service / Police / Army</v>
          </cell>
          <cell r="BH77" t="str">
            <v>Begging</v>
          </cell>
          <cell r="BI77" t="str">
            <v>Other:</v>
          </cell>
          <cell r="BJ77" t="str">
            <v>Other:</v>
          </cell>
          <cell r="BK77" t="str">
            <v>Other:</v>
          </cell>
          <cell r="BL77">
            <v>0</v>
          </cell>
          <cell r="BM77">
            <v>0</v>
          </cell>
          <cell r="BN77">
            <v>0</v>
          </cell>
          <cell r="BO77">
            <v>0</v>
          </cell>
          <cell r="BP77">
            <v>0</v>
          </cell>
          <cell r="BQ77">
            <v>0</v>
          </cell>
          <cell r="BR77">
            <v>0</v>
          </cell>
          <cell r="BS77">
            <v>0</v>
          </cell>
          <cell r="BT77">
            <v>0</v>
          </cell>
          <cell r="BU77">
            <v>0</v>
          </cell>
          <cell r="BV77">
            <v>0</v>
          </cell>
        </row>
        <row r="78">
          <cell r="K78">
            <v>7.03</v>
          </cell>
          <cell r="M78">
            <v>6.0299999999999994</v>
          </cell>
          <cell r="P78">
            <v>7.03</v>
          </cell>
          <cell r="Q78">
            <v>7.0299999999999994</v>
          </cell>
          <cell r="R78" t="str">
            <v/>
          </cell>
          <cell r="W78" t="str">
            <v>During the past 7 days, in total, for how many hours did you do {activities mentioned in 7.02}?</v>
          </cell>
          <cell r="X78" t="str">
            <v/>
          </cell>
          <cell r="Y78" t="str">
            <v>Hours per Week</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row>
        <row r="79">
          <cell r="K79">
            <v>7.05</v>
          </cell>
          <cell r="M79">
            <v>6.0399999999999991</v>
          </cell>
          <cell r="P79">
            <v>7.05</v>
          </cell>
          <cell r="Q79">
            <v>7.0399999999999991</v>
          </cell>
          <cell r="R79" t="str">
            <v/>
          </cell>
          <cell r="W79" t="str">
            <v>Do you have authority to use income generated by these activities?</v>
          </cell>
          <cell r="X79" t="str">
            <v/>
          </cell>
          <cell r="Y79" t="str">
            <v>No</v>
          </cell>
          <cell r="Z79" t="str">
            <v>Yes</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row>
        <row r="80">
          <cell r="K80">
            <v>7.91</v>
          </cell>
          <cell r="M80">
            <v>6.0499999999999989</v>
          </cell>
          <cell r="P80">
            <v>7.91</v>
          </cell>
          <cell r="Q80">
            <v>7.0599999999999987</v>
          </cell>
          <cell r="R80">
            <v>6.0699999999999985</v>
          </cell>
          <cell r="W80" t="str">
            <v>During the past 12 months, have your or members of your household sold any handicrafts (like home-made carpets, woodwork, metal work)? [IF YES] What did you sell?</v>
          </cell>
          <cell r="X80" t="str">
            <v>[MARK ALL MENTIONED]</v>
          </cell>
          <cell r="Y80" t="str">
            <v>Not Applicable - No Carpets or Handicrafts Were Made or Sold</v>
          </cell>
          <cell r="Z80" t="str">
            <v>No, Carpets or Handicrafts Were Made but Not Sold</v>
          </cell>
          <cell r="AA80" t="str">
            <v>Sold Carpets</v>
          </cell>
          <cell r="AB80" t="str">
            <v>Sold Woodwork</v>
          </cell>
          <cell r="AC80" t="str">
            <v>Sold Metalwork</v>
          </cell>
          <cell r="AD80" t="str">
            <v>Sold Needlecrafts</v>
          </cell>
          <cell r="AE80" t="str">
            <v>Sold Handicrafts</v>
          </cell>
          <cell r="AF80" t="str">
            <v>Other:</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row>
        <row r="81">
          <cell r="K81">
            <v>7.92</v>
          </cell>
          <cell r="M81">
            <v>6.0599999999999987</v>
          </cell>
          <cell r="P81">
            <v>7.92</v>
          </cell>
          <cell r="Q81">
            <v>7.0699999999999985</v>
          </cell>
          <cell r="R81" t="str">
            <v/>
          </cell>
          <cell r="W81" t="str">
            <v>During the past 12 months, how much did your household earn from this?</v>
          </cell>
          <cell r="X81" t="str">
            <v>[IF IN KIND, ESTIMATE VALUE AND MARK "ESTIMATED BY ENUMERATOR"]</v>
          </cell>
          <cell r="Y81" t="str">
            <v>Estimated by Enumerator</v>
          </cell>
          <cell r="Z81" t="str">
            <v>Afghani</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row>
        <row r="82">
          <cell r="K82">
            <v>7.13</v>
          </cell>
          <cell r="M82">
            <v>6.0699999999999985</v>
          </cell>
          <cell r="P82">
            <v>7.13</v>
          </cell>
          <cell r="Q82">
            <v>7.0799999999999983</v>
          </cell>
          <cell r="R82">
            <v>6.0999999999999979</v>
          </cell>
          <cell r="W82" t="str">
            <v>Do you have your own livestock or poultry?</v>
          </cell>
          <cell r="X82" t="str">
            <v/>
          </cell>
          <cell r="Y82" t="str">
            <v>No</v>
          </cell>
          <cell r="Z82" t="str">
            <v>Yes</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row>
        <row r="83">
          <cell r="K83">
            <v>7.16</v>
          </cell>
          <cell r="M83">
            <v>6.0799999999999983</v>
          </cell>
          <cell r="P83">
            <v>7.16</v>
          </cell>
          <cell r="Q83">
            <v>7.0999999999999979</v>
          </cell>
          <cell r="R83" t="str">
            <v/>
          </cell>
          <cell r="W83" t="str">
            <v>Who decides on spending and using the income this livestock generate?</v>
          </cell>
          <cell r="X83" t="str">
            <v/>
          </cell>
          <cell r="Y83" t="str">
            <v>Myself Alone</v>
          </cell>
          <cell r="Z83" t="str">
            <v>Myself and Husband</v>
          </cell>
          <cell r="AA83" t="str">
            <v>Husband Alone</v>
          </cell>
          <cell r="AB83" t="str">
            <v>Husband and Other Male Family Members</v>
          </cell>
          <cell r="AC83" t="str">
            <v>Father-in-Law or Mother-in-Law</v>
          </cell>
          <cell r="AD83" t="str">
            <v xml:space="preserve">Father or Mother </v>
          </cell>
          <cell r="AE83" t="str">
            <v>Other:</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row>
        <row r="84">
          <cell r="K84">
            <v>7.17</v>
          </cell>
          <cell r="M84">
            <v>6.0899999999999981</v>
          </cell>
          <cell r="P84">
            <v>7.17</v>
          </cell>
          <cell r="Q84">
            <v>7.1099999999999977</v>
          </cell>
          <cell r="R84" t="str">
            <v/>
          </cell>
          <cell r="W84" t="str">
            <v>Who decides on selling this livestock if you want to sell them?</v>
          </cell>
          <cell r="X84" t="str">
            <v/>
          </cell>
          <cell r="Y84" t="str">
            <v>Myself Alone</v>
          </cell>
          <cell r="Z84" t="str">
            <v>Myself and Husband</v>
          </cell>
          <cell r="AA84" t="str">
            <v>Husband Alone</v>
          </cell>
          <cell r="AB84" t="str">
            <v>Husband and Other Male Family Members</v>
          </cell>
          <cell r="AC84" t="str">
            <v>Father-in-Law or Mother-in-Law</v>
          </cell>
          <cell r="AD84" t="str">
            <v xml:space="preserve">Father or Mother </v>
          </cell>
          <cell r="AE84" t="str">
            <v>Other:</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row>
        <row r="85">
          <cell r="K85">
            <v>7.18</v>
          </cell>
          <cell r="M85">
            <v>6.0999999999999979</v>
          </cell>
          <cell r="P85">
            <v>7.18</v>
          </cell>
          <cell r="Q85">
            <v>7.1199999999999974</v>
          </cell>
          <cell r="R85">
            <v>6.1299999999999972</v>
          </cell>
          <cell r="W85" t="str">
            <v>Do you have a private land?</v>
          </cell>
          <cell r="X85" t="str">
            <v/>
          </cell>
          <cell r="Y85" t="str">
            <v>No</v>
          </cell>
          <cell r="Z85" t="str">
            <v>Yes</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row>
        <row r="86">
          <cell r="K86">
            <v>7.2</v>
          </cell>
          <cell r="M86">
            <v>6.1099999999999977</v>
          </cell>
          <cell r="P86">
            <v>7.2</v>
          </cell>
          <cell r="Q86">
            <v>7.139999999999997</v>
          </cell>
          <cell r="R86" t="str">
            <v/>
          </cell>
          <cell r="W86" t="str">
            <v>Who in your household decides on the type of use of income generated by the land?</v>
          </cell>
          <cell r="X86" t="str">
            <v/>
          </cell>
          <cell r="Y86" t="str">
            <v>Myself Alone</v>
          </cell>
          <cell r="Z86" t="str">
            <v>Myself and Husband</v>
          </cell>
          <cell r="AA86" t="str">
            <v>Husband Alone</v>
          </cell>
          <cell r="AB86" t="str">
            <v>Husband and Other Male Family Members</v>
          </cell>
          <cell r="AC86" t="str">
            <v>Father-in-Law or Mother-in-Law</v>
          </cell>
          <cell r="AD86" t="str">
            <v xml:space="preserve">Father or Mother </v>
          </cell>
          <cell r="AE86" t="str">
            <v>Other:</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row>
        <row r="87">
          <cell r="K87">
            <v>7.21</v>
          </cell>
          <cell r="M87">
            <v>6.1199999999999974</v>
          </cell>
          <cell r="P87">
            <v>7.21</v>
          </cell>
          <cell r="Q87">
            <v>7.1499999999999968</v>
          </cell>
          <cell r="R87" t="str">
            <v/>
          </cell>
          <cell r="W87" t="str">
            <v>Who has the selling authority to decide if you want to sell the land?</v>
          </cell>
          <cell r="X87" t="str">
            <v/>
          </cell>
          <cell r="Y87" t="str">
            <v>Myself Alone</v>
          </cell>
          <cell r="Z87" t="str">
            <v>Myself and Husband</v>
          </cell>
          <cell r="AA87" t="str">
            <v>Husband Alone</v>
          </cell>
          <cell r="AB87" t="str">
            <v>Husband and Other Male Family Members</v>
          </cell>
          <cell r="AC87" t="str">
            <v>Father-in-Law or Mother-in-Law</v>
          </cell>
          <cell r="AD87" t="str">
            <v xml:space="preserve">Father or Mother </v>
          </cell>
          <cell r="AE87" t="str">
            <v>Other:</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row>
        <row r="88">
          <cell r="K88">
            <v>7.1</v>
          </cell>
          <cell r="M88">
            <v>6.1299999999999972</v>
          </cell>
          <cell r="P88">
            <v>7.1</v>
          </cell>
          <cell r="Q88">
            <v>7.1599999999999966</v>
          </cell>
          <cell r="R88">
            <v>7.01</v>
          </cell>
          <cell r="W88" t="str">
            <v>Do you have your personal jewelry?</v>
          </cell>
          <cell r="X88" t="str">
            <v/>
          </cell>
          <cell r="Y88" t="str">
            <v>No</v>
          </cell>
          <cell r="Z88" t="str">
            <v>Yes</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row>
        <row r="89">
          <cell r="K89">
            <v>7.12</v>
          </cell>
          <cell r="M89">
            <v>6.139999999999997</v>
          </cell>
          <cell r="P89">
            <v>7.12</v>
          </cell>
          <cell r="Q89">
            <v>7.1799999999999962</v>
          </cell>
          <cell r="R89" t="str">
            <v/>
          </cell>
          <cell r="W89" t="str">
            <v>Who has the authority of selling your jewelry if you want to sell them?</v>
          </cell>
          <cell r="X89" t="str">
            <v/>
          </cell>
          <cell r="Y89" t="str">
            <v>Myself Alone</v>
          </cell>
          <cell r="Z89" t="str">
            <v>Myself and Husband</v>
          </cell>
          <cell r="AA89" t="str">
            <v>Husband Alone</v>
          </cell>
          <cell r="AB89" t="str">
            <v>Husband and Other Male Family Members</v>
          </cell>
          <cell r="AC89" t="str">
            <v>Father-in-Law or Mother-in-Law</v>
          </cell>
          <cell r="AD89" t="str">
            <v xml:space="preserve">Father or Mother </v>
          </cell>
          <cell r="AE89" t="str">
            <v>Other:</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row>
        <row r="90">
          <cell r="K90">
            <v>14</v>
          </cell>
          <cell r="M90" t="str">
            <v>-</v>
          </cell>
          <cell r="P90">
            <v>14</v>
          </cell>
          <cell r="Q90">
            <v>8</v>
          </cell>
          <cell r="R90" t="str">
            <v/>
          </cell>
          <cell r="W90" t="str">
            <v>I want to ask you who decides about the following issues in your household:</v>
          </cell>
          <cell r="X90" t="str">
            <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row>
        <row r="91">
          <cell r="K91">
            <v>14.01</v>
          </cell>
          <cell r="M91">
            <v>7.01</v>
          </cell>
          <cell r="P91">
            <v>14.01</v>
          </cell>
          <cell r="Q91">
            <v>8.01</v>
          </cell>
          <cell r="R91" t="str">
            <v/>
          </cell>
          <cell r="W91" t="str">
            <v>Food Purchase for Household?</v>
          </cell>
          <cell r="X91" t="str">
            <v/>
          </cell>
          <cell r="Y91" t="str">
            <v>Head / Father of the household decides alone</v>
          </cell>
          <cell r="Z91" t="str">
            <v>Spouse of household head or female household head decides alone</v>
          </cell>
          <cell r="AA91" t="str">
            <v>Head / Father in consultation with his/her spouse</v>
          </cell>
          <cell r="AB91" t="str">
            <v>Head / Father in consultation with the person concerned</v>
          </cell>
          <cell r="AC91" t="str">
            <v>Head / Father and spouse of head in consultation with the person concerned</v>
          </cell>
          <cell r="AD91" t="str">
            <v>Head / Father and other male members decide</v>
          </cell>
          <cell r="AE91" t="str">
            <v>Other combination of persons decide</v>
          </cell>
          <cell r="AF91" t="str">
            <v>Does not apply to this household</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row>
        <row r="92">
          <cell r="K92">
            <v>14.02</v>
          </cell>
          <cell r="M92">
            <v>7.02</v>
          </cell>
          <cell r="P92">
            <v>14.02</v>
          </cell>
          <cell r="Q92">
            <v>8.02</v>
          </cell>
          <cell r="R92" t="str">
            <v/>
          </cell>
          <cell r="W92" t="str">
            <v>Clothes Purchases?</v>
          </cell>
          <cell r="X92" t="str">
            <v/>
          </cell>
          <cell r="Y92" t="str">
            <v>Head / Father of the household decides alone</v>
          </cell>
          <cell r="Z92" t="str">
            <v>Spouse of household head or female household head decides alone</v>
          </cell>
          <cell r="AA92" t="str">
            <v>Head / Father in consultation with his/her spouse</v>
          </cell>
          <cell r="AB92" t="str">
            <v>Head / Father in consultation with the person concerned</v>
          </cell>
          <cell r="AC92" t="str">
            <v>Head / Father and spouse of head in consultation with the person concerned</v>
          </cell>
          <cell r="AD92" t="str">
            <v>Head / Father and other male members decide</v>
          </cell>
          <cell r="AE92" t="str">
            <v>Other combination of persons decide</v>
          </cell>
          <cell r="AF92" t="str">
            <v>Does not apply to this household</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row>
        <row r="93">
          <cell r="K93">
            <v>14.05</v>
          </cell>
          <cell r="M93">
            <v>7.0299999999999994</v>
          </cell>
          <cell r="P93">
            <v>14.05</v>
          </cell>
          <cell r="Q93">
            <v>8.0299999999999994</v>
          </cell>
          <cell r="R93" t="str">
            <v/>
          </cell>
          <cell r="W93" t="str">
            <v>Medicine?</v>
          </cell>
          <cell r="X93" t="str">
            <v/>
          </cell>
          <cell r="Y93" t="str">
            <v>Head / Father of the household decides alone</v>
          </cell>
          <cell r="Z93" t="str">
            <v>Spouse of household head or female household head decides alone</v>
          </cell>
          <cell r="AA93" t="str">
            <v>Head / Father in consultation with his/her spouse</v>
          </cell>
          <cell r="AB93" t="str">
            <v>Head / Father in consultation with the person concerned</v>
          </cell>
          <cell r="AC93" t="str">
            <v>Head / Father and spouse of head in consultation with the person concerned</v>
          </cell>
          <cell r="AD93" t="str">
            <v>Head / Father and other male members decide</v>
          </cell>
          <cell r="AE93" t="str">
            <v>Other combination of persons decide</v>
          </cell>
          <cell r="AF93" t="str">
            <v>Does not apply to this household</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row>
        <row r="94">
          <cell r="K94">
            <v>14.08</v>
          </cell>
          <cell r="M94">
            <v>7.0399999999999991</v>
          </cell>
          <cell r="P94">
            <v>14.08</v>
          </cell>
          <cell r="Q94">
            <v>8.0399999999999991</v>
          </cell>
          <cell r="R94" t="str">
            <v/>
          </cell>
          <cell r="W94" t="str">
            <v>Marriage of Boys?</v>
          </cell>
          <cell r="X94" t="str">
            <v/>
          </cell>
          <cell r="Y94" t="str">
            <v>Head / Father of the household decides alone</v>
          </cell>
          <cell r="Z94" t="str">
            <v>Spouse of household head or female household head decides alone</v>
          </cell>
          <cell r="AA94" t="str">
            <v>Head / Father in consultation with his/her spouse</v>
          </cell>
          <cell r="AB94" t="str">
            <v>Head / Father in consultation with the person concerned</v>
          </cell>
          <cell r="AC94" t="str">
            <v>Head / Father and spouse of head in consultation with the person concerned</v>
          </cell>
          <cell r="AD94" t="str">
            <v>Head / Father and other male members decide</v>
          </cell>
          <cell r="AE94" t="str">
            <v>Other combination of persons decide</v>
          </cell>
          <cell r="AF94" t="str">
            <v>Does not apply to this household</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row>
        <row r="95">
          <cell r="K95">
            <v>14.09</v>
          </cell>
          <cell r="M95">
            <v>7.0499999999999989</v>
          </cell>
          <cell r="P95">
            <v>14.09</v>
          </cell>
          <cell r="Q95">
            <v>8.0499999999999989</v>
          </cell>
          <cell r="R95" t="str">
            <v/>
          </cell>
          <cell r="W95" t="str">
            <v>Marriage of Girls?</v>
          </cell>
          <cell r="X95" t="str">
            <v/>
          </cell>
          <cell r="Y95" t="str">
            <v>Head / Father of the household decides alone</v>
          </cell>
          <cell r="Z95" t="str">
            <v>Spouse of household head or female household head decides alone</v>
          </cell>
          <cell r="AA95" t="str">
            <v>Head / Father in consultation with his/her spouse</v>
          </cell>
          <cell r="AB95" t="str">
            <v>Head / Father in consultation with the person concerned</v>
          </cell>
          <cell r="AC95" t="str">
            <v>Head / Father and spouse of head in consultation with the person concerned</v>
          </cell>
          <cell r="AD95" t="str">
            <v>Head / Father and other male members decide</v>
          </cell>
          <cell r="AE95" t="str">
            <v>Other combination of persons decide</v>
          </cell>
          <cell r="AF95" t="str">
            <v>Does not apply to this household</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row>
        <row r="96">
          <cell r="K96">
            <v>14.1</v>
          </cell>
          <cell r="M96">
            <v>7.0599999999999987</v>
          </cell>
          <cell r="P96">
            <v>14.1</v>
          </cell>
          <cell r="Q96">
            <v>8.0599999999999987</v>
          </cell>
          <cell r="R96" t="str">
            <v/>
          </cell>
          <cell r="W96" t="str">
            <v>Education of Boys?</v>
          </cell>
          <cell r="X96" t="str">
            <v/>
          </cell>
          <cell r="Y96" t="str">
            <v>Head / Father of the household decides alone</v>
          </cell>
          <cell r="Z96" t="str">
            <v>Spouse of household head or female household head decides alone</v>
          </cell>
          <cell r="AA96" t="str">
            <v>Head / Father in consultation with his/her spouse</v>
          </cell>
          <cell r="AB96" t="str">
            <v>Head / Father in consultation with the person concerned</v>
          </cell>
          <cell r="AC96" t="str">
            <v>Head / Father and spouse of head in consultation with the person concerned</v>
          </cell>
          <cell r="AD96" t="str">
            <v>Head / Father and other male members decide</v>
          </cell>
          <cell r="AE96" t="str">
            <v>Other combination of persons decide</v>
          </cell>
          <cell r="AF96" t="str">
            <v>Does not apply to this household</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row>
        <row r="97">
          <cell r="K97">
            <v>14.11</v>
          </cell>
          <cell r="M97">
            <v>7.0699999999999985</v>
          </cell>
          <cell r="P97">
            <v>14.11</v>
          </cell>
          <cell r="Q97">
            <v>8.0699999999999985</v>
          </cell>
          <cell r="R97" t="str">
            <v/>
          </cell>
          <cell r="W97" t="str">
            <v>Education of Girls?</v>
          </cell>
          <cell r="X97" t="str">
            <v/>
          </cell>
          <cell r="Y97" t="str">
            <v>Head / Father of the household decides alone</v>
          </cell>
          <cell r="Z97" t="str">
            <v>Spouse of household head or female household head decides alone</v>
          </cell>
          <cell r="AA97" t="str">
            <v>Head / Father in consultation with his/her spouse</v>
          </cell>
          <cell r="AB97" t="str">
            <v>Head / Father in consultation with the person concerned</v>
          </cell>
          <cell r="AC97" t="str">
            <v>Head / Father and spouse of head in consultation with the person concerned</v>
          </cell>
          <cell r="AD97" t="str">
            <v>Head / Father and other male members decide</v>
          </cell>
          <cell r="AE97" t="str">
            <v>Other combination of persons decide</v>
          </cell>
          <cell r="AF97" t="str">
            <v>Does not apply to this household</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row>
        <row r="98">
          <cell r="K98">
            <v>14.13</v>
          </cell>
          <cell r="M98">
            <v>7.0799999999999983</v>
          </cell>
          <cell r="P98">
            <v>14.13</v>
          </cell>
          <cell r="Q98">
            <v>8.0899999999999981</v>
          </cell>
          <cell r="R98" t="str">
            <v/>
          </cell>
          <cell r="W98" t="str">
            <v>Taking and Returning Loans?</v>
          </cell>
          <cell r="X98" t="str">
            <v/>
          </cell>
          <cell r="Y98" t="str">
            <v>Head / Father of the household decides alone</v>
          </cell>
          <cell r="Z98" t="str">
            <v>Spouse of household head or female household head decides alone</v>
          </cell>
          <cell r="AA98" t="str">
            <v>Head / Father in consultation with his/her spouse</v>
          </cell>
          <cell r="AB98" t="str">
            <v>Head / Father in consultation with the person concerned</v>
          </cell>
          <cell r="AC98" t="str">
            <v>Head / Father and spouse of head in consultation with the person concerned</v>
          </cell>
          <cell r="AD98" t="str">
            <v>Head / Father and other male members decide</v>
          </cell>
          <cell r="AE98" t="str">
            <v>Other combination of persons decide</v>
          </cell>
          <cell r="AF98" t="str">
            <v>Does not apply to this household</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row>
        <row r="99">
          <cell r="K99">
            <v>8.0399999999999991</v>
          </cell>
          <cell r="M99">
            <v>8.01</v>
          </cell>
          <cell r="P99">
            <v>8.0399999999999991</v>
          </cell>
          <cell r="Q99">
            <v>9.01</v>
          </cell>
          <cell r="R99" t="str">
            <v/>
          </cell>
          <cell r="W99" t="str">
            <v>During the past 7 days, for how many days did members of your household go hungry?</v>
          </cell>
          <cell r="X99" t="str">
            <v/>
          </cell>
          <cell r="Y99" t="str">
            <v>Days</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row>
        <row r="100">
          <cell r="K100" t="str">
            <v>N.86</v>
          </cell>
          <cell r="M100">
            <v>8.02</v>
          </cell>
          <cell r="P100" t="str">
            <v>N.86</v>
          </cell>
          <cell r="Q100" t="str">
            <v>N/A</v>
          </cell>
          <cell r="R100" t="str">
            <v/>
          </cell>
          <cell r="W100" t="str">
            <v>During the last 12 months, in which months did your household face a shortage of food to eat?</v>
          </cell>
          <cell r="X100" t="str">
            <v>[MARK ALL MENTIONED]</v>
          </cell>
          <cell r="Y100" t="str">
            <v>No Months</v>
          </cell>
          <cell r="Z100">
            <v>40817</v>
          </cell>
          <cell r="AA100">
            <v>40787</v>
          </cell>
          <cell r="AB100">
            <v>40756</v>
          </cell>
          <cell r="AC100">
            <v>40725</v>
          </cell>
          <cell r="AD100">
            <v>40695</v>
          </cell>
          <cell r="AE100">
            <v>40664</v>
          </cell>
          <cell r="AF100">
            <v>40634</v>
          </cell>
          <cell r="AG100">
            <v>40603</v>
          </cell>
          <cell r="AH100">
            <v>40210</v>
          </cell>
          <cell r="AI100">
            <v>40179</v>
          </cell>
          <cell r="AJ100">
            <v>40513</v>
          </cell>
          <cell r="AK100">
            <v>40483</v>
          </cell>
          <cell r="AL100">
            <v>40452</v>
          </cell>
          <cell r="AM100">
            <v>40422</v>
          </cell>
          <cell r="AN100">
            <v>40391</v>
          </cell>
          <cell r="AO100">
            <v>40360</v>
          </cell>
          <cell r="AP100">
            <v>40330</v>
          </cell>
          <cell r="AQ100">
            <v>40299</v>
          </cell>
          <cell r="AR100">
            <v>40269</v>
          </cell>
          <cell r="AS100">
            <v>40238</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row>
        <row r="101">
          <cell r="K101">
            <v>8.01</v>
          </cell>
          <cell r="M101">
            <v>8.0299999999999994</v>
          </cell>
          <cell r="P101">
            <v>8.01</v>
          </cell>
          <cell r="Q101">
            <v>9.02</v>
          </cell>
          <cell r="R101" t="str">
            <v/>
          </cell>
          <cell r="W101" t="str">
            <v>How many days did you eat this item in the past 7 days?</v>
          </cell>
          <cell r="X101" t="str">
            <v/>
          </cell>
          <cell r="Y101" t="str">
            <v>Days</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row>
        <row r="102">
          <cell r="K102">
            <v>8.0299999999999994</v>
          </cell>
          <cell r="M102">
            <v>8.0399999999999991</v>
          </cell>
          <cell r="P102">
            <v>8.0299999999999994</v>
          </cell>
          <cell r="Q102">
            <v>9.0299999999999994</v>
          </cell>
          <cell r="R102" t="str">
            <v/>
          </cell>
          <cell r="W102" t="str">
            <v>What was the total amount consumed in the last 7 days in kilograms (liters)?</v>
          </cell>
          <cell r="X102" t="str">
            <v/>
          </cell>
          <cell r="Y102" t="str">
            <v>Kilograms</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ER102" t="str">
            <v>Keep</v>
          </cell>
        </row>
        <row r="103">
          <cell r="K103">
            <v>9.01</v>
          </cell>
          <cell r="M103">
            <v>9.01</v>
          </cell>
          <cell r="P103">
            <v>9.01</v>
          </cell>
          <cell r="Q103">
            <v>10.01</v>
          </cell>
          <cell r="R103">
            <v>9.0499999999999989</v>
          </cell>
          <cell r="W103" t="str">
            <v>Are there any people who were members of the household within the past year who have since left the household to move to a different village, town, city or country?</v>
          </cell>
          <cell r="X103" t="str">
            <v/>
          </cell>
          <cell r="Y103" t="str">
            <v>No</v>
          </cell>
          <cell r="Z103" t="str">
            <v>Yes</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row>
        <row r="104">
          <cell r="K104">
            <v>9.0299999999999994</v>
          </cell>
          <cell r="M104">
            <v>9.02</v>
          </cell>
          <cell r="P104">
            <v>9.0299999999999994</v>
          </cell>
          <cell r="Q104">
            <v>10.029999999999999</v>
          </cell>
          <cell r="R104" t="str">
            <v/>
          </cell>
          <cell r="W104" t="str">
            <v>What is their age now? What is their gender?</v>
          </cell>
          <cell r="X104" t="str">
            <v>Location Codes</v>
          </cell>
          <cell r="Y104" t="str">
            <v>Years</v>
          </cell>
          <cell r="Z104" t="str">
            <v>Male</v>
          </cell>
          <cell r="AA104" t="str">
            <v>Female</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row>
        <row r="105">
          <cell r="K105">
            <v>9.0500000000000007</v>
          </cell>
          <cell r="M105">
            <v>9.0299999999999994</v>
          </cell>
          <cell r="P105">
            <v>9.0500000000000007</v>
          </cell>
          <cell r="Q105">
            <v>10.049999999999999</v>
          </cell>
          <cell r="R105" t="str">
            <v/>
          </cell>
          <cell r="W105" t="str">
            <v>Where do they currently live?</v>
          </cell>
          <cell r="X105" t="str">
            <v>[USE LOCATION CODE]</v>
          </cell>
          <cell r="Y105" t="str">
            <v>Closest Village to This Village</v>
          </cell>
          <cell r="Z105" t="str">
            <v>Other Village or Town in District</v>
          </cell>
          <cell r="AA105" t="str">
            <v>District Center</v>
          </cell>
          <cell r="AB105" t="str">
            <v>Town Outside District But in Province</v>
          </cell>
          <cell r="AC105" t="str">
            <v>Province Center</v>
          </cell>
          <cell r="AD105" t="str">
            <v>Village or Town Outside Province</v>
          </cell>
          <cell r="AE105" t="str">
            <v>Herat (Province Center)</v>
          </cell>
          <cell r="AF105" t="str">
            <v>Jalalabad (Nangarhar Province Center)</v>
          </cell>
          <cell r="AG105" t="str">
            <v>Mazar-e Sharif (Balkh Province Center)</v>
          </cell>
          <cell r="AH105" t="str">
            <v>Kandahar (Kandahar Province Center)</v>
          </cell>
          <cell r="AI105" t="str">
            <v>Pul-e Khumri (Baghlan Province Center)</v>
          </cell>
          <cell r="AJ105" t="str">
            <v>Chaghcharan (Ghor Province Center)</v>
          </cell>
          <cell r="AK105" t="str">
            <v>Nili (Daykundi Province Center)</v>
          </cell>
          <cell r="AL105" t="str">
            <v>Kabul</v>
          </cell>
          <cell r="AM105" t="str">
            <v>Pakistan</v>
          </cell>
          <cell r="AN105" t="str">
            <v>Iran</v>
          </cell>
          <cell r="AO105" t="str">
            <v>India</v>
          </cell>
          <cell r="AP105" t="str">
            <v>Another Place</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row>
        <row r="106">
          <cell r="K106">
            <v>9.08</v>
          </cell>
          <cell r="M106">
            <v>9.0399999999999991</v>
          </cell>
          <cell r="P106">
            <v>9.08</v>
          </cell>
          <cell r="Q106">
            <v>10.079999999999998</v>
          </cell>
          <cell r="R106" t="str">
            <v/>
          </cell>
          <cell r="W106" t="str">
            <v>During the past 12 months, how many times have they sent back income to support the household?</v>
          </cell>
          <cell r="X106" t="str">
            <v/>
          </cell>
          <cell r="Y106" t="str">
            <v>Times</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row>
        <row r="107">
          <cell r="K107">
            <v>9.09</v>
          </cell>
          <cell r="M107">
            <v>9.0499999999999989</v>
          </cell>
          <cell r="P107">
            <v>9.09</v>
          </cell>
          <cell r="Q107" t="str">
            <v>N/A</v>
          </cell>
          <cell r="R107">
            <v>10.01</v>
          </cell>
          <cell r="W107" t="str">
            <v>During the past 12 months, has any member of the household moved back?</v>
          </cell>
          <cell r="X107" t="str">
            <v/>
          </cell>
          <cell r="Y107" t="str">
            <v>No</v>
          </cell>
          <cell r="Z107" t="str">
            <v>Yes</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row>
        <row r="108">
          <cell r="K108">
            <v>9.11</v>
          </cell>
          <cell r="M108">
            <v>9.0599999999999987</v>
          </cell>
          <cell r="P108">
            <v>9.11</v>
          </cell>
          <cell r="Q108" t="str">
            <v>N/A</v>
          </cell>
          <cell r="R108" t="str">
            <v/>
          </cell>
          <cell r="W108" t="str">
            <v>What is their age now? What is their gender?</v>
          </cell>
          <cell r="X108" t="str">
            <v/>
          </cell>
          <cell r="Y108" t="str">
            <v>Years</v>
          </cell>
          <cell r="Z108" t="str">
            <v>Male</v>
          </cell>
          <cell r="AA108" t="str">
            <v>Female</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row>
        <row r="109">
          <cell r="K109">
            <v>10.81</v>
          </cell>
          <cell r="M109">
            <v>10.01</v>
          </cell>
          <cell r="P109">
            <v>10.81</v>
          </cell>
          <cell r="Q109">
            <v>11.04</v>
          </cell>
          <cell r="R109">
            <v>10.029999999999999</v>
          </cell>
          <cell r="W109" t="str">
            <v>In this village, are there women who are well respected by men and women?</v>
          </cell>
          <cell r="X109" t="str">
            <v/>
          </cell>
          <cell r="Y109" t="str">
            <v>No</v>
          </cell>
          <cell r="Z109" t="str">
            <v>Yes</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row>
        <row r="110">
          <cell r="K110">
            <v>10.82</v>
          </cell>
          <cell r="M110">
            <v>10.02</v>
          </cell>
          <cell r="P110">
            <v>10.82</v>
          </cell>
          <cell r="Q110">
            <v>11.049999999999999</v>
          </cell>
          <cell r="R110" t="str">
            <v/>
          </cell>
          <cell r="W110" t="str">
            <v>Does this {woman / women} have any title(s) or position(s)? [IF YES] What?</v>
          </cell>
          <cell r="X110" t="str">
            <v>[MARK ALL MENTIONED]</v>
          </cell>
          <cell r="Y110" t="str">
            <v>No, This Person Doesn't Have a Title or Position</v>
          </cell>
          <cell r="Z110" t="str">
            <v>Head of Women's Council</v>
          </cell>
          <cell r="AA110" t="str">
            <v>Member of Women's Council</v>
          </cell>
          <cell r="AB110" t="str">
            <v>Head of CDC (Woman)</v>
          </cell>
          <cell r="AC110" t="str">
            <v>Deputy Head of CDC (Woman)</v>
          </cell>
          <cell r="AD110" t="str">
            <v>Treasurer of CDC (Woman)</v>
          </cell>
          <cell r="AE110" t="str">
            <v>Secretary of CDC</v>
          </cell>
          <cell r="AF110" t="str">
            <v>Member of CDC</v>
          </cell>
          <cell r="AG110" t="str">
            <v>Teacher</v>
          </cell>
          <cell r="AH110" t="str">
            <v>Midwife</v>
          </cell>
          <cell r="AI110" t="str">
            <v>White Hair</v>
          </cell>
          <cell r="AJ110" t="str">
            <v>Other:</v>
          </cell>
          <cell r="AK110" t="str">
            <v>Other:</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row>
        <row r="111">
          <cell r="K111">
            <v>10.51</v>
          </cell>
          <cell r="M111">
            <v>10.029999999999999</v>
          </cell>
          <cell r="P111">
            <v>10.51</v>
          </cell>
          <cell r="Q111">
            <v>11.059999999999999</v>
          </cell>
          <cell r="R111">
            <v>10.069999999999999</v>
          </cell>
          <cell r="W111" t="str">
            <v>Do women in this village have someone or a group to go to discuss and/or find a way to solve their problems?</v>
          </cell>
          <cell r="X111" t="str">
            <v/>
          </cell>
          <cell r="Y111" t="str">
            <v>No</v>
          </cell>
          <cell r="Z111" t="str">
            <v>Yes, to Discuss Problems</v>
          </cell>
          <cell r="AA111" t="str">
            <v>Yes, to Resolve Problems</v>
          </cell>
          <cell r="AB111" t="str">
            <v>Yes, to Discuss and Resolve Problems</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row>
        <row r="112">
          <cell r="K112">
            <v>10.83</v>
          </cell>
          <cell r="M112">
            <v>10.039999999999999</v>
          </cell>
          <cell r="P112">
            <v>10.83</v>
          </cell>
          <cell r="Q112">
            <v>11.069999999999999</v>
          </cell>
          <cell r="R112" t="str">
            <v/>
          </cell>
          <cell r="W112" t="str">
            <v>Who or what group?</v>
          </cell>
          <cell r="X112" t="str">
            <v>[MARK ALL MENTIONED]</v>
          </cell>
          <cell r="Y112" t="str">
            <v>Women's group</v>
          </cell>
          <cell r="Z112" t="str">
            <v>Mullah</v>
          </cell>
          <cell r="AA112" t="str">
            <v>Educated and respected woman</v>
          </cell>
          <cell r="AB112" t="str">
            <v>Educated and respected man</v>
          </cell>
          <cell r="AC112" t="str">
            <v>Group Established by NGO</v>
          </cell>
          <cell r="AD112" t="str">
            <v>CDC</v>
          </cell>
          <cell r="AE112" t="str">
            <v>Women's Council</v>
          </cell>
          <cell r="AF112" t="str">
            <v>Other:</v>
          </cell>
          <cell r="AG112" t="str">
            <v>Other:</v>
          </cell>
          <cell r="AH112" t="str">
            <v>Other:</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row>
        <row r="113">
          <cell r="K113">
            <v>10.84</v>
          </cell>
          <cell r="M113">
            <v>10.049999999999999</v>
          </cell>
          <cell r="P113">
            <v>10.84</v>
          </cell>
          <cell r="Q113">
            <v>11.079999999999998</v>
          </cell>
          <cell r="R113" t="str">
            <v/>
          </cell>
          <cell r="W113" t="str">
            <v>What sort of problems do they discuss?</v>
          </cell>
          <cell r="X113" t="str">
            <v>[MARK ALL MENTIONED]</v>
          </cell>
          <cell r="Y113" t="str">
            <v>Family Problems</v>
          </cell>
          <cell r="Z113" t="str">
            <v>Marriage / Birth Matters</v>
          </cell>
          <cell r="AA113" t="str">
            <v>Infertility</v>
          </cell>
          <cell r="AB113" t="str">
            <v>Contraception</v>
          </cell>
          <cell r="AC113" t="str">
            <v>Economic Problems</v>
          </cell>
          <cell r="AD113" t="str">
            <v>Development Projects</v>
          </cell>
          <cell r="AE113" t="str">
            <v>Conflict Resolution</v>
          </cell>
          <cell r="AF113" t="str">
            <v>Religious / Cultural Matters</v>
          </cell>
          <cell r="AG113" t="str">
            <v>Diseases / Health Problems</v>
          </cell>
          <cell r="AH113" t="str">
            <v>Other:</v>
          </cell>
          <cell r="AI113" t="str">
            <v>Other:</v>
          </cell>
          <cell r="AJ113" t="str">
            <v>Other:</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row>
        <row r="114">
          <cell r="K114">
            <v>10.85</v>
          </cell>
          <cell r="M114">
            <v>10.059999999999999</v>
          </cell>
          <cell r="P114">
            <v>10.85</v>
          </cell>
          <cell r="Q114">
            <v>11.089999999999998</v>
          </cell>
          <cell r="R114" t="str">
            <v/>
          </cell>
          <cell r="W114" t="str">
            <v>Do you go to this person or group? [IF NOT] Why not?</v>
          </cell>
          <cell r="X114" t="str">
            <v/>
          </cell>
          <cell r="Y114" t="str">
            <v>Yes, I Go To This Person or Group</v>
          </cell>
          <cell r="Z114" t="str">
            <v>Fear</v>
          </cell>
          <cell r="AA114" t="str">
            <v>Shame</v>
          </cell>
          <cell r="AB114" t="str">
            <v>Not Appropriate / Against Custom</v>
          </cell>
          <cell r="AC114" t="str">
            <v>Not Allowed</v>
          </cell>
          <cell r="AD114" t="str">
            <v>No Interest / No Problems</v>
          </cell>
          <cell r="AE114" t="str">
            <v>Other:</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row>
        <row r="115">
          <cell r="K115">
            <v>10.17</v>
          </cell>
          <cell r="M115">
            <v>10.069999999999999</v>
          </cell>
          <cell r="P115">
            <v>10.17</v>
          </cell>
          <cell r="Q115">
            <v>11.01</v>
          </cell>
          <cell r="R115">
            <v>10.089999999999998</v>
          </cell>
          <cell r="W115" t="str">
            <v>Do you socialize with the women in the village other than those who are members of your family or household?</v>
          </cell>
          <cell r="X115" t="str">
            <v/>
          </cell>
          <cell r="Y115" t="str">
            <v>No</v>
          </cell>
          <cell r="Z115" t="str">
            <v>Yes</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row>
        <row r="116">
          <cell r="K116">
            <v>10.18</v>
          </cell>
          <cell r="M116">
            <v>10.079999999999998</v>
          </cell>
          <cell r="P116">
            <v>10.18</v>
          </cell>
          <cell r="Q116">
            <v>11.02</v>
          </cell>
          <cell r="R116" t="str">
            <v/>
          </cell>
          <cell r="W116" t="str">
            <v>During the past 30 days, how often did you do this?</v>
          </cell>
          <cell r="X116" t="str">
            <v/>
          </cell>
          <cell r="Y116" t="str">
            <v>Too Many To Count</v>
          </cell>
          <cell r="Z116" t="str">
            <v>More Than Three Times a Day</v>
          </cell>
          <cell r="AA116" t="str">
            <v>Three Times a Day</v>
          </cell>
          <cell r="AB116" t="str">
            <v>Twice a Day</v>
          </cell>
          <cell r="AC116" t="str">
            <v>Once a Day</v>
          </cell>
          <cell r="AD116" t="str">
            <v>Once Every Two or Three Days</v>
          </cell>
          <cell r="AE116" t="str">
            <v>Every Three or Four Days / Twice a Week</v>
          </cell>
          <cell r="AF116" t="str">
            <v>Once Every Four or Five Days</v>
          </cell>
          <cell r="AG116" t="str">
            <v>Once Every Seven Days / Once a Week</v>
          </cell>
          <cell r="AH116" t="str">
            <v>Three Times</v>
          </cell>
          <cell r="AI116" t="str">
            <v>Twice</v>
          </cell>
          <cell r="AJ116" t="str">
            <v>Once</v>
          </cell>
          <cell r="AK116" t="str">
            <v>Never</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row>
        <row r="117">
          <cell r="K117">
            <v>10.99</v>
          </cell>
          <cell r="M117" t="str">
            <v>-</v>
          </cell>
          <cell r="P117">
            <v>10.99</v>
          </cell>
          <cell r="Q117" t="str">
            <v>N/A</v>
          </cell>
          <cell r="R117" t="str">
            <v/>
          </cell>
          <cell r="W117" t="str">
            <v>During the past week, have you discussed any of the following issues with people outside the household?:</v>
          </cell>
          <cell r="X117" t="str">
            <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row>
        <row r="118">
          <cell r="K118">
            <v>10.98</v>
          </cell>
          <cell r="M118">
            <v>10.089999999999998</v>
          </cell>
          <cell r="P118">
            <v>10.98</v>
          </cell>
          <cell r="Q118" t="str">
            <v>N/A</v>
          </cell>
          <cell r="R118" t="str">
            <v/>
          </cell>
          <cell r="W118" t="str">
            <v>Marriage or Birth Matters?</v>
          </cell>
          <cell r="X118" t="str">
            <v/>
          </cell>
          <cell r="Y118" t="str">
            <v>No</v>
          </cell>
          <cell r="Z118" t="str">
            <v>Yes</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row>
        <row r="119">
          <cell r="K119">
            <v>10.08</v>
          </cell>
          <cell r="M119">
            <v>10.099999999999998</v>
          </cell>
          <cell r="P119">
            <v>10.08</v>
          </cell>
          <cell r="Q119" t="str">
            <v>N/A</v>
          </cell>
          <cell r="R119" t="str">
            <v/>
          </cell>
          <cell r="W119" t="str">
            <v>Family Matters?</v>
          </cell>
          <cell r="X119" t="str">
            <v/>
          </cell>
          <cell r="Y119" t="str">
            <v>No</v>
          </cell>
          <cell r="Z119" t="str">
            <v>Yes</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row>
        <row r="120">
          <cell r="K120">
            <v>10.09</v>
          </cell>
          <cell r="M120">
            <v>10.109999999999998</v>
          </cell>
          <cell r="P120">
            <v>10.09</v>
          </cell>
          <cell r="Q120" t="str">
            <v>N/A</v>
          </cell>
          <cell r="R120" t="str">
            <v/>
          </cell>
          <cell r="W120" t="str">
            <v>Disputes?</v>
          </cell>
          <cell r="X120" t="str">
            <v/>
          </cell>
          <cell r="Y120" t="str">
            <v>No</v>
          </cell>
          <cell r="Z120" t="str">
            <v>Yes</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row>
        <row r="121">
          <cell r="K121">
            <v>10.119999999999999</v>
          </cell>
          <cell r="M121">
            <v>10.119999999999997</v>
          </cell>
          <cell r="P121">
            <v>10.119999999999999</v>
          </cell>
          <cell r="Q121" t="str">
            <v>N/A</v>
          </cell>
          <cell r="R121" t="str">
            <v/>
          </cell>
          <cell r="W121" t="str">
            <v>Local Governance Issues</v>
          </cell>
          <cell r="X121" t="str">
            <v/>
          </cell>
          <cell r="Y121" t="str">
            <v>No</v>
          </cell>
          <cell r="Z121" t="str">
            <v>Yes</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row>
        <row r="122">
          <cell r="K122">
            <v>10.23</v>
          </cell>
          <cell r="M122">
            <v>10.129999999999997</v>
          </cell>
          <cell r="P122">
            <v>10.23</v>
          </cell>
          <cell r="Q122">
            <v>11.109999999999998</v>
          </cell>
          <cell r="R122" t="str">
            <v/>
          </cell>
          <cell r="W122" t="str">
            <v>In the last 30 days, on how many days have you gone outside your dwelling compound?</v>
          </cell>
          <cell r="X122" t="str">
            <v/>
          </cell>
          <cell r="Y122" t="str">
            <v>Zero</v>
          </cell>
          <cell r="Z122" t="str">
            <v>Days</v>
          </cell>
          <cell r="AA122" t="str">
            <v>Once a Day</v>
          </cell>
          <cell r="AB122" t="str">
            <v>Twice a Day</v>
          </cell>
          <cell r="AC122" t="str">
            <v>Three Times a Day</v>
          </cell>
          <cell r="AD122" t="str">
            <v>Four Times a Day</v>
          </cell>
          <cell r="AE122" t="str">
            <v>Five Times a Day</v>
          </cell>
          <cell r="AF122" t="str">
            <v>More Than Five Times a Day</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row>
        <row r="123">
          <cell r="K123">
            <v>10.25</v>
          </cell>
          <cell r="M123">
            <v>10.139999999999997</v>
          </cell>
          <cell r="P123">
            <v>10.25</v>
          </cell>
          <cell r="Q123">
            <v>11.119999999999997</v>
          </cell>
          <cell r="R123" t="str">
            <v/>
          </cell>
          <cell r="W123" t="str">
            <v>Do you always have a company when you leave the house?</v>
          </cell>
          <cell r="X123" t="str">
            <v/>
          </cell>
          <cell r="Y123" t="str">
            <v>No, Unaccompanied</v>
          </cell>
          <cell r="Z123" t="str">
            <v>Yes, Child Under 10</v>
          </cell>
          <cell r="AA123" t="str">
            <v>Child from 11 - 15 Years</v>
          </cell>
          <cell r="AB123" t="str">
            <v>Husband</v>
          </cell>
          <cell r="AC123" t="str">
            <v>Adult Male Family Member</v>
          </cell>
          <cell r="AD123" t="str">
            <v>Adult Female Family Member</v>
          </cell>
          <cell r="AE123" t="str">
            <v>Female Non-Relative</v>
          </cell>
          <cell r="AF123" t="str">
            <v>Other:</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row>
        <row r="124">
          <cell r="K124">
            <v>10.26</v>
          </cell>
          <cell r="M124">
            <v>10.149999999999997</v>
          </cell>
          <cell r="P124">
            <v>10.26</v>
          </cell>
          <cell r="Q124">
            <v>11.129999999999997</v>
          </cell>
          <cell r="R124" t="str">
            <v/>
          </cell>
          <cell r="W124" t="str">
            <v>When do you wear chadari?</v>
          </cell>
          <cell r="X124" t="str">
            <v/>
          </cell>
          <cell r="Y124" t="str">
            <v>No, Don't Wear a Burka</v>
          </cell>
          <cell r="Z124" t="str">
            <v>Wear Headscarf or Other Head-Covering but Not Burqa</v>
          </cell>
          <cell r="AA124" t="str">
            <v>Yes, But Rarely</v>
          </cell>
          <cell r="AB124" t="str">
            <v>Yes, Sometimes</v>
          </cell>
          <cell r="AC124" t="str">
            <v>Yes, Most of the Time</v>
          </cell>
          <cell r="AD124" t="str">
            <v>Yes, Always</v>
          </cell>
          <cell r="AE124" t="str">
            <v>Other:</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row>
        <row r="125">
          <cell r="K125">
            <v>10.210000000000001</v>
          </cell>
          <cell r="M125">
            <v>10.159999999999997</v>
          </cell>
          <cell r="P125">
            <v>10.210000000000001</v>
          </cell>
          <cell r="Q125" t="str">
            <v>N/A</v>
          </cell>
          <cell r="R125" t="str">
            <v/>
          </cell>
          <cell r="W125" t="str">
            <v>How many households do you know in the village that is closest to your village?</v>
          </cell>
          <cell r="X125" t="str">
            <v/>
          </cell>
          <cell r="Y125" t="str">
            <v>No Households</v>
          </cell>
          <cell r="Z125" t="str">
            <v>Households</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row>
        <row r="126">
          <cell r="K126">
            <v>10.220000000000001</v>
          </cell>
          <cell r="M126">
            <v>10.169999999999996</v>
          </cell>
          <cell r="P126">
            <v>10.220000000000001</v>
          </cell>
          <cell r="Q126">
            <v>11.139999999999997</v>
          </cell>
          <cell r="R126" t="str">
            <v/>
          </cell>
          <cell r="W126" t="str">
            <v>During the past 3 months, how many times have you visited the nearest village?</v>
          </cell>
          <cell r="X126" t="str">
            <v/>
          </cell>
          <cell r="Y126" t="str">
            <v>Zero</v>
          </cell>
          <cell r="Z126" t="str">
            <v>Once</v>
          </cell>
          <cell r="AA126" t="str">
            <v>Twice</v>
          </cell>
          <cell r="AB126" t="str">
            <v>Three Times</v>
          </cell>
          <cell r="AC126" t="str">
            <v>Four Times</v>
          </cell>
          <cell r="AD126" t="str">
            <v>Five Times</v>
          </cell>
          <cell r="AE126" t="str">
            <v>Six Times</v>
          </cell>
          <cell r="AF126" t="str">
            <v>Seven Times</v>
          </cell>
          <cell r="AG126" t="str">
            <v>Eight Times</v>
          </cell>
          <cell r="AH126" t="str">
            <v>Nine Times</v>
          </cell>
          <cell r="AI126" t="str">
            <v>Ten Times</v>
          </cell>
          <cell r="AJ126" t="str">
            <v>Once a Month</v>
          </cell>
          <cell r="AK126" t="str">
            <v>Once a Week</v>
          </cell>
          <cell r="AL126" t="str">
            <v>Once a Day</v>
          </cell>
          <cell r="AM126" t="str">
            <v>Too Many to Count</v>
          </cell>
          <cell r="AN126" t="str">
            <v>Other:</v>
          </cell>
          <cell r="AO126" t="str">
            <v>Times</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row>
        <row r="127">
          <cell r="K127">
            <v>10.28</v>
          </cell>
          <cell r="M127">
            <v>10.179999999999996</v>
          </cell>
          <cell r="P127">
            <v>10.28</v>
          </cell>
          <cell r="Q127">
            <v>11.149999999999997</v>
          </cell>
          <cell r="R127" t="str">
            <v/>
          </cell>
          <cell r="W127" t="str">
            <v>In the past month, how many times have you been to {name of district center}?</v>
          </cell>
          <cell r="X127" t="str">
            <v/>
          </cell>
          <cell r="Y127" t="str">
            <v>Zero</v>
          </cell>
          <cell r="Z127" t="str">
            <v>Too Many to Count</v>
          </cell>
          <cell r="AA127" t="str">
            <v>Times</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row>
        <row r="128">
          <cell r="K128">
            <v>6.24</v>
          </cell>
          <cell r="M128">
            <v>11.01</v>
          </cell>
          <cell r="P128">
            <v>6.24</v>
          </cell>
          <cell r="Q128">
            <v>12.139999999999997</v>
          </cell>
          <cell r="R128" t="str">
            <v/>
          </cell>
          <cell r="W128" t="str">
            <v>Considering the work of the village leaders in the past 12 months, how satisfied are you with the work they have done?</v>
          </cell>
          <cell r="X128" t="str">
            <v/>
          </cell>
          <cell r="Y128" t="str">
            <v>Very Satisfied</v>
          </cell>
          <cell r="Z128" t="str">
            <v>A Little Bit Satisfied</v>
          </cell>
          <cell r="AA128" t="str">
            <v>Neither Satisfied nor Unsatisfied</v>
          </cell>
          <cell r="AB128" t="str">
            <v>A Little Bit Unsatisfied</v>
          </cell>
          <cell r="AC128" t="str">
            <v>Very Unsatisfied</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row>
        <row r="129">
          <cell r="K129">
            <v>6.17</v>
          </cell>
          <cell r="M129">
            <v>11.02</v>
          </cell>
          <cell r="P129">
            <v>6.17</v>
          </cell>
          <cell r="Q129">
            <v>12.02</v>
          </cell>
          <cell r="R129" t="str">
            <v/>
          </cell>
          <cell r="W129" t="str">
            <v>To what extent do the influential people of this village consider the problems of women in the village and try to find a solution for them?: A great extent, a small extent, not at all?</v>
          </cell>
          <cell r="X129" t="str">
            <v/>
          </cell>
          <cell r="Y129" t="str">
            <v>A Great Extent</v>
          </cell>
          <cell r="Z129" t="str">
            <v>A Small Extent</v>
          </cell>
          <cell r="AA129" t="str">
            <v>Not At All</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row>
        <row r="130">
          <cell r="K130">
            <v>6.18</v>
          </cell>
          <cell r="M130">
            <v>11.03</v>
          </cell>
          <cell r="P130">
            <v>6.18</v>
          </cell>
          <cell r="Q130">
            <v>12.149999999999997</v>
          </cell>
          <cell r="R130">
            <v>11.049999999999999</v>
          </cell>
          <cell r="W130" t="str">
            <v>During the past 12 months, have the village leaders or {name of council 1}  made any decision or action which you disagreed with?</v>
          </cell>
          <cell r="X130" t="str">
            <v/>
          </cell>
          <cell r="Y130" t="str">
            <v>No</v>
          </cell>
          <cell r="Z130" t="str">
            <v>Yes</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row>
        <row r="131">
          <cell r="K131">
            <v>6.19</v>
          </cell>
          <cell r="M131">
            <v>11.04</v>
          </cell>
          <cell r="P131">
            <v>6.19</v>
          </cell>
          <cell r="Q131">
            <v>12.159999999999997</v>
          </cell>
          <cell r="R131" t="str">
            <v/>
          </cell>
          <cell r="W131" t="str">
            <v>What decision or action was this?</v>
          </cell>
          <cell r="X131" t="str">
            <v>[MARK ALL MENTIONED]</v>
          </cell>
          <cell r="Y131" t="str">
            <v>Marriage-Related Issues (e.g. Forcing People to Marry)</v>
          </cell>
          <cell r="Z131" t="str">
            <v>Made a Bad, Unfair, or Wrong Decision in Dispute</v>
          </cell>
          <cell r="AA131" t="str">
            <v>Administered Harsh or Unfair Punishment</v>
          </cell>
          <cell r="AB131" t="str">
            <v>Did Not Provide Development Projects</v>
          </cell>
          <cell r="AC131" t="str">
            <v>Mismanaged Development Projects</v>
          </cell>
          <cell r="AD131" t="str">
            <v>Did Not Follow Desires of Villagers Regarding Selection of Development Projects</v>
          </cell>
          <cell r="AE131" t="str">
            <v>Did Not Follow Desires of Villagers Regarding Management or Implementation of Development Projects</v>
          </cell>
          <cell r="AF131" t="str">
            <v>Stole or Misallocated Money from Development Projects</v>
          </cell>
          <cell r="AG131" t="str">
            <v>Stole or Misallocated Materials from Development Projects</v>
          </cell>
          <cell r="AH131" t="str">
            <v>Stole Land Allocated to Development Projects</v>
          </cell>
          <cell r="AI131" t="str">
            <v>Engaged in Nepotism in Selection of Staff to Work on Development Projects</v>
          </cell>
          <cell r="AJ131" t="str">
            <v>Did Things to Attract Threats or Intimidation by Taliban, Anti-Government Elements etc.</v>
          </cell>
          <cell r="AK131" t="str">
            <v>Did Not Protect Community from Conflict, Attacks or Banditry</v>
          </cell>
          <cell r="AL131" t="str">
            <v>Caused Disagreement within Community</v>
          </cell>
          <cell r="AM131" t="str">
            <v>Caused Disagreement with Other Communities</v>
          </cell>
          <cell r="AN131" t="str">
            <v>Allowed Activity That Is Contrary to Principles of Islam</v>
          </cell>
          <cell r="AO131" t="str">
            <v>Enforced Taliban Laws (Banning Music etc.)</v>
          </cell>
          <cell r="AP131" t="str">
            <v>Allowed Women Too Much Influence in Village Governance</v>
          </cell>
          <cell r="AQ131" t="str">
            <v>Allowed Women Too Much Influence in Community Life</v>
          </cell>
          <cell r="AR131" t="str">
            <v>Did Not Allow Women Influence in Village Governance</v>
          </cell>
          <cell r="AS131" t="str">
            <v>Did Not Allow Women Enough Influence in Community Life</v>
          </cell>
          <cell r="AT131" t="str">
            <v xml:space="preserve">Administered Unfair or Too High Taxes  </v>
          </cell>
          <cell r="AU131" t="str">
            <v>Prevented Boys from Going to School</v>
          </cell>
          <cell r="AV131" t="str">
            <v>Prevented Girls from Going to School</v>
          </cell>
          <cell r="AW131" t="str">
            <v>Allowed Boys to Go to School</v>
          </cell>
          <cell r="AX131" t="str">
            <v>Allowed Girls to Go to School</v>
          </cell>
          <cell r="AY131" t="str">
            <v>Refused Assistance from Foreign Forces</v>
          </cell>
          <cell r="AZ131" t="str">
            <v>Supported or Accepted Assistance from Foreign Forces</v>
          </cell>
          <cell r="BA131" t="str">
            <v>Refused Assistance from Afghan Government</v>
          </cell>
          <cell r="BB131" t="str">
            <v>Supported or Accepted Assistance from Afghan Government</v>
          </cell>
          <cell r="BC131" t="str">
            <v>Assisted or Supported Qumandan / Jang Salar</v>
          </cell>
          <cell r="BD131" t="str">
            <v>Did Not Assist or Support Qumandan / Jang Salar</v>
          </cell>
          <cell r="BE131" t="str">
            <v>Assisted or Supported Taliban or Other Anti-Government Elements</v>
          </cell>
          <cell r="BF131" t="str">
            <v>Did Not Assist or Support Taliban or Other Anti-Government Elements</v>
          </cell>
          <cell r="BG131" t="str">
            <v>Stole or Confiscated Money from Villagers</v>
          </cell>
          <cell r="BH131" t="str">
            <v>Stole or Confiscated Land from Villagers</v>
          </cell>
          <cell r="BI131" t="str">
            <v>Stole or Confiscated Houses from Villagers</v>
          </cell>
          <cell r="BJ131" t="str">
            <v>Stole or Confiscated Livestock from Villagers</v>
          </cell>
          <cell r="BK131" t="str">
            <v>Stole or Confiscated Harvest from Villagers</v>
          </cell>
          <cell r="BL131" t="str">
            <v>Stole or Confiscated Household Goods from Villagers</v>
          </cell>
          <cell r="BM131" t="str">
            <v>Stole or Confiscated Many Things from Villagers</v>
          </cell>
          <cell r="BN131" t="str">
            <v>Stole or Confiscated Other Things from Villagers</v>
          </cell>
          <cell r="BO131" t="str">
            <v>Other:</v>
          </cell>
          <cell r="BP131" t="str">
            <v>Other:</v>
          </cell>
          <cell r="BQ131" t="str">
            <v>Other:</v>
          </cell>
          <cell r="BR131">
            <v>0</v>
          </cell>
          <cell r="BS131">
            <v>0</v>
          </cell>
          <cell r="BT131">
            <v>0</v>
          </cell>
          <cell r="BU131">
            <v>0</v>
          </cell>
          <cell r="BV131">
            <v>0</v>
          </cell>
        </row>
        <row r="132">
          <cell r="K132" t="str">
            <v>N.18</v>
          </cell>
          <cell r="M132">
            <v>11.049999999999999</v>
          </cell>
          <cell r="P132" t="str">
            <v>N.18</v>
          </cell>
          <cell r="Q132" t="str">
            <v>N/A</v>
          </cell>
          <cell r="R132" t="str">
            <v/>
          </cell>
          <cell r="W132" t="str">
            <v>In your opinion, are there people in this village who are able to escape punishment for crimes or wrong things they have done because of their wealth, power, or tribal or family connections?</v>
          </cell>
          <cell r="X132" t="str">
            <v/>
          </cell>
          <cell r="Y132" t="str">
            <v>Yes, Some People in the Village Can Escape Punishment</v>
          </cell>
          <cell r="Z132" t="str">
            <v>No, Nobody in this Village Can Escape Punishment</v>
          </cell>
          <cell r="AA132" t="str">
            <v>Other:</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row>
        <row r="133">
          <cell r="K133">
            <v>12.06</v>
          </cell>
          <cell r="M133">
            <v>11.059999999999999</v>
          </cell>
          <cell r="P133">
            <v>12.06</v>
          </cell>
          <cell r="Q133" t="str">
            <v>N/A</v>
          </cell>
          <cell r="R133" t="str">
            <v/>
          </cell>
          <cell r="W133" t="str">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ell>
          <cell r="X133" t="str">
            <v/>
          </cell>
          <cell r="Y133" t="str">
            <v>Villagers That Are Most Needy</v>
          </cell>
          <cell r="Z133" t="str">
            <v>Villagers That They Are Most Friendly With</v>
          </cell>
          <cell r="AA133" t="str">
            <v>Villagers That Belong To Their Tribe or Family</v>
          </cell>
          <cell r="AB133" t="str">
            <v>Villagers That Pay Bribes or Do Them a Favor</v>
          </cell>
          <cell r="AC133" t="str">
            <v>Other:</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row>
        <row r="134">
          <cell r="K134" t="str">
            <v>N.05</v>
          </cell>
          <cell r="M134">
            <v>11.069999999999999</v>
          </cell>
          <cell r="P134" t="str">
            <v>N.05</v>
          </cell>
          <cell r="Q134" t="str">
            <v>N/A</v>
          </cell>
          <cell r="R134" t="str">
            <v/>
          </cell>
          <cell r="W134" t="str">
            <v>Who are the five neediest households in the village not related to your household? Please tell me the name, father's name, age, and occupation of the household head.</v>
          </cell>
          <cell r="X134" t="str">
            <v/>
          </cell>
          <cell r="Y134" t="str">
            <v>Name of Head of Household</v>
          </cell>
          <cell r="Z134" t="str">
            <v>Father's Name</v>
          </cell>
          <cell r="AA134" t="str">
            <v>Age</v>
          </cell>
          <cell r="AB134" t="str">
            <v>Occupation</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row>
        <row r="135">
          <cell r="K135" t="str">
            <v>N.04</v>
          </cell>
          <cell r="M135">
            <v>11.079999999999998</v>
          </cell>
          <cell r="P135" t="str">
            <v>N.04</v>
          </cell>
          <cell r="Q135" t="str">
            <v>N/A</v>
          </cell>
          <cell r="R135" t="str">
            <v/>
          </cell>
          <cell r="W135" t="str">
            <v>When an important decision has to be made for the village, is it best for the decision to made by village leaders and respected elders or should all villagers be able to participate in the discussion and decision-making process?</v>
          </cell>
          <cell r="X135" t="str">
            <v/>
          </cell>
          <cell r="Y135" t="str">
            <v>Village Leaders and White Beards</v>
          </cell>
          <cell r="Z135" t="str">
            <v>All Villagers Should Be Able to Participate</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row>
        <row r="136">
          <cell r="K136">
            <v>12.13</v>
          </cell>
          <cell r="M136">
            <v>11.089999999999998</v>
          </cell>
          <cell r="P136">
            <v>12.13</v>
          </cell>
          <cell r="Q136" t="str">
            <v>N/A</v>
          </cell>
          <cell r="R136" t="str">
            <v/>
          </cell>
          <cell r="W136" t="str">
            <v>Have the activities of the central government over the past 9 years have improved the lives of Afghans a lot, have improved to some extent, have made no difference, have made worse, have made much worse?</v>
          </cell>
          <cell r="X136" t="str">
            <v/>
          </cell>
          <cell r="Y136" t="str">
            <v>Improved a Lot</v>
          </cell>
          <cell r="Z136" t="str">
            <v>Improved a Little</v>
          </cell>
          <cell r="AA136" t="str">
            <v>Neither Improved nor Worsened</v>
          </cell>
          <cell r="AB136" t="str">
            <v>Worsened a Little</v>
          </cell>
          <cell r="AC136" t="str">
            <v>Worsened a Lot</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row>
        <row r="137">
          <cell r="K137">
            <v>12.01</v>
          </cell>
          <cell r="M137">
            <v>12.01</v>
          </cell>
          <cell r="P137">
            <v>12.01</v>
          </cell>
          <cell r="Q137">
            <v>12.01</v>
          </cell>
          <cell r="R137" t="str">
            <v/>
          </cell>
          <cell r="W137" t="str">
            <v>Gul Pari lives in a village like yours and believes that a civil dispute among people in the village has not been resolved correctly. What should Abdullah do?: [1] Complain to {Arbab / Malik / Qariyadar}, [2] Complain to {NAME OF COUNCIL 1}, [3] Complain to Village Clergy, [4] Complain to NGO, [5] Complain to District Government, [6] Complain to Provincial Government, [7] Complain to Central Government, or [8] Do Nothing?</v>
          </cell>
          <cell r="X137" t="str">
            <v/>
          </cell>
          <cell r="Y137" t="str">
            <v>Malik / Arbab / Qariyadar</v>
          </cell>
          <cell r="Z137" t="str">
            <v>{Name of Council 1}</v>
          </cell>
          <cell r="AA137" t="str">
            <v>Mullah / Imam / Mawlawi</v>
          </cell>
          <cell r="AB137" t="str">
            <v>Whitebeards / Tribal Elders</v>
          </cell>
          <cell r="AC137" t="str">
            <v>NGO</v>
          </cell>
          <cell r="AD137" t="str">
            <v>District Government</v>
          </cell>
          <cell r="AE137" t="str">
            <v>Provincial Government</v>
          </cell>
          <cell r="AF137" t="str">
            <v>Central Government</v>
          </cell>
          <cell r="AG137" t="str">
            <v>Do Nothing</v>
          </cell>
          <cell r="AH137" t="str">
            <v>Women's Council</v>
          </cell>
          <cell r="AI137" t="str">
            <v>Other:</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row>
        <row r="138">
          <cell r="K138" t="str">
            <v>N.19</v>
          </cell>
          <cell r="M138">
            <v>12.02</v>
          </cell>
          <cell r="P138" t="str">
            <v>N.19</v>
          </cell>
          <cell r="Q138" t="str">
            <v>N/A</v>
          </cell>
          <cell r="R138" t="str">
            <v/>
          </cell>
          <cell r="W138" t="str">
            <v>Are there any women in this village who participate in dispute resolution on issues of land, murder, or forced marriage?</v>
          </cell>
          <cell r="X138" t="str">
            <v/>
          </cell>
          <cell r="Y138" t="str">
            <v>No, Women Are Not Participating</v>
          </cell>
          <cell r="Z138" t="str">
            <v>Yes, Women Are Participating</v>
          </cell>
          <cell r="AA138" t="str">
            <v>There Are Never Any Disputes of This Nature</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row>
        <row r="139">
          <cell r="K139" t="str">
            <v>N.78</v>
          </cell>
          <cell r="M139">
            <v>12.03</v>
          </cell>
          <cell r="P139" t="str">
            <v>N.78</v>
          </cell>
          <cell r="Q139" t="str">
            <v>N/A</v>
          </cell>
          <cell r="R139" t="str">
            <v/>
          </cell>
          <cell r="W139" t="str">
            <v>During the most recent dispute in this village, were any women involved in resolving it?</v>
          </cell>
          <cell r="X139" t="str">
            <v/>
          </cell>
          <cell r="Y139" t="str">
            <v>No</v>
          </cell>
          <cell r="Z139" t="str">
            <v>Yes</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row>
        <row r="140">
          <cell r="K140" t="str">
            <v>N.20</v>
          </cell>
          <cell r="M140">
            <v>12.04</v>
          </cell>
          <cell r="P140" t="str">
            <v>N.20</v>
          </cell>
          <cell r="Q140" t="str">
            <v>N/A</v>
          </cell>
          <cell r="R140" t="str">
            <v/>
          </cell>
          <cell r="W140" t="str">
            <v>When there is food aid to be distributed among the households of the village, are the views of any women considered when deciding which households are to receive the food?</v>
          </cell>
          <cell r="X140" t="str">
            <v/>
          </cell>
          <cell r="Y140" t="str">
            <v>No, Views of Women Are Not Considered</v>
          </cell>
          <cell r="Z140" t="str">
            <v>Yes, Views of Women Are Considered</v>
          </cell>
          <cell r="AA140" t="str">
            <v>There Are No Such Food Distributions</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row>
        <row r="141">
          <cell r="K141">
            <v>6.26</v>
          </cell>
          <cell r="M141">
            <v>12.049999999999999</v>
          </cell>
          <cell r="P141">
            <v>6.26</v>
          </cell>
          <cell r="Q141">
            <v>12.069999999999999</v>
          </cell>
          <cell r="R141" t="str">
            <v/>
          </cell>
          <cell r="W141" t="str">
            <v>In your opinion, should women serve as full members of {name of council 1} and participate in decision-making for the village,  should there be a separate council for women which only deals with women's affairs, or should they have no council and no role in decision-making?</v>
          </cell>
          <cell r="X141" t="str">
            <v/>
          </cell>
          <cell r="Y141" t="str">
            <v>Women should be full members of the village council and participate in making important decisions and rules for the village</v>
          </cell>
          <cell r="Z141" t="str">
            <v>There should there be a separate council for women which only considers the affairs of women in the village</v>
          </cell>
          <cell r="AA141" t="str">
            <v>Women should have no council and no role in village decision-making</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row>
        <row r="142">
          <cell r="K142" t="str">
            <v>N.58</v>
          </cell>
          <cell r="M142">
            <v>12.059999999999999</v>
          </cell>
          <cell r="P142" t="str">
            <v>N.58</v>
          </cell>
          <cell r="Q142" t="str">
            <v>N/A</v>
          </cell>
          <cell r="R142" t="str">
            <v/>
          </cell>
          <cell r="W142" t="str">
            <v>What about the men in this village? Do they think women should belong to {name of council 1}, that there should be a separate council for women, or that women should have no role in decision-making?</v>
          </cell>
          <cell r="X142" t="str">
            <v/>
          </cell>
          <cell r="Y142" t="str">
            <v>All Men in Village Believe Women Should Belong to {Council 1}</v>
          </cell>
          <cell r="Z142" t="str">
            <v>All Men in Village Believe There Should Be a Separate Council for Women</v>
          </cell>
          <cell r="AA142" t="str">
            <v>All Men in Village Believe Women Should Have No Role in Decision-Making</v>
          </cell>
          <cell r="AB142" t="str">
            <v>Most Men in Village Believe Women Should Belong to {Council 1}</v>
          </cell>
          <cell r="AC142" t="str">
            <v>Most Men in Village Believe There Should Be a Separate Council for Women</v>
          </cell>
          <cell r="AD142" t="str">
            <v>Most Men in Village Believe Women Should Have No Role in Decision-Making</v>
          </cell>
          <cell r="AE142" t="str">
            <v>Men in Village Have Different Opinions (No Opinion is in the Majority)</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row>
        <row r="143">
          <cell r="K143">
            <v>88.1</v>
          </cell>
          <cell r="M143">
            <v>12.069999999999999</v>
          </cell>
          <cell r="P143">
            <v>88.1</v>
          </cell>
          <cell r="Q143">
            <v>12.089999999999998</v>
          </cell>
          <cell r="R143" t="str">
            <v/>
          </cell>
          <cell r="W143" t="str">
            <v>In your opinion, is it correct for women to work for the government and/or NGOs?</v>
          </cell>
          <cell r="X143" t="str">
            <v/>
          </cell>
          <cell r="Y143" t="str">
            <v>Agree with Government and NGOs</v>
          </cell>
          <cell r="Z143" t="str">
            <v>Agree with Government, Disagree with NGOs</v>
          </cell>
          <cell r="AA143" t="str">
            <v>Disagree with Government, Agree with NGOs</v>
          </cell>
          <cell r="AB143" t="str">
            <v>Disagree with Both Government and NGOs</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row>
        <row r="144">
          <cell r="K144" t="str">
            <v>N.60</v>
          </cell>
          <cell r="M144">
            <v>12.079999999999998</v>
          </cell>
          <cell r="P144" t="str">
            <v>N.60</v>
          </cell>
          <cell r="Q144" t="str">
            <v>N/A</v>
          </cell>
          <cell r="R144" t="str">
            <v/>
          </cell>
          <cell r="W144" t="str">
            <v>Do the men in your village think it is OK for women to hold positions inside the government and/or NGOs?</v>
          </cell>
          <cell r="X144" t="str">
            <v/>
          </cell>
          <cell r="Y144" t="str">
            <v>All Men in Village Are Against Women Working in Government / NGOs</v>
          </cell>
          <cell r="Z144" t="str">
            <v>Most Men in Village Are Against Women Working in Government / NGOs</v>
          </cell>
          <cell r="AA144" t="str">
            <v>Some Men in Village Are Against Women Working in Government / NGOs</v>
          </cell>
          <cell r="AB144" t="str">
            <v>No Men in Village Are Against Women Working in Government / NGOs</v>
          </cell>
          <cell r="AC144" t="str">
            <v>Other:</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row>
        <row r="145">
          <cell r="K145">
            <v>12.26</v>
          </cell>
          <cell r="M145">
            <v>12.089999999999998</v>
          </cell>
          <cell r="P145">
            <v>12.26</v>
          </cell>
          <cell r="Q145">
            <v>12.1</v>
          </cell>
          <cell r="R145" t="str">
            <v/>
          </cell>
          <cell r="W145" t="str">
            <v>In your opinion, is it correct for girls to go to school? [IF YES] Until what class girls should study?</v>
          </cell>
          <cell r="X145" t="str">
            <v/>
          </cell>
          <cell r="Y145" t="str">
            <v>Girls Should Not Study At All</v>
          </cell>
          <cell r="Z145" t="str">
            <v>Class 1</v>
          </cell>
          <cell r="AA145" t="str">
            <v>Class 2</v>
          </cell>
          <cell r="AB145" t="str">
            <v>Class 3</v>
          </cell>
          <cell r="AC145" t="str">
            <v>Class 4</v>
          </cell>
          <cell r="AD145" t="str">
            <v>Class 5</v>
          </cell>
          <cell r="AE145" t="str">
            <v>Class 6</v>
          </cell>
          <cell r="AF145" t="str">
            <v>Class 7</v>
          </cell>
          <cell r="AG145" t="str">
            <v>Class 8</v>
          </cell>
          <cell r="AH145" t="str">
            <v>Class 9</v>
          </cell>
          <cell r="AI145" t="str">
            <v>Class 10</v>
          </cell>
          <cell r="AJ145" t="str">
            <v>Class 11</v>
          </cell>
          <cell r="AK145" t="str">
            <v>Class 12</v>
          </cell>
          <cell r="AL145" t="str">
            <v>Professional Institute (Class 14)</v>
          </cell>
          <cell r="AM145" t="str">
            <v>University</v>
          </cell>
          <cell r="AN145" t="str">
            <v>Other:</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row>
        <row r="146">
          <cell r="K146" t="str">
            <v>N.61</v>
          </cell>
          <cell r="M146">
            <v>12.099999999999998</v>
          </cell>
          <cell r="P146" t="str">
            <v>N.61</v>
          </cell>
          <cell r="Q146" t="str">
            <v>N/A</v>
          </cell>
          <cell r="R146" t="str">
            <v/>
          </cell>
          <cell r="W146" t="str">
            <v>Do the men in the village agree that girls should be able to study up to {CLASS MENTIONED}? [IF NO] Until what class do most of the men in the village think that girls should study until?</v>
          </cell>
          <cell r="X146" t="str">
            <v/>
          </cell>
          <cell r="Y146" t="str">
            <v>Men in Village Agree That Girls Should Attend School Until this Class</v>
          </cell>
          <cell r="Z146" t="str">
            <v>Men in Village Are Against Girls Studying At All</v>
          </cell>
          <cell r="AA146" t="str">
            <v>Class 1</v>
          </cell>
          <cell r="AB146" t="str">
            <v>Class 2</v>
          </cell>
          <cell r="AC146" t="str">
            <v>Class 3</v>
          </cell>
          <cell r="AD146" t="str">
            <v>Class 4</v>
          </cell>
          <cell r="AE146" t="str">
            <v>Class 5</v>
          </cell>
          <cell r="AF146" t="str">
            <v>Class 6</v>
          </cell>
          <cell r="AG146" t="str">
            <v>Class 7</v>
          </cell>
          <cell r="AH146" t="str">
            <v>Class 8</v>
          </cell>
          <cell r="AI146" t="str">
            <v>Class 9</v>
          </cell>
          <cell r="AJ146" t="str">
            <v>Class 10</v>
          </cell>
          <cell r="AK146" t="str">
            <v>Class 11</v>
          </cell>
          <cell r="AL146" t="str">
            <v>Class 12</v>
          </cell>
          <cell r="AM146" t="str">
            <v>Professional Institute (Class 14)</v>
          </cell>
          <cell r="AN146" t="str">
            <v>University</v>
          </cell>
          <cell r="AO146" t="str">
            <v>Other:</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row>
        <row r="147">
          <cell r="K147">
            <v>10.06</v>
          </cell>
          <cell r="M147">
            <v>12.109999999999998</v>
          </cell>
          <cell r="P147">
            <v>10.06</v>
          </cell>
          <cell r="Q147">
            <v>12.119999999999997</v>
          </cell>
          <cell r="R147" t="str">
            <v/>
          </cell>
          <cell r="W147" t="str">
            <v>If you had to collect money from somewhere outside the village and you and your relatives could not collect the money because you were too busy or because you were sick, would you be willing to ask someone outside of your family to collect the money for you?</v>
          </cell>
          <cell r="X147" t="str">
            <v/>
          </cell>
          <cell r="Y147" t="str">
            <v>No</v>
          </cell>
          <cell r="Z147" t="str">
            <v>Yes</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row>
        <row r="148">
          <cell r="K148">
            <v>10.07</v>
          </cell>
          <cell r="M148">
            <v>12.119999999999997</v>
          </cell>
          <cell r="P148">
            <v>10.07</v>
          </cell>
          <cell r="Q148">
            <v>12.129999999999997</v>
          </cell>
          <cell r="R148" t="str">
            <v/>
          </cell>
          <cell r="W148" t="str">
            <v>Have you ever done this?</v>
          </cell>
          <cell r="X148" t="str">
            <v/>
          </cell>
          <cell r="Y148" t="str">
            <v>No</v>
          </cell>
          <cell r="Z148" t="str">
            <v>Yes</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row>
        <row r="149">
          <cell r="K149">
            <v>10.62</v>
          </cell>
          <cell r="M149">
            <v>12.129999999999997</v>
          </cell>
          <cell r="P149">
            <v>10.62</v>
          </cell>
          <cell r="Q149">
            <v>12.03</v>
          </cell>
          <cell r="R149">
            <v>13.01</v>
          </cell>
          <cell r="W149" t="str">
            <v>During the past 12 months, have you wanted to change the decision of an influential people in the village of {Name of Council 1}?</v>
          </cell>
          <cell r="X149" t="str">
            <v/>
          </cell>
          <cell r="Y149" t="str">
            <v>No</v>
          </cell>
          <cell r="Z149" t="str">
            <v>Yes</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row>
        <row r="150">
          <cell r="K150">
            <v>10.63</v>
          </cell>
          <cell r="M150">
            <v>12.139999999999997</v>
          </cell>
          <cell r="P150">
            <v>10.63</v>
          </cell>
          <cell r="Q150">
            <v>12.04</v>
          </cell>
          <cell r="R150" t="str">
            <v/>
          </cell>
          <cell r="W150" t="str">
            <v>What did you want to change?</v>
          </cell>
          <cell r="X150" t="str">
            <v>[MARK ALL MENTIONED]</v>
          </cell>
          <cell r="Y150" t="str">
            <v>Change in System of Local Security System</v>
          </cell>
          <cell r="Z150" t="str">
            <v>Support District or Provincial Government</v>
          </cell>
          <cell r="AA150" t="str">
            <v>Oppose District or Provincial Government</v>
          </cell>
          <cell r="AB150" t="str">
            <v>Change in System of Land Dispute Resolution</v>
          </cell>
          <cell r="AC150" t="str">
            <v>Change in Outcome of Land Dispute</v>
          </cell>
          <cell r="AD150" t="str">
            <v>Change in System of Water Dispute Resolution</v>
          </cell>
          <cell r="AE150" t="str">
            <v>Change in Outcome of Water Dispute</v>
          </cell>
          <cell r="AF150" t="str">
            <v>Change in System of Dispute Resolution (General)</v>
          </cell>
          <cell r="AG150" t="str">
            <v>Change in Outcome of Other Dispute</v>
          </cell>
          <cell r="AH150" t="str">
            <v>Obtain Development Projects for Village</v>
          </cell>
          <cell r="AI150" t="str">
            <v>Change Development Projects Being Implemented in Village</v>
          </cell>
          <cell r="AJ150" t="str">
            <v>Change in Management of Development Projects</v>
          </cell>
          <cell r="AK150" t="str">
            <v>Change in Selection of Development Projects</v>
          </cell>
          <cell r="AL150" t="str">
            <v>Change in Distribution of Aid Materials</v>
          </cell>
          <cell r="AM150" t="str">
            <v>Change in System of Local Governance</v>
          </cell>
          <cell r="AN150" t="str">
            <v>Change in Selection Process for {Arbab / Malik / Qariyadar}</v>
          </cell>
          <cell r="AO150" t="str">
            <v>Change in Selection Process for {Name of Council 1} Head</v>
          </cell>
          <cell r="AP150" t="str">
            <v>Change in Selection Process for {Name of Council 1} Member</v>
          </cell>
          <cell r="AQ150" t="str">
            <v>Change in Selection Process for {Name of Council 1} Other Position</v>
          </cell>
          <cell r="AR150" t="str">
            <v>Change in {Arbab / Malik / Qariyadar}</v>
          </cell>
          <cell r="AS150" t="str">
            <v>Change in {Name of Council 1} Head</v>
          </cell>
          <cell r="AT150" t="str">
            <v>Change in {Name of Council 1} Deputy Head</v>
          </cell>
          <cell r="AU150" t="str">
            <v>Change in {Name of Council 1} Treasurer</v>
          </cell>
          <cell r="AV150" t="str">
            <v>Change in {Name of Council 1} Secretary</v>
          </cell>
          <cell r="AW150" t="str">
            <v>Change in {Name of Council 1} Member</v>
          </cell>
          <cell r="AX150" t="str">
            <v>Mosque Attendance</v>
          </cell>
          <cell r="AY150" t="str">
            <v>Attendance of Children at Mosques / Madrassa</v>
          </cell>
          <cell r="AZ150" t="str">
            <v>Change in Underage Marriages</v>
          </cell>
          <cell r="BA150" t="str">
            <v>Allow Girls to go to School</v>
          </cell>
          <cell r="BB150" t="str">
            <v>Prevent Girls from Going to School</v>
          </cell>
          <cell r="BC150" t="str">
            <v>Increase in Women's Participation in Local Governance</v>
          </cell>
          <cell r="BD150" t="str">
            <v>Decrease in Women's Participation in Local Governance</v>
          </cell>
          <cell r="BE150" t="str">
            <v>Increase in Women's Participation in Management of Development Projects</v>
          </cell>
          <cell r="BF150" t="str">
            <v>Decrease in Women's Participation in Management of Development Projects</v>
          </cell>
          <cell r="BG150" t="str">
            <v>Other:</v>
          </cell>
          <cell r="BH150" t="str">
            <v>Other:</v>
          </cell>
          <cell r="BI150" t="str">
            <v>Other:</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row>
        <row r="151">
          <cell r="K151">
            <v>10.41</v>
          </cell>
          <cell r="M151">
            <v>12.149999999999997</v>
          </cell>
          <cell r="P151">
            <v>10.41</v>
          </cell>
          <cell r="Q151">
            <v>12.049999999999999</v>
          </cell>
          <cell r="R151">
            <v>13.01</v>
          </cell>
          <cell r="W151" t="str">
            <v>Did you try to change this decision, either by yourself or as part of a group?</v>
          </cell>
          <cell r="X151" t="str">
            <v/>
          </cell>
          <cell r="Y151" t="str">
            <v>No</v>
          </cell>
          <cell r="Z151" t="str">
            <v>Yes, As Part Of A Group</v>
          </cell>
          <cell r="AA151" t="str">
            <v>Yes, As An Individual</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row>
        <row r="152">
          <cell r="K152">
            <v>10.64</v>
          </cell>
          <cell r="M152">
            <v>12.159999999999997</v>
          </cell>
          <cell r="P152">
            <v>10.64</v>
          </cell>
          <cell r="Q152">
            <v>12.059999999999999</v>
          </cell>
          <cell r="R152" t="str">
            <v/>
          </cell>
          <cell r="W152" t="str">
            <v>Were you successful? [IF NO] Why not?</v>
          </cell>
          <cell r="X152" t="str">
            <v>[MARK ALL MENTIONED]</v>
          </cell>
          <cell r="Y152" t="str">
            <v>Yes, Was Successful</v>
          </cell>
          <cell r="Z152" t="str">
            <v>Lack of Unity or Trust</v>
          </cell>
          <cell r="AA152" t="str">
            <v>Lack of Power and Influence</v>
          </cell>
          <cell r="AB152" t="str">
            <v>Lack of Financial Resources</v>
          </cell>
          <cell r="AC152" t="str">
            <v xml:space="preserve">Poor Relationship with Powerful, Influential and Political People </v>
          </cell>
          <cell r="AD152" t="str">
            <v>Poor Relationship with Political Parties</v>
          </cell>
          <cell r="AE152" t="str">
            <v>Other:</v>
          </cell>
          <cell r="AF152" t="str">
            <v>Other:</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row>
        <row r="153">
          <cell r="K153">
            <v>7.34</v>
          </cell>
          <cell r="M153">
            <v>13.01</v>
          </cell>
          <cell r="P153">
            <v>7.34</v>
          </cell>
          <cell r="Q153">
            <v>14.01</v>
          </cell>
          <cell r="R153" t="str">
            <v/>
          </cell>
          <cell r="W153" t="str">
            <v>Compared to this time last year, do you think that the economic situation of your household has improved, stayed the same, or deteriorated?</v>
          </cell>
          <cell r="X153" t="str">
            <v/>
          </cell>
          <cell r="Y153" t="str">
            <v>Improved</v>
          </cell>
          <cell r="Z153" t="str">
            <v>Stayed the Same</v>
          </cell>
          <cell r="AA153" t="str">
            <v>Deteriorated</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row>
        <row r="154">
          <cell r="K154">
            <v>10.14</v>
          </cell>
          <cell r="M154">
            <v>13.02</v>
          </cell>
          <cell r="P154">
            <v>10.14</v>
          </cell>
          <cell r="Q154">
            <v>14.03</v>
          </cell>
          <cell r="R154" t="str">
            <v/>
          </cell>
          <cell r="W154" t="str">
            <v>In your opinion, will the economic welfare of people in this village improve in the next year?</v>
          </cell>
          <cell r="X154" t="str">
            <v/>
          </cell>
          <cell r="Y154" t="str">
            <v>No, It Will Not Improve</v>
          </cell>
          <cell r="Z154" t="str">
            <v>Yes, It Will Improve</v>
          </cell>
          <cell r="AA154" t="str">
            <v>God Knows</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row>
        <row r="155">
          <cell r="K155" t="str">
            <v>N.22</v>
          </cell>
          <cell r="M155">
            <v>13.03</v>
          </cell>
          <cell r="P155" t="str">
            <v>N.22</v>
          </cell>
          <cell r="Q155" t="str">
            <v>N/A</v>
          </cell>
          <cell r="R155" t="str">
            <v/>
          </cell>
          <cell r="W155" t="str">
            <v xml:space="preserve">Did you vote in the last parliamentary elections? </v>
          </cell>
          <cell r="X155" t="str">
            <v/>
          </cell>
          <cell r="Y155" t="str">
            <v>No</v>
          </cell>
          <cell r="Z155" t="str">
            <v>Yes</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row>
        <row r="156">
          <cell r="K156" t="str">
            <v>N.65</v>
          </cell>
          <cell r="M156">
            <v>13.04</v>
          </cell>
          <cell r="P156" t="str">
            <v>N.65</v>
          </cell>
          <cell r="Q156" t="str">
            <v>N/A</v>
          </cell>
          <cell r="R156" t="str">
            <v/>
          </cell>
          <cell r="W156" t="str">
            <v>In your opinion, is it correct for women to nominate themselves for Parliamentary and Presidential elections?</v>
          </cell>
          <cell r="X156" t="str">
            <v/>
          </cell>
          <cell r="Y156" t="str">
            <v>No, It Is Not Correct for Women To Nominate Themselves</v>
          </cell>
          <cell r="Z156" t="str">
            <v>Yes, It Is Correct for Women to Nominate Themselves</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row>
        <row r="157">
          <cell r="K157" t="str">
            <v>N.69</v>
          </cell>
          <cell r="M157">
            <v>13.049999999999999</v>
          </cell>
          <cell r="P157" t="str">
            <v>N.69</v>
          </cell>
          <cell r="Q157" t="str">
            <v>N/A</v>
          </cell>
          <cell r="R157" t="str">
            <v/>
          </cell>
          <cell r="W157" t="str">
            <v>What about the opinions of men? Do they believe it is OK for women to nominate themselves for parliamentary or presidential elections?</v>
          </cell>
          <cell r="X157" t="str">
            <v/>
          </cell>
          <cell r="Y157" t="str">
            <v>All Men in Village Are Against Women Nominating Themselves</v>
          </cell>
          <cell r="Z157" t="str">
            <v>Most Men in Village Are Against Women Nominating Themselves</v>
          </cell>
          <cell r="AA157" t="str">
            <v>Some Men in Village Are Against Women Nominating Themselves</v>
          </cell>
          <cell r="AB157" t="str">
            <v>No Men in Village Are Against Women Nominating Themselves</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row>
        <row r="158">
          <cell r="K158">
            <v>77.5</v>
          </cell>
          <cell r="M158">
            <v>13.059999999999999</v>
          </cell>
          <cell r="P158">
            <v>77.5</v>
          </cell>
          <cell r="Q158">
            <v>14.04</v>
          </cell>
          <cell r="R158" t="str">
            <v/>
          </cell>
          <cell r="W158" t="str">
            <v>Compared to two years ago, do women in this village feel more safe or less safe in working outside the home, or there is no difference?</v>
          </cell>
          <cell r="X158" t="str">
            <v/>
          </cell>
          <cell r="Y158" t="str">
            <v>More Risk</v>
          </cell>
          <cell r="Z158" t="str">
            <v>No Change in Risk</v>
          </cell>
          <cell r="AA158" t="str">
            <v>Less Risk</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row>
        <row r="159">
          <cell r="K159">
            <v>77.510000000000005</v>
          </cell>
          <cell r="M159">
            <v>13.069999999999999</v>
          </cell>
          <cell r="P159">
            <v>77.510000000000005</v>
          </cell>
          <cell r="Q159">
            <v>14.049999999999999</v>
          </cell>
          <cell r="R159" t="str">
            <v/>
          </cell>
          <cell r="W159" t="str">
            <v>Compared to two years ago, do girls feel more safe or less safe when traveling to school, or there is no difference?</v>
          </cell>
          <cell r="X159" t="str">
            <v/>
          </cell>
          <cell r="Y159" t="str">
            <v>Girls of this Village Do Not Go to School</v>
          </cell>
          <cell r="Z159" t="str">
            <v>More Risk</v>
          </cell>
          <cell r="AA159" t="str">
            <v>No Change in Risk</v>
          </cell>
          <cell r="AB159" t="str">
            <v>Less Risk</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row>
        <row r="160">
          <cell r="K160">
            <v>6.15</v>
          </cell>
          <cell r="M160">
            <v>13.079999999999998</v>
          </cell>
          <cell r="P160">
            <v>6.15</v>
          </cell>
          <cell r="Q160">
            <v>14.059999999999999</v>
          </cell>
          <cell r="R160" t="str">
            <v/>
          </cell>
          <cell r="W160" t="str">
            <v>In your opinion, in whose benefit do the decision-makers in the village act: their own, people with power, or for all the people in the village?</v>
          </cell>
          <cell r="X160" t="str">
            <v/>
          </cell>
          <cell r="Y160" t="str">
            <v>Based on Interests of Themselves</v>
          </cell>
          <cell r="Z160" t="str">
            <v>Based on Interests of a Few Powerful People in Village</v>
          </cell>
          <cell r="AA160" t="str">
            <v>Based on Interests of All People in Village</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row>
        <row r="161">
          <cell r="K161">
            <v>77.06</v>
          </cell>
          <cell r="M161">
            <v>13.089999999999998</v>
          </cell>
          <cell r="P161">
            <v>77.06</v>
          </cell>
          <cell r="Q161">
            <v>14.089999999999998</v>
          </cell>
          <cell r="R161" t="str">
            <v/>
          </cell>
          <cell r="W161" t="str">
            <v>Please tell us how happy you are with your life? Very happy, happy, neither happy nor discontent, discontent, very displeased</v>
          </cell>
          <cell r="X161" t="str">
            <v/>
          </cell>
          <cell r="Y161" t="str">
            <v>Very Happy</v>
          </cell>
          <cell r="Z161" t="str">
            <v>Happy</v>
          </cell>
          <cell r="AA161" t="str">
            <v>Neither Happy nor Sad</v>
          </cell>
          <cell r="AB161" t="str">
            <v>Sad</v>
          </cell>
          <cell r="AC161" t="str">
            <v>Very Sad</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row>
        <row r="162">
          <cell r="K162">
            <v>77.05</v>
          </cell>
          <cell r="M162">
            <v>13.099999999999998</v>
          </cell>
          <cell r="P162">
            <v>77.05</v>
          </cell>
          <cell r="Q162">
            <v>14.099999999999998</v>
          </cell>
          <cell r="R162" t="str">
            <v/>
          </cell>
          <cell r="W162" t="str">
            <v>What are the names of the members of parliament for your province?</v>
          </cell>
          <cell r="X162" t="str">
            <v>[USE WOLESI JIRGA CARD]</v>
          </cell>
          <cell r="Y162" t="str">
            <v>Number of MPs Named Correctly by Respondent: |___|___|</v>
          </cell>
          <cell r="Z162" t="str">
            <v>Number of MPs From Province [COUNT NUMBER ON WOLESI JIRGA CARD]: |___|___|</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row>
        <row r="163">
          <cell r="K163">
            <v>77.010000000000005</v>
          </cell>
          <cell r="M163">
            <v>13.109999999999998</v>
          </cell>
          <cell r="P163">
            <v>77.010000000000005</v>
          </cell>
          <cell r="Q163">
            <v>14.109999999999998</v>
          </cell>
          <cell r="R163" t="str">
            <v/>
          </cell>
          <cell r="W163" t="str">
            <v>Can you read this message for me?</v>
          </cell>
          <cell r="X163" t="str">
            <v>[SHOW LITERACY CARD]</v>
          </cell>
          <cell r="Y163" t="str">
            <v>Made No Effort Because He/She Could Not Read</v>
          </cell>
          <cell r="Z163" t="str">
            <v>Tried to Read, but Could Not</v>
          </cell>
          <cell r="AA163" t="str">
            <v>Tried to Read, but Could Not Do So Correctly</v>
          </cell>
          <cell r="AB163" t="str">
            <v>Read the Card Correctly</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row>
        <row r="164">
          <cell r="K164">
            <v>77.02</v>
          </cell>
          <cell r="M164">
            <v>13.119999999999997</v>
          </cell>
          <cell r="P164">
            <v>77.02</v>
          </cell>
          <cell r="Q164">
            <v>14.119999999999997</v>
          </cell>
          <cell r="R164" t="str">
            <v/>
          </cell>
          <cell r="W164" t="str">
            <v>Now, I want you to calculate this for me: What is 7 times 8?</v>
          </cell>
          <cell r="X164" t="str">
            <v/>
          </cell>
          <cell r="Y164" t="str">
            <v>Made No Effort Because He/She Could Not Do the Calculation</v>
          </cell>
          <cell r="Z164" t="str">
            <v>Tried, but Did Not Complete the Calculation Correctly</v>
          </cell>
          <cell r="AA164" t="str">
            <v>Completed the Calculation Correctly</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row>
        <row r="165">
          <cell r="K165" t="str">
            <v>N.105</v>
          </cell>
          <cell r="M165" t="str">
            <v>F.03</v>
          </cell>
          <cell r="P165" t="str">
            <v>N.105</v>
          </cell>
          <cell r="Q165" t="str">
            <v>-</v>
          </cell>
          <cell r="R165">
            <v>15.01</v>
          </cell>
          <cell r="W165" t="str">
            <v>Is there a married women under 50 years of age in the household who is present here now? [IF YES] May I ask her few questions?</v>
          </cell>
          <cell r="X165" t="str">
            <v>Direction</v>
          </cell>
          <cell r="Y165" t="str">
            <v>No Married Women under 50 Years of Age is in the Household</v>
          </cell>
          <cell r="Z165" t="str">
            <v>No</v>
          </cell>
          <cell r="AA165" t="str">
            <v>Yes</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row>
        <row r="166">
          <cell r="K166" t="str">
            <v>N.106</v>
          </cell>
          <cell r="M166" t="str">
            <v>F.04</v>
          </cell>
          <cell r="P166" t="str">
            <v>N.106</v>
          </cell>
          <cell r="Q166" t="str">
            <v>-</v>
          </cell>
          <cell r="R166">
            <v>15.01</v>
          </cell>
          <cell r="W166" t="str">
            <v>May I ask you few questions? If you do not like to answer any of the questions, you can refrain from answering that question. You can also stop the interview at any time if you are not comfortable.</v>
          </cell>
          <cell r="X166" t="str">
            <v/>
          </cell>
          <cell r="Y166" t="str">
            <v>No</v>
          </cell>
          <cell r="Z166" t="str">
            <v>Yes</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row>
        <row r="167">
          <cell r="K167">
            <v>15.01</v>
          </cell>
          <cell r="M167">
            <v>14.01</v>
          </cell>
          <cell r="P167">
            <v>15.01</v>
          </cell>
          <cell r="Q167">
            <v>13.01</v>
          </cell>
          <cell r="R167">
            <v>14.089999999999998</v>
          </cell>
          <cell r="W167" t="str">
            <v>During the past two years, have you given birth? (even if only alive for a short time)</v>
          </cell>
          <cell r="X167" t="str">
            <v/>
          </cell>
          <cell r="Y167" t="str">
            <v>Not Married or Widow</v>
          </cell>
          <cell r="Z167" t="str">
            <v>No</v>
          </cell>
          <cell r="AA167" t="str">
            <v>Yes</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row>
        <row r="168">
          <cell r="K168">
            <v>15.02</v>
          </cell>
          <cell r="M168">
            <v>14.02</v>
          </cell>
          <cell r="P168">
            <v>15.02</v>
          </cell>
          <cell r="Q168">
            <v>13.02</v>
          </cell>
          <cell r="R168" t="str">
            <v/>
          </cell>
          <cell r="W168" t="str">
            <v>Can you please give me the month and year for your three most recent deliveries? Please answer even if the child has died.</v>
          </cell>
          <cell r="X168" t="str">
            <v>[ASK TO SEE THE IMMUNIZATION CARD TO CHECK BIRTHDATE]</v>
          </cell>
          <cell r="Y168" t="str">
            <v>Month</v>
          </cell>
          <cell r="Z168" t="str">
            <v>|___|___|</v>
          </cell>
          <cell r="AA168" t="str">
            <v>Year</v>
          </cell>
          <cell r="AB168" t="str">
            <v>13|___|___|</v>
          </cell>
          <cell r="AC168" t="str">
            <v>Month</v>
          </cell>
          <cell r="AD168" t="str">
            <v>|___|___|</v>
          </cell>
          <cell r="AE168" t="str">
            <v>Year</v>
          </cell>
          <cell r="AF168" t="str">
            <v>13|___|___|</v>
          </cell>
          <cell r="AG168" t="str">
            <v>Month</v>
          </cell>
          <cell r="AH168" t="str">
            <v>|___|___|</v>
          </cell>
          <cell r="AI168" t="str">
            <v>Year</v>
          </cell>
          <cell r="AJ168" t="str">
            <v>13|___|___|</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row>
        <row r="169">
          <cell r="K169">
            <v>15.03</v>
          </cell>
          <cell r="M169">
            <v>14.03</v>
          </cell>
          <cell r="P169">
            <v>15.03</v>
          </cell>
          <cell r="Q169">
            <v>13.03</v>
          </cell>
          <cell r="R169" t="str">
            <v/>
          </cell>
          <cell r="W169" t="str">
            <v>Are all of these children still alive? [IF NO] How many months did the child live before it died?</v>
          </cell>
          <cell r="X169" t="str">
            <v/>
          </cell>
          <cell r="Y169" t="str">
            <v>Months</v>
          </cell>
          <cell r="Z169" t="str">
            <v>Months</v>
          </cell>
          <cell r="AA169" t="str">
            <v>Months</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row>
        <row r="170">
          <cell r="K170">
            <v>15.04</v>
          </cell>
          <cell r="M170">
            <v>14.04</v>
          </cell>
          <cell r="P170">
            <v>15.04</v>
          </cell>
          <cell r="Q170">
            <v>13.04</v>
          </cell>
          <cell r="R170">
            <v>14.059999999999999</v>
          </cell>
          <cell r="W170" t="str">
            <v>Did you see anyone for prenatal care during this (most recent) pregnancy? [IF YES] Who did you see?</v>
          </cell>
          <cell r="X170" t="str">
            <v>[MARK ALL MENTIONED]</v>
          </cell>
          <cell r="Y170" t="str">
            <v>Doctor</v>
          </cell>
          <cell r="Z170" t="str">
            <v>Unofficial Midwife</v>
          </cell>
          <cell r="AA170" t="str">
            <v>Official Midwife</v>
          </cell>
          <cell r="AB170" t="str">
            <v>Nurse</v>
          </cell>
          <cell r="AC170" t="str">
            <v>Community Health Worker</v>
          </cell>
          <cell r="AD170" t="str">
            <v>TBA</v>
          </cell>
          <cell r="AE170" t="str">
            <v>Other:</v>
          </cell>
          <cell r="AF170" t="str">
            <v>No - Did Not See Anyone</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row>
        <row r="171">
          <cell r="K171">
            <v>15.05</v>
          </cell>
          <cell r="M171">
            <v>14.049999999999999</v>
          </cell>
          <cell r="P171">
            <v>15.05</v>
          </cell>
          <cell r="Q171">
            <v>13.049999999999999</v>
          </cell>
          <cell r="R171" t="str">
            <v/>
          </cell>
          <cell r="W171" t="str">
            <v>How many times did you receive prenatal care during the most recent pregnancy?</v>
          </cell>
          <cell r="X171" t="str">
            <v/>
          </cell>
          <cell r="Y171" t="str">
            <v>|___|___|</v>
          </cell>
          <cell r="Z171" t="str">
            <v>Times</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row>
        <row r="172">
          <cell r="K172">
            <v>15.06</v>
          </cell>
          <cell r="M172">
            <v>14.059999999999999</v>
          </cell>
          <cell r="P172">
            <v>15.06</v>
          </cell>
          <cell r="Q172">
            <v>13.059999999999999</v>
          </cell>
          <cell r="R172" t="str">
            <v/>
          </cell>
          <cell r="W172" t="str">
            <v>Who was the primary person to assist with the most recent delivery?</v>
          </cell>
          <cell r="X172" t="str">
            <v/>
          </cell>
          <cell r="Y172" t="str">
            <v>Doctor</v>
          </cell>
          <cell r="Z172" t="str">
            <v>Unofficial Midwife</v>
          </cell>
          <cell r="AA172" t="str">
            <v>Official Midwife</v>
          </cell>
          <cell r="AB172" t="str">
            <v>Nurse</v>
          </cell>
          <cell r="AC172" t="str">
            <v>Community Health Worker</v>
          </cell>
          <cell r="AD172" t="str">
            <v>TBA</v>
          </cell>
          <cell r="AE172" t="str">
            <v>Neighbor / Friend</v>
          </cell>
          <cell r="AF172" t="str">
            <v>Other:</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row>
        <row r="173">
          <cell r="K173">
            <v>15.07</v>
          </cell>
          <cell r="M173">
            <v>14.069999999999999</v>
          </cell>
          <cell r="P173">
            <v>15.07</v>
          </cell>
          <cell r="Q173">
            <v>13.069999999999999</v>
          </cell>
          <cell r="R173" t="str">
            <v/>
          </cell>
          <cell r="W173" t="str">
            <v xml:space="preserve">Where did the delivery of this baby take place? </v>
          </cell>
          <cell r="X173" t="str">
            <v/>
          </cell>
          <cell r="Y173" t="str">
            <v>Hospital</v>
          </cell>
          <cell r="Z173" t="str">
            <v>Government Clinic</v>
          </cell>
          <cell r="AA173" t="str">
            <v>Non-Government Clinic</v>
          </cell>
          <cell r="AB173" t="str">
            <v>At Home, Neighbor or Relative's Home</v>
          </cell>
          <cell r="AC173" t="str">
            <v>Other:</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row>
        <row r="174">
          <cell r="K174">
            <v>15.08</v>
          </cell>
          <cell r="M174">
            <v>14.079999999999998</v>
          </cell>
          <cell r="P174">
            <v>15.08</v>
          </cell>
          <cell r="Q174">
            <v>13.079999999999998</v>
          </cell>
          <cell r="R174" t="str">
            <v/>
          </cell>
          <cell r="W174" t="str">
            <v xml:space="preserve">During this most recent pregnancy, did you receive an injection in the arm to prevent the baby from getting tetanus? </v>
          </cell>
          <cell r="X174" t="str">
            <v/>
          </cell>
          <cell r="Y174" t="str">
            <v>No</v>
          </cell>
          <cell r="Z174" t="str">
            <v>Yes</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row>
        <row r="175">
          <cell r="K175">
            <v>15.11</v>
          </cell>
          <cell r="M175">
            <v>14.089999999999998</v>
          </cell>
          <cell r="P175">
            <v>15.11</v>
          </cell>
          <cell r="Q175">
            <v>13.099999999999998</v>
          </cell>
          <cell r="R175" t="str">
            <v/>
          </cell>
          <cell r="W175" t="str">
            <v>Do you want to have any more children? [IF YES] How many boys? How many girls?</v>
          </cell>
          <cell r="X175" t="str">
            <v/>
          </cell>
          <cell r="Y175" t="str">
            <v>No, I Don't Want to Have Any More Children</v>
          </cell>
          <cell r="Z175" t="str">
            <v>Boys</v>
          </cell>
          <cell r="AA175" t="str">
            <v>Girls</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row>
        <row r="176">
          <cell r="K176">
            <v>15.15</v>
          </cell>
          <cell r="M176">
            <v>14.099999999999998</v>
          </cell>
          <cell r="P176">
            <v>15.15</v>
          </cell>
          <cell r="Q176" t="str">
            <v>N/A</v>
          </cell>
          <cell r="R176" t="str">
            <v/>
          </cell>
          <cell r="W176" t="str">
            <v>In this household, who decides whether you can use birth control methods?</v>
          </cell>
          <cell r="X176" t="str">
            <v/>
          </cell>
          <cell r="Y176" t="str">
            <v>Husband alone</v>
          </cell>
          <cell r="Z176" t="str">
            <v xml:space="preserve">Woman herself </v>
          </cell>
          <cell r="AA176" t="str">
            <v>Husband &amp; woman jointly</v>
          </cell>
          <cell r="AB176" t="str">
            <v>Mother of woman or husband</v>
          </cell>
          <cell r="AC176" t="str">
            <v>Nobody</v>
          </cell>
          <cell r="AD176" t="str">
            <v>Other:</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row>
        <row r="177">
          <cell r="K177" t="str">
            <v>N.70</v>
          </cell>
          <cell r="M177" t="str">
            <v>F.04</v>
          </cell>
          <cell r="P177" t="str">
            <v>N.70</v>
          </cell>
          <cell r="Q177" t="str">
            <v>N/A</v>
          </cell>
          <cell r="R177" t="str">
            <v>A.01</v>
          </cell>
          <cell r="W177" t="str">
            <v xml:space="preserve">May I ask few questions from the oldest girl between 7 and 11? </v>
          </cell>
          <cell r="X177" t="str">
            <v>[SECTION TO BE COMPLETED IF THERE IS A GIRL BETWEEN 7 AND 10 IN HOUSEHOLD. IF NOT, MARK OPTION 'N' BELOW AND GO TO A.01]</v>
          </cell>
          <cell r="Y177" t="str">
            <v>All Girls Aged 7 - 11 Are At School or Away from Home</v>
          </cell>
          <cell r="Z177" t="str">
            <v>No</v>
          </cell>
          <cell r="AA177" t="str">
            <v>Yes</v>
          </cell>
          <cell r="AB177" t="str">
            <v>No Girl in Household Between 7 and 10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row>
        <row r="178">
          <cell r="K178" t="str">
            <v>N.71</v>
          </cell>
          <cell r="M178" t="str">
            <v>F.05</v>
          </cell>
          <cell r="P178" t="str">
            <v>N.71</v>
          </cell>
          <cell r="Q178" t="str">
            <v>N/A</v>
          </cell>
          <cell r="R178" t="str">
            <v>A.01</v>
          </cell>
          <cell r="W178" t="str">
            <v>May I ask you few questions?</v>
          </cell>
          <cell r="X178" t="str">
            <v>[ASK THE GIRL]</v>
          </cell>
          <cell r="Y178" t="str">
            <v>No</v>
          </cell>
          <cell r="Z178" t="str">
            <v>Yes</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row>
        <row r="179">
          <cell r="K179" t="str">
            <v>N.75</v>
          </cell>
          <cell r="M179">
            <v>15.01</v>
          </cell>
          <cell r="P179" t="str">
            <v>N.75</v>
          </cell>
          <cell r="Q179" t="str">
            <v>N/A</v>
          </cell>
          <cell r="R179" t="str">
            <v/>
          </cell>
          <cell r="W179" t="str">
            <v>Up to which grade do you want to study?</v>
          </cell>
          <cell r="X179" t="str">
            <v/>
          </cell>
          <cell r="Y179" t="str">
            <v>Do Not Want To Go To School</v>
          </cell>
          <cell r="Z179" t="str">
            <v>Class 1</v>
          </cell>
          <cell r="AA179" t="str">
            <v>Class 2</v>
          </cell>
          <cell r="AB179" t="str">
            <v>Class 3</v>
          </cell>
          <cell r="AC179" t="str">
            <v>Class 4</v>
          </cell>
          <cell r="AD179" t="str">
            <v>Class 5</v>
          </cell>
          <cell r="AE179" t="str">
            <v>Class 6</v>
          </cell>
          <cell r="AF179" t="str">
            <v>Class 7</v>
          </cell>
          <cell r="AG179" t="str">
            <v>Class 8</v>
          </cell>
          <cell r="AH179" t="str">
            <v>Class 9</v>
          </cell>
          <cell r="AI179" t="str">
            <v>Class 10</v>
          </cell>
          <cell r="AJ179" t="str">
            <v>Class 11</v>
          </cell>
          <cell r="AK179" t="str">
            <v>Class 12</v>
          </cell>
          <cell r="AL179" t="str">
            <v>Professional Institute (Class 14)</v>
          </cell>
          <cell r="AM179" t="str">
            <v>University</v>
          </cell>
          <cell r="AN179" t="str">
            <v>Other:</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row>
        <row r="180">
          <cell r="K180" t="str">
            <v>N.74</v>
          </cell>
          <cell r="M180">
            <v>15.02</v>
          </cell>
          <cell r="P180" t="str">
            <v>N.74</v>
          </cell>
          <cell r="Q180" t="str">
            <v>N/A</v>
          </cell>
          <cell r="R180" t="str">
            <v/>
          </cell>
          <cell r="W180" t="str">
            <v>What do you want to be in the future?</v>
          </cell>
          <cell r="X180" t="str">
            <v/>
          </cell>
          <cell r="Y180" t="str">
            <v>Housewife</v>
          </cell>
          <cell r="Z180" t="str">
            <v>Teacher</v>
          </cell>
          <cell r="AA180" t="str">
            <v>Student</v>
          </cell>
          <cell r="AB180" t="str">
            <v>Nurse</v>
          </cell>
          <cell r="AC180" t="str">
            <v>Community Health Worker</v>
          </cell>
          <cell r="AD180" t="str">
            <v>Midwife</v>
          </cell>
          <cell r="AE180" t="str">
            <v>Doctor</v>
          </cell>
          <cell r="AF180" t="str">
            <v>Government Official</v>
          </cell>
          <cell r="AG180" t="str">
            <v>NGO Worker</v>
          </cell>
          <cell r="AH180" t="str">
            <v>Malik / Arbab / Qariyadar</v>
          </cell>
          <cell r="AI180" t="str">
            <v>Council Member</v>
          </cell>
          <cell r="AJ180" t="str">
            <v>Head of Council</v>
          </cell>
          <cell r="AK180" t="str">
            <v>White Hair</v>
          </cell>
          <cell r="AL180" t="str">
            <v>Farmer</v>
          </cell>
          <cell r="AM180" t="str">
            <v>Shopkeeper</v>
          </cell>
          <cell r="AN180" t="str">
            <v>Handicraft Worker</v>
          </cell>
          <cell r="AO180" t="str">
            <v>Carpet Weaver</v>
          </cell>
          <cell r="AP180" t="str">
            <v>Wool Weaver</v>
          </cell>
          <cell r="AQ180" t="str">
            <v>Other:</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row>
        <row r="181">
          <cell r="K181" t="str">
            <v>N.77</v>
          </cell>
          <cell r="M181">
            <v>15.03</v>
          </cell>
          <cell r="P181" t="str">
            <v>N.77</v>
          </cell>
          <cell r="Q181" t="str">
            <v>N/A</v>
          </cell>
          <cell r="R181" t="str">
            <v/>
          </cell>
          <cell r="W181" t="str">
            <v>When you grow up, do you want to leve in the city or in the village?</v>
          </cell>
          <cell r="X181" t="str">
            <v/>
          </cell>
          <cell r="Y181" t="str">
            <v>City</v>
          </cell>
          <cell r="Z181" t="str">
            <v>Village</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row>
        <row r="182">
          <cell r="K182" t="str">
            <v>N.107</v>
          </cell>
          <cell r="M182">
            <v>15.04</v>
          </cell>
          <cell r="P182" t="str">
            <v>N.107</v>
          </cell>
          <cell r="Q182" t="str">
            <v>N/A</v>
          </cell>
          <cell r="R182" t="str">
            <v/>
          </cell>
          <cell r="W182" t="str">
            <v>Now, I want you to calculate this for me: What is 9 times 5?</v>
          </cell>
          <cell r="X182" t="str">
            <v/>
          </cell>
          <cell r="Y182" t="str">
            <v>Made No Effort Because He/She Could Not Do the Calculation</v>
          </cell>
          <cell r="Z182" t="str">
            <v>Tried, but Did Not Complete the Calculation Correctly</v>
          </cell>
          <cell r="AA182" t="str">
            <v>Completed the Calculation Correctly</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row>
        <row r="183">
          <cell r="K183">
            <v>77.989999999999995</v>
          </cell>
          <cell r="M183">
            <v>0</v>
          </cell>
          <cell r="P183">
            <v>77.989999999999995</v>
          </cell>
          <cell r="Q183">
            <v>0</v>
          </cell>
          <cell r="R183" t="str">
            <v/>
          </cell>
          <cell r="W183" t="str">
            <v>.</v>
          </cell>
          <cell r="X183" t="str">
            <v>[FIRST ENTER END TIME IN QUESTION 0.07, THEN THANK RESPONDENT FOR HIS TIME, AND FINALLY COMPLETE QUESTIONS IN SECTION A]</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row>
        <row r="184">
          <cell r="K184" t="str">
            <v>A.02</v>
          </cell>
          <cell r="M184" t="str">
            <v>A.01</v>
          </cell>
          <cell r="P184" t="str">
            <v>A.02</v>
          </cell>
          <cell r="Q184" t="str">
            <v>A.01</v>
          </cell>
          <cell r="R184" t="str">
            <v/>
          </cell>
          <cell r="W184" t="str">
            <v>Where did this interview take place?</v>
          </cell>
          <cell r="X184" t="str">
            <v/>
          </cell>
          <cell r="Y184" t="str">
            <v>Inside Dwelling of Interviewee</v>
          </cell>
          <cell r="Z184" t="str">
            <v>Outside Dwelling but Inside Compound of Interviewee</v>
          </cell>
          <cell r="AA184" t="str">
            <v>In Street Outside Dwelling of Interviewee</v>
          </cell>
          <cell r="AB184" t="str">
            <v>In Public Area</v>
          </cell>
          <cell r="AC184" t="str">
            <v>Other:</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row>
        <row r="185">
          <cell r="K185" t="str">
            <v>A.04</v>
          </cell>
          <cell r="M185" t="str">
            <v>A.02</v>
          </cell>
          <cell r="P185" t="str">
            <v>A.04</v>
          </cell>
          <cell r="Q185" t="str">
            <v>A.02</v>
          </cell>
          <cell r="R185" t="str">
            <v>A.04</v>
          </cell>
          <cell r="W185" t="str">
            <v>Was the interview not able to be finished for any reason?</v>
          </cell>
          <cell r="X185" t="str">
            <v/>
          </cell>
          <cell r="Y185" t="str">
            <v>No</v>
          </cell>
          <cell r="Z185" t="str">
            <v>Yes</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row>
        <row r="186">
          <cell r="K186" t="str">
            <v>A.05</v>
          </cell>
          <cell r="M186" t="str">
            <v>A.03</v>
          </cell>
          <cell r="P186" t="str">
            <v>A.05</v>
          </cell>
          <cell r="Q186" t="str">
            <v>A.03</v>
          </cell>
          <cell r="R186" t="str">
            <v/>
          </cell>
          <cell r="W186" t="str">
            <v>Please explain the reason for this.</v>
          </cell>
          <cell r="X186" t="str">
            <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row>
        <row r="187">
          <cell r="K187" t="str">
            <v>A.06</v>
          </cell>
          <cell r="M187" t="str">
            <v>A.04</v>
          </cell>
          <cell r="P187" t="str">
            <v>A.06</v>
          </cell>
          <cell r="Q187" t="str">
            <v>A.04</v>
          </cell>
          <cell r="R187" t="str">
            <v>A.07</v>
          </cell>
          <cell r="W187" t="str">
            <v>Were any relatives of the interviewee listening or observing to the interview at any point?</v>
          </cell>
          <cell r="X187" t="str">
            <v/>
          </cell>
          <cell r="Y187" t="str">
            <v>No</v>
          </cell>
          <cell r="Z187" t="str">
            <v>Yes</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row>
        <row r="188">
          <cell r="K188" t="str">
            <v>A.07</v>
          </cell>
          <cell r="M188" t="str">
            <v>A.05</v>
          </cell>
          <cell r="P188" t="str">
            <v>A.07</v>
          </cell>
          <cell r="Q188" t="str">
            <v>A.05</v>
          </cell>
          <cell r="R188" t="str">
            <v/>
          </cell>
          <cell r="W188" t="str">
            <v>What was the relationship between the interviewee and the person(s) listening or observing the interview.</v>
          </cell>
          <cell r="X188" t="str">
            <v/>
          </cell>
          <cell r="Y188" t="str">
            <v>Grandson</v>
          </cell>
          <cell r="Z188" t="str">
            <v>Granddaughter</v>
          </cell>
          <cell r="AA188" t="str">
            <v>Son</v>
          </cell>
          <cell r="AB188" t="str">
            <v>Son-in-Law</v>
          </cell>
          <cell r="AC188" t="str">
            <v>Daughter</v>
          </cell>
          <cell r="AD188" t="str">
            <v>Daughter-in-Law</v>
          </cell>
          <cell r="AE188" t="str">
            <v>Brother</v>
          </cell>
          <cell r="AF188" t="str">
            <v>Brother-in-Law</v>
          </cell>
          <cell r="AG188" t="str">
            <v>Sister</v>
          </cell>
          <cell r="AH188" t="str">
            <v>Sister-in-Law</v>
          </cell>
          <cell r="AI188" t="str">
            <v>Father</v>
          </cell>
          <cell r="AJ188" t="str">
            <v>Father-in-Law</v>
          </cell>
          <cell r="AK188" t="str">
            <v>Mother</v>
          </cell>
          <cell r="AL188" t="str">
            <v>Mother-in-Law</v>
          </cell>
          <cell r="AM188" t="str">
            <v>Grandfather</v>
          </cell>
          <cell r="AN188" t="str">
            <v>Grandmother</v>
          </cell>
          <cell r="AO188" t="str">
            <v>Uncle</v>
          </cell>
          <cell r="AP188" t="str">
            <v>Aunt</v>
          </cell>
          <cell r="AQ188" t="str">
            <v>Husband</v>
          </cell>
          <cell r="AR188" t="str">
            <v>Wife</v>
          </cell>
          <cell r="AS188" t="str">
            <v>Nephew</v>
          </cell>
          <cell r="AT188" t="str">
            <v>Niece</v>
          </cell>
          <cell r="AU188" t="str">
            <v>First Cousin (Male)</v>
          </cell>
          <cell r="AV188" t="str">
            <v>First Cousin (Female)</v>
          </cell>
          <cell r="AW188" t="str">
            <v>Other Male Relative</v>
          </cell>
          <cell r="AX188" t="str">
            <v>Other Female Relative</v>
          </cell>
          <cell r="AY188" t="str">
            <v>Other Male Relatives</v>
          </cell>
          <cell r="AZ188" t="str">
            <v>Other Female Relatives</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row>
        <row r="189">
          <cell r="K189" t="str">
            <v>A.08</v>
          </cell>
          <cell r="M189" t="str">
            <v>A.06</v>
          </cell>
          <cell r="P189" t="str">
            <v>A.08</v>
          </cell>
          <cell r="Q189" t="str">
            <v>A.06</v>
          </cell>
          <cell r="R189" t="str">
            <v/>
          </cell>
          <cell r="W189" t="str">
            <v>Please explain what steps you took to discourage these people from observing the interview and why they did not succeed.</v>
          </cell>
          <cell r="X189" t="str">
            <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row>
        <row r="190">
          <cell r="K190" t="str">
            <v>A.09</v>
          </cell>
          <cell r="M190" t="str">
            <v>A.07</v>
          </cell>
          <cell r="P190" t="str">
            <v>A.09</v>
          </cell>
          <cell r="Q190" t="str">
            <v>A.07</v>
          </cell>
          <cell r="R190" t="str">
            <v>A.11</v>
          </cell>
          <cell r="W190" t="str">
            <v>Were any non-relatives of the interviewee listening or observing to the interview at any point?</v>
          </cell>
          <cell r="X190" t="str">
            <v/>
          </cell>
          <cell r="Y190" t="str">
            <v>No</v>
          </cell>
          <cell r="Z190" t="str">
            <v>Yes</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row>
        <row r="191">
          <cell r="K191" t="str">
            <v>A.10</v>
          </cell>
          <cell r="M191" t="str">
            <v>A.08</v>
          </cell>
          <cell r="P191" t="str">
            <v>A.10</v>
          </cell>
          <cell r="Q191" t="str">
            <v>A.08</v>
          </cell>
          <cell r="R191" t="str">
            <v/>
          </cell>
          <cell r="W191" t="str">
            <v>How many non-relatives listened to or observed the interview?</v>
          </cell>
          <cell r="X191" t="str">
            <v/>
          </cell>
          <cell r="Y191" t="str">
            <v>People</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row>
        <row r="192">
          <cell r="K192" t="str">
            <v>A.11</v>
          </cell>
          <cell r="M192" t="str">
            <v>A.09</v>
          </cell>
          <cell r="P192" t="str">
            <v>A.11</v>
          </cell>
          <cell r="Q192" t="str">
            <v>A.09</v>
          </cell>
          <cell r="R192" t="str">
            <v/>
          </cell>
          <cell r="W192" t="str">
            <v>Who were these people?</v>
          </cell>
          <cell r="X192" t="str">
            <v/>
          </cell>
          <cell r="Y192" t="str">
            <v>|___|___| [CODE FROM OCCUPATION CARD]</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row>
        <row r="193">
          <cell r="K193" t="str">
            <v>A.12</v>
          </cell>
          <cell r="M193" t="str">
            <v>A.10</v>
          </cell>
          <cell r="P193" t="str">
            <v>A.12</v>
          </cell>
          <cell r="Q193" t="str">
            <v>A.10</v>
          </cell>
          <cell r="R193" t="str">
            <v/>
          </cell>
          <cell r="W193" t="str">
            <v>Please explain what steps you took to discourage these people from observing the interview and why they did not succeed.</v>
          </cell>
          <cell r="X193" t="str">
            <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row>
        <row r="194">
          <cell r="K194" t="str">
            <v>A.13</v>
          </cell>
          <cell r="M194" t="str">
            <v>A.11</v>
          </cell>
          <cell r="P194" t="str">
            <v>A.13</v>
          </cell>
          <cell r="Q194" t="str">
            <v>A.11</v>
          </cell>
          <cell r="R194" t="str">
            <v xml:space="preserve"> خاتمه</v>
          </cell>
          <cell r="W194" t="str">
            <v>Are you very confident, to an extent or not at all confident about the general quality of the interview and that the addressee told you the truth?</v>
          </cell>
          <cell r="X194" t="str">
            <v/>
          </cell>
          <cell r="Y194" t="str">
            <v>Very Confident of Truthfulness of Responses</v>
          </cell>
          <cell r="Z194" t="str">
            <v>Somewhat Confident of Truthfulness of Responses</v>
          </cell>
          <cell r="AA194" t="str">
            <v>Not At All Confident of Truthfulness of Responses</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row>
        <row r="195">
          <cell r="K195" t="str">
            <v>A.14</v>
          </cell>
          <cell r="M195" t="str">
            <v>A.12</v>
          </cell>
          <cell r="P195" t="str">
            <v>A.14</v>
          </cell>
          <cell r="Q195" t="str">
            <v>A.12</v>
          </cell>
          <cell r="R195" t="str">
            <v/>
          </cell>
          <cell r="W195" t="str">
            <v>Please explain why you are not confident about the interview or have doubt about the truth told by the respondent:</v>
          </cell>
          <cell r="X195" t="str">
            <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row>
        <row r="196">
          <cell r="K196" t="str">
            <v>B.02</v>
          </cell>
          <cell r="M196" t="str">
            <v>B.01</v>
          </cell>
          <cell r="P196" t="str">
            <v>B.02</v>
          </cell>
          <cell r="Q196" t="str">
            <v>B.01</v>
          </cell>
          <cell r="R196" t="str">
            <v/>
          </cell>
          <cell r="W196" t="str">
            <v>Accuracy of the enumerator in selecting answers and writing in numbers, codes, and text responses:</v>
          </cell>
          <cell r="X196" t="str">
            <v>[QUESTIONS B.01 &amp; B.02 TO BE COMPLETED BY SUPERVISOR]</v>
          </cell>
          <cell r="Y196" t="str">
            <v>Very Clear</v>
          </cell>
          <cell r="Z196" t="str">
            <v>Fairly Clear</v>
          </cell>
          <cell r="AA196" t="str">
            <v>Fairly Unclear</v>
          </cell>
          <cell r="AB196" t="str">
            <v>Unclear</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row>
        <row r="197">
          <cell r="K197" t="str">
            <v>B.03</v>
          </cell>
          <cell r="M197" t="str">
            <v>B.02</v>
          </cell>
          <cell r="P197" t="str">
            <v>B.03</v>
          </cell>
          <cell r="Q197" t="str">
            <v>B.02</v>
          </cell>
          <cell r="R197" t="str">
            <v/>
          </cell>
          <cell r="W197" t="str">
            <v>Have the GPS and other information in section 0 been correctly filled out?</v>
          </cell>
          <cell r="X197" t="str">
            <v/>
          </cell>
          <cell r="Y197" t="str">
            <v>No</v>
          </cell>
          <cell r="Z197" t="str">
            <v>Yes</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row>
        <row r="198">
          <cell r="K198">
            <v>0</v>
          </cell>
          <cell r="M198">
            <v>0</v>
          </cell>
          <cell r="P198">
            <v>0</v>
          </cell>
          <cell r="Q198">
            <v>0</v>
          </cell>
          <cell r="R198" t="str">
            <v/>
          </cell>
          <cell r="W198">
            <v>0</v>
          </cell>
          <cell r="X198" t="str">
            <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row>
        <row r="199">
          <cell r="K199">
            <v>1.02</v>
          </cell>
          <cell r="M199">
            <v>0</v>
          </cell>
          <cell r="P199">
            <v>1.02</v>
          </cell>
          <cell r="Q199">
            <v>1.01</v>
          </cell>
          <cell r="R199" t="str">
            <v/>
          </cell>
          <cell r="W199" t="str">
            <v>How old are you?</v>
          </cell>
          <cell r="X199" t="str">
            <v>[USE HISTORICAL EVENTS CARD TO ESTIMATE IF RESPONDENT DOES NOT KNOW]</v>
          </cell>
          <cell r="Y199" t="str">
            <v>Years Old (Female)</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row>
        <row r="200">
          <cell r="K200">
            <v>3.08</v>
          </cell>
          <cell r="M200">
            <v>0</v>
          </cell>
          <cell r="P200">
            <v>3.08</v>
          </cell>
          <cell r="Q200">
            <v>3.0599999999999987</v>
          </cell>
          <cell r="R200" t="str">
            <v/>
          </cell>
          <cell r="W200" t="str">
            <v>Why didn't {you / member of household} receive any treatment {for the illness mentioned in question 2.08}?</v>
          </cell>
          <cell r="X200" t="str">
            <v/>
          </cell>
          <cell r="Y200" t="str">
            <v>Not Needed / Injury Was Not Serious</v>
          </cell>
          <cell r="Z200" t="str">
            <v>No One Was Available in Village to Administer Treatment</v>
          </cell>
          <cell r="AA200" t="str">
            <v>Lack of Transportation</v>
          </cell>
          <cell r="AB200" t="str">
            <v>Location of Treatment Was Too Far Away</v>
          </cell>
          <cell r="AC200" t="str">
            <v>Travel to Treatment Location Was Too Expensive</v>
          </cell>
          <cell r="AD200" t="str">
            <v>Treatment Was Too Expensive</v>
          </cell>
          <cell r="AE200" t="str">
            <v>No Money for Treatment</v>
          </cell>
          <cell r="AF200" t="str">
            <v>Poor Quality of Available Treatment</v>
          </cell>
          <cell r="AG200" t="str">
            <v>Did Not Believe Treatment Would Help</v>
          </cell>
          <cell r="AH200" t="str">
            <v>Illness / Injury Was Incurable</v>
          </cell>
          <cell r="AI200" t="str">
            <v>No Time to Take for Treatment</v>
          </cell>
          <cell r="AJ200" t="str">
            <v>Lack of Security on Road</v>
          </cell>
          <cell r="AK200" t="str">
            <v>No Female Was Available in Village to Administer Treatment</v>
          </cell>
          <cell r="AL200" t="str">
            <v>No Female Medical Personnel</v>
          </cell>
          <cell r="AM200" t="str">
            <v>No Female Medical Personnel Who Could Come to Dwelling</v>
          </cell>
          <cell r="AN200" t="str">
            <v xml:space="preserve">No One to Accompany </v>
          </cell>
          <cell r="AO200" t="str">
            <v>Husband Did Not Allow</v>
          </cell>
          <cell r="AP200" t="str">
            <v>Family Did Not Allow</v>
          </cell>
          <cell r="AQ200" t="str">
            <v>Traditional Constraints</v>
          </cell>
          <cell r="AR200" t="str">
            <v>Other:</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row>
        <row r="201">
          <cell r="K201">
            <v>3.18</v>
          </cell>
          <cell r="M201">
            <v>0</v>
          </cell>
          <cell r="P201">
            <v>3.18</v>
          </cell>
          <cell r="Q201" t="str">
            <v>N/A</v>
          </cell>
          <cell r="R201" t="str">
            <v/>
          </cell>
          <cell r="W201" t="str">
            <v>Have there been any innoculation campaigns in this village during the past 2 years?</v>
          </cell>
          <cell r="X201" t="str">
            <v/>
          </cell>
          <cell r="Y201" t="str">
            <v>No</v>
          </cell>
          <cell r="Z201" t="str">
            <v>Yes</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row>
        <row r="202">
          <cell r="K202" t="str">
            <v>N.01</v>
          </cell>
          <cell r="M202">
            <v>0</v>
          </cell>
          <cell r="P202" t="str">
            <v>N.01</v>
          </cell>
          <cell r="Q202" t="str">
            <v>N/A</v>
          </cell>
          <cell r="R202" t="str">
            <v/>
          </cell>
          <cell r="W202" t="str">
            <v>If food aid is provided by an NGO for distribution among the needy families of the village, who is reponsible for deciding which households would be selected?</v>
          </cell>
          <cell r="X202" t="str">
            <v/>
          </cell>
          <cell r="Y202" t="str">
            <v>No Such Person</v>
          </cell>
          <cell r="Z202" t="str">
            <v>Malik</v>
          </cell>
          <cell r="AA202" t="str">
            <v>Arbab</v>
          </cell>
          <cell r="AB202" t="str">
            <v>Qariyadar</v>
          </cell>
          <cell r="AC202" t="str">
            <v>Khan</v>
          </cell>
          <cell r="AD202" t="str">
            <v>Zamindar</v>
          </cell>
          <cell r="AE202" t="str">
            <v>Beg / Baay</v>
          </cell>
          <cell r="AF202" t="str">
            <v>Commander</v>
          </cell>
          <cell r="AG202" t="str">
            <v>Mullah / Imam</v>
          </cell>
          <cell r="AH202" t="str">
            <v>Mosque Mullah</v>
          </cell>
          <cell r="AI202" t="str">
            <v>Mawlawi</v>
          </cell>
          <cell r="AJ202" t="str">
            <v>Religious Scholar</v>
          </cell>
          <cell r="AK202" t="str">
            <v>Rohani</v>
          </cell>
          <cell r="AL202" t="str">
            <v>Judge</v>
          </cell>
          <cell r="AM202" t="str">
            <v>Tribal Elders</v>
          </cell>
          <cell r="AN202" t="str">
            <v>Whitebeards</v>
          </cell>
          <cell r="AO202" t="str">
            <v>Council</v>
          </cell>
          <cell r="AP202" t="str">
            <v>CDC</v>
          </cell>
          <cell r="AQ202" t="str">
            <v>Tribal Council</v>
          </cell>
          <cell r="AR202" t="str">
            <v>Head of CDC</v>
          </cell>
          <cell r="AS202" t="str">
            <v>Treasurer of CDC</v>
          </cell>
          <cell r="AT202" t="str">
            <v>Member of CDC</v>
          </cell>
          <cell r="AU202" t="str">
            <v>Head of Council</v>
          </cell>
          <cell r="AV202" t="str">
            <v>Member of Council</v>
          </cell>
          <cell r="AW202" t="str">
            <v>Head of Tribal Council</v>
          </cell>
          <cell r="AX202" t="str">
            <v>Member of Tribal Council</v>
          </cell>
          <cell r="AY202" t="str">
            <v>People's Representative</v>
          </cell>
          <cell r="AZ202" t="str">
            <v>Police Commander</v>
          </cell>
          <cell r="BA202" t="str">
            <v>District Administrator</v>
          </cell>
          <cell r="BB202" t="str">
            <v>Villagers</v>
          </cell>
          <cell r="BC202" t="str">
            <v>Other:</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row>
        <row r="203">
          <cell r="K203">
            <v>6.1</v>
          </cell>
          <cell r="M203">
            <v>0</v>
          </cell>
          <cell r="P203">
            <v>6.1</v>
          </cell>
          <cell r="Q203">
            <v>4.0499999999999989</v>
          </cell>
          <cell r="R203" t="str">
            <v/>
          </cell>
          <cell r="W203" t="str">
            <v>If someone in the village needs food or money as a result of a personal catastrophe, who or what group will assist them?</v>
          </cell>
          <cell r="X203" t="str">
            <v/>
          </cell>
          <cell r="Y203" t="str">
            <v>No Such Person</v>
          </cell>
          <cell r="Z203" t="str">
            <v>Malik</v>
          </cell>
          <cell r="AA203" t="str">
            <v>Arbab</v>
          </cell>
          <cell r="AB203" t="str">
            <v>Qariyadar</v>
          </cell>
          <cell r="AC203" t="str">
            <v>Khan</v>
          </cell>
          <cell r="AD203" t="str">
            <v>Zamindar</v>
          </cell>
          <cell r="AE203" t="str">
            <v>Beg / Baay</v>
          </cell>
          <cell r="AF203" t="str">
            <v>Commander</v>
          </cell>
          <cell r="AG203" t="str">
            <v>Mullah / Imam</v>
          </cell>
          <cell r="AH203" t="str">
            <v>Mosque Mullah</v>
          </cell>
          <cell r="AI203" t="str">
            <v>Mawlawi</v>
          </cell>
          <cell r="AJ203" t="str">
            <v>Religious Scholar</v>
          </cell>
          <cell r="AK203" t="str">
            <v>Rohani</v>
          </cell>
          <cell r="AL203" t="str">
            <v>Judge</v>
          </cell>
          <cell r="AM203" t="str">
            <v>Tribal Elders</v>
          </cell>
          <cell r="AN203" t="str">
            <v>Whitebeards</v>
          </cell>
          <cell r="AO203" t="str">
            <v>Council</v>
          </cell>
          <cell r="AP203" t="str">
            <v>CDC</v>
          </cell>
          <cell r="AQ203" t="str">
            <v>Tribal Council</v>
          </cell>
          <cell r="AR203" t="str">
            <v>Head of CDC</v>
          </cell>
          <cell r="AS203" t="str">
            <v>Treasurer of CDC</v>
          </cell>
          <cell r="AT203" t="str">
            <v>Member of CDC</v>
          </cell>
          <cell r="AU203" t="str">
            <v>Head of Council</v>
          </cell>
          <cell r="AV203" t="str">
            <v>Member of Council</v>
          </cell>
          <cell r="AW203" t="str">
            <v>Head of Tribal Council</v>
          </cell>
          <cell r="AX203" t="str">
            <v>Member of Tribal Council</v>
          </cell>
          <cell r="AY203" t="str">
            <v>People's Representative</v>
          </cell>
          <cell r="AZ203" t="str">
            <v>Police Commander</v>
          </cell>
          <cell r="BA203" t="str">
            <v>District Administrator</v>
          </cell>
          <cell r="BB203" t="str">
            <v>Villagers</v>
          </cell>
          <cell r="BC203" t="str">
            <v>Other:</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row>
        <row r="204">
          <cell r="K204">
            <v>6.22</v>
          </cell>
          <cell r="M204">
            <v>0</v>
          </cell>
          <cell r="P204">
            <v>6.22</v>
          </cell>
          <cell r="Q204">
            <v>4.0799999999999983</v>
          </cell>
          <cell r="R204" t="str">
            <v/>
          </cell>
          <cell r="W204" t="str">
            <v>In your opinion, how should the provincial governor be selected?</v>
          </cell>
          <cell r="X204" t="str">
            <v/>
          </cell>
          <cell r="Y204" t="str">
            <v>Position Should be Inherited from Father or Family</v>
          </cell>
          <cell r="Z204" t="str">
            <v>Select by:</v>
          </cell>
          <cell r="AA204" t="str">
            <v>President of Afghanistan</v>
          </cell>
          <cell r="AB204" t="str">
            <v>Parliament</v>
          </cell>
          <cell r="AC204" t="str">
            <v>Central Government</v>
          </cell>
          <cell r="AD204" t="str">
            <v>District Administrators</v>
          </cell>
          <cell r="AE204" t="str">
            <v>Province Council</v>
          </cell>
          <cell r="AF204" t="str">
            <v>Local Commander</v>
          </cell>
          <cell r="AG204" t="str">
            <v>NGO</v>
          </cell>
          <cell r="AH204" t="str">
            <v>Influential People in Province</v>
          </cell>
          <cell r="AI204" t="str">
            <v>Leaders from Villages in Province</v>
          </cell>
          <cell r="AJ204" t="str">
            <v>Village Councils of the Province</v>
          </cell>
          <cell r="AK204" t="str">
            <v>Political Parties</v>
          </cell>
          <cell r="AL204" t="str">
            <v>CDCs in Province</v>
          </cell>
          <cell r="AM204" t="str">
            <v>Secret Ballot Election Open to Men in Province</v>
          </cell>
          <cell r="AN204" t="str">
            <v>Secret Ballot Election Open to Women in Province</v>
          </cell>
          <cell r="AO204" t="str">
            <v>Secret Ballot Election Open to All People in Province</v>
          </cell>
          <cell r="AP204" t="str">
            <v>Other:</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row>
        <row r="205">
          <cell r="K205">
            <v>5.1100000000000003</v>
          </cell>
          <cell r="M205">
            <v>0</v>
          </cell>
          <cell r="P205">
            <v>5.1100000000000003</v>
          </cell>
          <cell r="Q205">
            <v>5.0299999999999994</v>
          </cell>
          <cell r="R205" t="str">
            <v/>
          </cell>
          <cell r="W205" t="str">
            <v>Are you or a member of your household a regular member of {name of council 1 / 2 / 3}?</v>
          </cell>
          <cell r="X205" t="str">
            <v/>
          </cell>
          <cell r="Y205" t="str">
            <v>No, neither respondent nor his household members are members of council</v>
          </cell>
          <cell r="Z205" t="str">
            <v>Yes, respondent is a member of council</v>
          </cell>
          <cell r="AA205" t="str">
            <v>Yes, household member is a member of council</v>
          </cell>
          <cell r="AB205" t="str">
            <v>Yes, both respondent and household members are members of council</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row>
        <row r="206">
          <cell r="K206">
            <v>5.12</v>
          </cell>
          <cell r="M206">
            <v>0</v>
          </cell>
          <cell r="P206">
            <v>5.12</v>
          </cell>
          <cell r="Q206">
            <v>5.0499999999999989</v>
          </cell>
          <cell r="R206" t="str">
            <v/>
          </cell>
          <cell r="W206" t="str">
            <v>What were the most important activities of {name of council 1 / 2/ 3} in the past 12 months?</v>
          </cell>
          <cell r="X206" t="str">
            <v>[MARK ALL MENTIONED]</v>
          </cell>
          <cell r="Y206" t="str">
            <v>Nothing</v>
          </cell>
          <cell r="Z206" t="str">
            <v>Resolve Disputes</v>
          </cell>
          <cell r="AA206" t="str">
            <v>Resolve Tribal Feud</v>
          </cell>
          <cell r="AB206" t="str">
            <v>Negotiate / Liase with Government</v>
          </cell>
          <cell r="AC206" t="str">
            <v>Protect Village from Attack</v>
          </cell>
          <cell r="AD206" t="str">
            <v>Hold Meetings</v>
          </cell>
          <cell r="AE206" t="str">
            <v>Make Rules for Villagers</v>
          </cell>
          <cell r="AF206" t="str">
            <v>Promote Health and Hygiene of Villagers</v>
          </cell>
          <cell r="AG206" t="str">
            <v>Promote Religious Virtue of Villagers</v>
          </cell>
          <cell r="AH206" t="str">
            <v>Build New Mosque or Improve Existing Mosque</v>
          </cell>
          <cell r="AI206" t="str">
            <v>Consult with Villagers about Selection of Development Projects</v>
          </cell>
          <cell r="AJ206" t="str">
            <v>Manage Development Projects</v>
          </cell>
          <cell r="AK206" t="str">
            <v>Development Project [SPECIFY]:</v>
          </cell>
          <cell r="AL206" t="str">
            <v>Training Course [SPECIFY]:</v>
          </cell>
          <cell r="AM206" t="str">
            <v>Other:</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row>
        <row r="207">
          <cell r="K207">
            <v>5.15</v>
          </cell>
          <cell r="M207">
            <v>0</v>
          </cell>
          <cell r="P207">
            <v>5.15</v>
          </cell>
          <cell r="Q207">
            <v>5.0899999999999981</v>
          </cell>
          <cell r="R207" t="str">
            <v/>
          </cell>
          <cell r="W207" t="str">
            <v>What is the name of this council?</v>
          </cell>
          <cell r="X207" t="str">
            <v/>
          </cell>
          <cell r="Y207" t="str">
            <v>Shura</v>
          </cell>
          <cell r="Z207" t="str">
            <v>Jirga</v>
          </cell>
          <cell r="AA207" t="str">
            <v>Village Shura</v>
          </cell>
          <cell r="AB207" t="str">
            <v>Village Jirga</v>
          </cell>
          <cell r="AC207" t="str">
            <v>Community Development Council [ONLY]</v>
          </cell>
          <cell r="AD207" t="str">
            <v>Hambastagi Shura</v>
          </cell>
          <cell r="AE207" t="str">
            <v>Local Shura</v>
          </cell>
          <cell r="AF207" t="str">
            <v>Local Jirga</v>
          </cell>
          <cell r="AG207" t="str">
            <v>CDC</v>
          </cell>
          <cell r="AH207" t="str">
            <v>Women's Council</v>
          </cell>
          <cell r="AI207" t="str">
            <v>Women's CDC</v>
          </cell>
          <cell r="AJ207" t="str">
            <v>Women's Sub-Council of CDC</v>
          </cell>
          <cell r="AK207" t="str">
            <v>Other:</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row>
        <row r="208">
          <cell r="K208">
            <v>5.17</v>
          </cell>
          <cell r="M208">
            <v>0</v>
          </cell>
          <cell r="P208">
            <v>5.17</v>
          </cell>
          <cell r="Q208">
            <v>5.0999999999999979</v>
          </cell>
          <cell r="R208">
            <v>5.1199999999999974</v>
          </cell>
          <cell r="W208" t="str">
            <v>What is the name of the head of {name of women's council}?</v>
          </cell>
          <cell r="X208" t="str">
            <v/>
          </cell>
          <cell r="Y208" t="str">
            <v>Council Does Not Have a Head</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row>
        <row r="209">
          <cell r="K209">
            <v>5.18</v>
          </cell>
          <cell r="M209">
            <v>0</v>
          </cell>
          <cell r="P209">
            <v>5.18</v>
          </cell>
          <cell r="Q209">
            <v>5.1099999999999977</v>
          </cell>
          <cell r="R209" t="str">
            <v/>
          </cell>
          <cell r="W209" t="str">
            <v>How did this woman become head of {name of women's council}?</v>
          </cell>
          <cell r="X209" t="str">
            <v/>
          </cell>
          <cell r="Y209" t="str">
            <v>Position is Inherited From Father or Family</v>
          </cell>
          <cell r="Z209" t="str">
            <v>Selected by . . .</v>
          </cell>
          <cell r="AA209" t="str">
            <v>Powerful People in Village</v>
          </cell>
          <cell r="AB209" t="str">
            <v>White Beards</v>
          </cell>
          <cell r="AC209" t="str">
            <v>Village Shura</v>
          </cell>
          <cell r="AD209" t="str">
            <v>District Administrator</v>
          </cell>
          <cell r="AE209" t="str">
            <v>Provincial Governor</v>
          </cell>
          <cell r="AF209" t="str">
            <v>Government Officials</v>
          </cell>
          <cell r="AG209" t="str">
            <v>NGO</v>
          </cell>
          <cell r="AH209" t="str">
            <v>Other Powerful People</v>
          </cell>
          <cell r="AI209" t="str">
            <v>Secret Ballot Election Open to All Villagers</v>
          </cell>
          <cell r="AJ209" t="str">
            <v>Secret Ballot Election Open to Village Men</v>
          </cell>
          <cell r="AK209" t="str">
            <v>Secret Ballot Election Open to Village Women</v>
          </cell>
          <cell r="AL209" t="str">
            <v>Meeting of All Villagers</v>
          </cell>
          <cell r="AM209" t="str">
            <v>Meeting of Village Men</v>
          </cell>
          <cell r="AN209" t="str">
            <v>Meeting of Village Women</v>
          </cell>
          <cell r="AO209" t="str">
            <v>Other:</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row>
        <row r="210">
          <cell r="K210">
            <v>4.04</v>
          </cell>
          <cell r="M210">
            <v>0</v>
          </cell>
          <cell r="P210">
            <v>4.04</v>
          </cell>
          <cell r="Q210">
            <v>6.0299999999999994</v>
          </cell>
          <cell r="R210" t="str">
            <v/>
          </cell>
          <cell r="W210" t="str">
            <v>What type of {project / projects}?</v>
          </cell>
          <cell r="X210" t="str">
            <v>[MARK ALL MENTIONED]</v>
          </cell>
          <cell r="Y210" t="str">
            <v>Drinking Water</v>
          </cell>
          <cell r="Z210" t="str">
            <v>Irrigation</v>
          </cell>
          <cell r="AA210" t="str">
            <v>Schools</v>
          </cell>
          <cell r="AB210" t="str">
            <v>Health or Hygiene Courses</v>
          </cell>
          <cell r="AC210" t="str">
            <v>Clinic or Other Health Facilities</v>
          </cell>
          <cell r="AD210" t="str">
            <v>Seeds</v>
          </cell>
          <cell r="AE210" t="str">
            <v>Agricultural Equipment</v>
          </cell>
          <cell r="AF210" t="str">
            <v>Livestock</v>
          </cell>
          <cell r="AG210" t="str">
            <v>Roads or Bridges</v>
          </cell>
          <cell r="AH210" t="str">
            <v>Electricity</v>
          </cell>
          <cell r="AI210" t="str">
            <v>Microfinance Programs</v>
          </cell>
          <cell r="AJ210" t="str">
            <v>Communal Toilet Facilities</v>
          </cell>
          <cell r="AK210" t="str">
            <v>Community Center</v>
          </cell>
          <cell r="AL210" t="str">
            <v>Mosque</v>
          </cell>
          <cell r="AM210" t="str">
            <v>Governance</v>
          </cell>
          <cell r="AN210" t="str">
            <v>Dispute Resolution</v>
          </cell>
          <cell r="AO210" t="str">
            <v>Cash-for-Work for Men</v>
          </cell>
          <cell r="AP210" t="str">
            <v>Cash-for-Work for Women</v>
          </cell>
          <cell r="AQ210" t="str">
            <v>Food-for-Work for Women</v>
          </cell>
          <cell r="AR210" t="str">
            <v>Food-for-Work for Men</v>
          </cell>
          <cell r="AS210" t="str">
            <v>Food Security</v>
          </cell>
          <cell r="AT210" t="str">
            <v>Income Generation for Women</v>
          </cell>
          <cell r="AU210" t="str">
            <v>Income Generation for Men</v>
          </cell>
          <cell r="AV210" t="str">
            <v>Skills Training for Women</v>
          </cell>
          <cell r="AW210" t="str">
            <v>Skills Training for Men</v>
          </cell>
          <cell r="AX210" t="str">
            <v>Literacy Courses for Women</v>
          </cell>
          <cell r="AY210" t="str">
            <v>Literacy Courses for Men</v>
          </cell>
          <cell r="AZ210" t="str">
            <v>Flood Protection Wall</v>
          </cell>
          <cell r="BA210" t="str">
            <v>Kariz</v>
          </cell>
          <cell r="BB210" t="str">
            <v>Mill</v>
          </cell>
          <cell r="BC210" t="str">
            <v>Reforestation or Erosion Protection</v>
          </cell>
          <cell r="BD210" t="str">
            <v>Other:</v>
          </cell>
          <cell r="BE210" t="str">
            <v>Other:</v>
          </cell>
          <cell r="BF210" t="str">
            <v>Other:</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row>
        <row r="211">
          <cell r="K211">
            <v>4.05</v>
          </cell>
          <cell r="M211">
            <v>0</v>
          </cell>
          <cell r="P211">
            <v>4.05</v>
          </cell>
          <cell r="Q211">
            <v>6.0399999999999991</v>
          </cell>
          <cell r="R211" t="str">
            <v/>
          </cell>
          <cell r="W211" t="str">
            <v>Who paid for these {project / projects}?</v>
          </cell>
          <cell r="X211" t="str">
            <v>[MARK ALL MENTIONED]</v>
          </cell>
          <cell r="Y211" t="str">
            <v>Central Government</v>
          </cell>
          <cell r="Z211" t="str">
            <v>Provincial Government</v>
          </cell>
          <cell r="AA211" t="str">
            <v>District Government</v>
          </cell>
          <cell r="AB211" t="str">
            <v>Arbab / Malik / Qariyadar</v>
          </cell>
          <cell r="AC211" t="str">
            <v>Khan / Zamindar / Beg / Baay</v>
          </cell>
          <cell r="AD211" t="str">
            <v>Mullah / Mosque Mullah / Imam</v>
          </cell>
          <cell r="AE211" t="str">
            <v>Mawlawi / Religious Scholar / Rohanion</v>
          </cell>
          <cell r="AF211" t="str">
            <v>Whitebeards / Tribal Elders</v>
          </cell>
          <cell r="AG211" t="str">
            <v>Commander</v>
          </cell>
          <cell r="AH211" t="str">
            <v>Village Council</v>
          </cell>
          <cell r="AI211" t="str">
            <v>District Council</v>
          </cell>
          <cell r="AJ211" t="str">
            <v>Province Council</v>
          </cell>
          <cell r="AK211" t="str">
            <v>NGO</v>
          </cell>
          <cell r="AL211" t="str">
            <v>MRRD</v>
          </cell>
          <cell r="AM211" t="str">
            <v>Ministry of Education</v>
          </cell>
          <cell r="AN211" t="str">
            <v>Ministry of Health</v>
          </cell>
          <cell r="AO211" t="str">
            <v>Ministry of Agriculture</v>
          </cell>
          <cell r="AP211" t="str">
            <v>Ministry of Public Works</v>
          </cell>
          <cell r="AQ211" t="str">
            <v>Other Ministry of Government of Afgahnisatan</v>
          </cell>
          <cell r="AR211" t="str">
            <v>Foreigners</v>
          </cell>
          <cell r="AS211" t="str">
            <v>NSP</v>
          </cell>
          <cell r="AT211" t="str">
            <v>NRAP / Roads Program</v>
          </cell>
          <cell r="AU211" t="str">
            <v>Afghan National Army</v>
          </cell>
          <cell r="AV211" t="str">
            <v>NATO / ISAF / PRT</v>
          </cell>
          <cell r="AW211" t="str">
            <v>US Army</v>
          </cell>
          <cell r="AX211" t="str">
            <v>Private Businessman</v>
          </cell>
          <cell r="AY211" t="str">
            <v>Villagers</v>
          </cell>
          <cell r="AZ211" t="str">
            <v>Other:</v>
          </cell>
          <cell r="BA211" t="str">
            <v>Other:</v>
          </cell>
          <cell r="BB211" t="str">
            <v>Other:</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row>
        <row r="212">
          <cell r="K212">
            <v>12.099999999999998</v>
          </cell>
          <cell r="M212">
            <v>0</v>
          </cell>
          <cell r="P212">
            <v>12.099999999999998</v>
          </cell>
          <cell r="Q212" t="str">
            <v>N/A</v>
          </cell>
          <cell r="R212" t="str">
            <v/>
          </cell>
          <cell r="W212" t="str">
            <v>In your opinion, when the government officials makes a decision about a program or project, what is the most important thing for them?: (1) How much it benefits the people of Afghanistan; (2) How much it benefits their tribe; or (3) How it serves their personal interests.</v>
          </cell>
          <cell r="X212" t="str">
            <v/>
          </cell>
          <cell r="Y212" t="str">
            <v>How Much it Benefits the People of Afghanistan</v>
          </cell>
          <cell r="Z212" t="str">
            <v>How Miuch It Benefits Their Tribe</v>
          </cell>
          <cell r="AA212" t="str">
            <v>How It Serves Their Personal Interests</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row>
        <row r="213">
          <cell r="K213">
            <v>13.01</v>
          </cell>
          <cell r="M213">
            <v>0</v>
          </cell>
          <cell r="P213">
            <v>13.01</v>
          </cell>
          <cell r="Q213" t="str">
            <v>N/A</v>
          </cell>
          <cell r="R213" t="str">
            <v/>
          </cell>
          <cell r="W213" t="str">
            <v>During the past 12 months, how many times was this village visited by representatives of the government or the police or army?</v>
          </cell>
          <cell r="X213" t="str">
            <v/>
          </cell>
          <cell r="Y213" t="str">
            <v>Zero Times</v>
          </cell>
          <cell r="Z213" t="str">
            <v>One Time</v>
          </cell>
          <cell r="AA213" t="str">
            <v>Two Times</v>
          </cell>
          <cell r="AB213" t="str">
            <v>Three Times</v>
          </cell>
          <cell r="AC213" t="str">
            <v>Four Times</v>
          </cell>
          <cell r="AD213" t="str">
            <v>Five Times</v>
          </cell>
          <cell r="AE213" t="str">
            <v>Six Times</v>
          </cell>
          <cell r="AF213" t="str">
            <v>Seven Times</v>
          </cell>
          <cell r="AG213" t="str">
            <v>Eight Times</v>
          </cell>
          <cell r="AH213" t="str">
            <v>Nine Times</v>
          </cell>
          <cell r="AI213" t="str">
            <v>Ten Times</v>
          </cell>
          <cell r="AJ213" t="str">
            <v>Twenty Times</v>
          </cell>
          <cell r="AK213" t="str">
            <v>Thirty Times</v>
          </cell>
          <cell r="AL213" t="str">
            <v>Forty Times</v>
          </cell>
          <cell r="AM213" t="str">
            <v>Fifty Times</v>
          </cell>
          <cell r="AN213" t="str">
            <v>Hundred Times</v>
          </cell>
          <cell r="AO213" t="str">
            <v>Other Times</v>
          </cell>
          <cell r="AP213" t="str">
            <v>Too Many to Count</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row>
        <row r="214">
          <cell r="K214" t="str">
            <v>N.52</v>
          </cell>
          <cell r="M214">
            <v>0</v>
          </cell>
          <cell r="P214" t="str">
            <v>N.52</v>
          </cell>
          <cell r="Q214" t="str">
            <v>N/A</v>
          </cell>
          <cell r="R214" t="str">
            <v/>
          </cell>
          <cell r="W214" t="str">
            <v>For whom did you do this work?</v>
          </cell>
          <cell r="X214" t="str">
            <v/>
          </cell>
          <cell r="Y214" t="str">
            <v>NGO</v>
          </cell>
          <cell r="Z214" t="str">
            <v>Government</v>
          </cell>
          <cell r="AA214" t="str">
            <v>Malik / Arbab / Qariyadar</v>
          </cell>
          <cell r="AB214" t="str">
            <v>Village Council</v>
          </cell>
          <cell r="AC214" t="str">
            <v>Women's Council</v>
          </cell>
          <cell r="AD214" t="str">
            <v>Neighbor</v>
          </cell>
          <cell r="AE214" t="str">
            <v>Relative</v>
          </cell>
          <cell r="AF214" t="str">
            <v>Other Villager</v>
          </cell>
          <cell r="AG214" t="str">
            <v>Other:</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row>
        <row r="215">
          <cell r="K215" t="str">
            <v>N.53</v>
          </cell>
          <cell r="M215">
            <v>0</v>
          </cell>
          <cell r="P215" t="str">
            <v>N.53</v>
          </cell>
          <cell r="Q215" t="str">
            <v>N/A</v>
          </cell>
          <cell r="R215" t="str">
            <v/>
          </cell>
          <cell r="W215" t="str">
            <v>In the past 12 months, did you do any work (other than house chores) for which you did not get paid?</v>
          </cell>
          <cell r="X215" t="str">
            <v/>
          </cell>
          <cell r="Y215" t="str">
            <v>No</v>
          </cell>
          <cell r="Z215" t="str">
            <v>Yes</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row>
        <row r="216">
          <cell r="K216" t="str">
            <v>N.54</v>
          </cell>
          <cell r="M216">
            <v>0</v>
          </cell>
          <cell r="P216" t="str">
            <v>N.54</v>
          </cell>
          <cell r="Q216" t="str">
            <v>N/A</v>
          </cell>
          <cell r="R216" t="str">
            <v/>
          </cell>
          <cell r="W216" t="str">
            <v>What type of work was this?</v>
          </cell>
          <cell r="X216" t="str">
            <v/>
          </cell>
          <cell r="Y216" t="str">
            <v>Clothes Washing for Income</v>
          </cell>
          <cell r="Z216" t="str">
            <v>Crop Production for Home Consumption</v>
          </cell>
          <cell r="AA216" t="str">
            <v>Production And Sale Of Field Crops</v>
          </cell>
          <cell r="AB216" t="str">
            <v>Production And Sale Of Opium</v>
          </cell>
          <cell r="AC216" t="str">
            <v>Production And Sale Of Orchard Products</v>
          </cell>
          <cell r="AD216" t="str">
            <v>Agricultural Wage Labour</v>
          </cell>
          <cell r="AE216" t="str">
            <v>Opium Wage Labour</v>
          </cell>
          <cell r="AF216" t="str">
            <v>Processing of Pistachios</v>
          </cell>
          <cell r="AG216" t="str">
            <v>Livestock Production for Home Consumption</v>
          </cell>
          <cell r="AH216" t="str">
            <v>Wool Weaving</v>
          </cell>
          <cell r="AI216" t="str">
            <v>Production And Sale Of Live Animals</v>
          </cell>
          <cell r="AJ216" t="str">
            <v>Production And Sale Of Leather, Skins &amp; Wool</v>
          </cell>
          <cell r="AK216" t="str">
            <v>Production and Sale of Dairy Products (Milk, Cheese, or Curd)</v>
          </cell>
          <cell r="AL216" t="str">
            <v>Livestock Wage Labour</v>
          </cell>
          <cell r="AM216" t="str">
            <v>Collection of Bushes / Firewood for Sale</v>
          </cell>
          <cell r="AN216" t="str">
            <v>Collection of Bushes / Firewood for Home Use</v>
          </cell>
          <cell r="AO216" t="str">
            <v>Beauty Parlor</v>
          </cell>
          <cell r="AP216" t="str">
            <v>Trading / Middleman</v>
          </cell>
          <cell r="AQ216" t="str">
            <v>Collector and Seller Of Bushes</v>
          </cell>
          <cell r="AR216" t="str">
            <v>Cross Border Trade</v>
          </cell>
          <cell r="AS216" t="str">
            <v>Smuggling</v>
          </cell>
          <cell r="AT216" t="str">
            <v>Shopkeeper</v>
          </cell>
          <cell r="AU216" t="str">
            <v>Milling</v>
          </cell>
          <cell r="AV216" t="str">
            <v xml:space="preserve">Mining </v>
          </cell>
          <cell r="AW216" t="str">
            <v xml:space="preserve">Baker </v>
          </cell>
          <cell r="AX216" t="str">
            <v>Tailor</v>
          </cell>
          <cell r="AY216" t="str">
            <v>Needlecraft</v>
          </cell>
          <cell r="AZ216" t="str">
            <v>Carpet Weaving</v>
          </cell>
          <cell r="BA216" t="str">
            <v>Doctor</v>
          </cell>
          <cell r="BB216" t="str">
            <v>Health Worker / Nurse / Midwife</v>
          </cell>
          <cell r="BC216" t="str">
            <v>Principal / Teacher Manager / Teacher</v>
          </cell>
          <cell r="BD216" t="str">
            <v>Job With Government</v>
          </cell>
          <cell r="BE216" t="str">
            <v>Job With Non-Government Organization</v>
          </cell>
          <cell r="BF216" t="str">
            <v>Job With Company Or Private Sector</v>
          </cell>
          <cell r="BG216" t="str">
            <v>Military Service / Police / Army</v>
          </cell>
          <cell r="BH216" t="str">
            <v>Begging</v>
          </cell>
          <cell r="BI216" t="str">
            <v>Other:</v>
          </cell>
          <cell r="BJ216" t="str">
            <v>Other:</v>
          </cell>
          <cell r="BK216" t="str">
            <v>Other:</v>
          </cell>
          <cell r="BL216">
            <v>0</v>
          </cell>
          <cell r="BM216">
            <v>0</v>
          </cell>
          <cell r="BN216">
            <v>0</v>
          </cell>
          <cell r="BO216">
            <v>0</v>
          </cell>
          <cell r="BP216">
            <v>0</v>
          </cell>
          <cell r="BQ216">
            <v>0</v>
          </cell>
          <cell r="BR216">
            <v>0</v>
          </cell>
          <cell r="BS216">
            <v>0</v>
          </cell>
          <cell r="BT216">
            <v>0</v>
          </cell>
          <cell r="BU216">
            <v>0</v>
          </cell>
          <cell r="BV216">
            <v>0</v>
          </cell>
        </row>
        <row r="217">
          <cell r="K217" t="str">
            <v>N.55</v>
          </cell>
          <cell r="M217">
            <v>0</v>
          </cell>
          <cell r="P217" t="str">
            <v>N.55</v>
          </cell>
          <cell r="Q217" t="str">
            <v>N/A</v>
          </cell>
          <cell r="R217" t="str">
            <v/>
          </cell>
          <cell r="W217" t="str">
            <v>For whom did you do this work?</v>
          </cell>
          <cell r="X217" t="str">
            <v/>
          </cell>
          <cell r="Y217" t="str">
            <v>NGO</v>
          </cell>
          <cell r="Z217" t="str">
            <v>Government</v>
          </cell>
          <cell r="AA217" t="str">
            <v>Malik / Arbab / Qariyadar</v>
          </cell>
          <cell r="AB217" t="str">
            <v>Village Council</v>
          </cell>
          <cell r="AC217" t="str">
            <v>Women's Council</v>
          </cell>
          <cell r="AD217" t="str">
            <v>Neighbor</v>
          </cell>
          <cell r="AE217" t="str">
            <v>Relative</v>
          </cell>
          <cell r="AF217" t="str">
            <v>Other Villager</v>
          </cell>
          <cell r="AG217" t="str">
            <v>Other:</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row>
        <row r="218">
          <cell r="K218" t="str">
            <v>N.56</v>
          </cell>
          <cell r="M218">
            <v>0</v>
          </cell>
          <cell r="P218" t="str">
            <v>N.56</v>
          </cell>
          <cell r="Q218" t="str">
            <v>N/A</v>
          </cell>
          <cell r="R218" t="str">
            <v/>
          </cell>
          <cell r="W218" t="str">
            <v>During the past 7 days, in total, for how many hours did you do {the activities mentioned in 7.02}?</v>
          </cell>
          <cell r="X218" t="str">
            <v/>
          </cell>
          <cell r="Y218" t="str">
            <v>Hours</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row>
        <row r="219">
          <cell r="K219">
            <v>14.12</v>
          </cell>
          <cell r="M219">
            <v>0</v>
          </cell>
          <cell r="P219">
            <v>14.12</v>
          </cell>
          <cell r="Q219">
            <v>8.0799999999999983</v>
          </cell>
          <cell r="R219" t="str">
            <v/>
          </cell>
          <cell r="W219" t="str">
            <v>Looking after Elderly?</v>
          </cell>
          <cell r="X219" t="str">
            <v/>
          </cell>
          <cell r="Y219" t="str">
            <v>Head / Father of the household decides alone</v>
          </cell>
          <cell r="Z219" t="str">
            <v>Spouse of household head or female household head decides alone</v>
          </cell>
          <cell r="AA219" t="str">
            <v>Head / Father in consultation with his/her spouse</v>
          </cell>
          <cell r="AB219" t="str">
            <v>Head / Father in consultation with the person concerned</v>
          </cell>
          <cell r="AC219" t="str">
            <v>Head / Father and spouse of head in consultation with the person concerned</v>
          </cell>
          <cell r="AD219" t="str">
            <v>Head / Father and other male members decide</v>
          </cell>
          <cell r="AE219" t="str">
            <v>Other combination of persons decide</v>
          </cell>
          <cell r="AF219" t="str">
            <v>Does not apply to this household</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row>
        <row r="220">
          <cell r="K220">
            <v>9.02</v>
          </cell>
          <cell r="M220">
            <v>0</v>
          </cell>
          <cell r="P220">
            <v>9.02</v>
          </cell>
          <cell r="Q220">
            <v>10.02</v>
          </cell>
          <cell r="R220" t="str">
            <v/>
          </cell>
          <cell r="W220" t="str">
            <v>How is the person that left related to the head of household?</v>
          </cell>
          <cell r="X220" t="str">
            <v>[USE HOUSEHOLD CODES]</v>
          </cell>
          <cell r="Y220" t="str">
            <v>No Relation</v>
          </cell>
          <cell r="Z220" t="str">
            <v>Grandson</v>
          </cell>
          <cell r="AA220" t="str">
            <v>Granddaughter</v>
          </cell>
          <cell r="AB220" t="str">
            <v>Son</v>
          </cell>
          <cell r="AC220" t="str">
            <v>Son-in-Law</v>
          </cell>
          <cell r="AD220" t="str">
            <v>Daughter</v>
          </cell>
          <cell r="AE220" t="str">
            <v>Daughter-in-Law</v>
          </cell>
          <cell r="AF220" t="str">
            <v>Brother</v>
          </cell>
          <cell r="AG220" t="str">
            <v>Brother-in-Law</v>
          </cell>
          <cell r="AH220" t="str">
            <v>Sister</v>
          </cell>
          <cell r="AI220" t="str">
            <v>Sister-in-Law</v>
          </cell>
          <cell r="AJ220" t="str">
            <v>Father</v>
          </cell>
          <cell r="AK220" t="str">
            <v>Father-in-Law</v>
          </cell>
          <cell r="AL220" t="str">
            <v>Mother</v>
          </cell>
          <cell r="AM220" t="str">
            <v>Mother-in-Law</v>
          </cell>
          <cell r="AN220" t="str">
            <v>Grandfather</v>
          </cell>
          <cell r="AO220" t="str">
            <v>Grandmother</v>
          </cell>
          <cell r="AP220" t="str">
            <v>Uncle</v>
          </cell>
          <cell r="AQ220" t="str">
            <v>Aunt</v>
          </cell>
          <cell r="AR220" t="str">
            <v>Husband</v>
          </cell>
          <cell r="AS220" t="str">
            <v>Wife</v>
          </cell>
          <cell r="AT220" t="str">
            <v>Nephew</v>
          </cell>
          <cell r="AU220" t="str">
            <v>Niece</v>
          </cell>
          <cell r="AV220" t="str">
            <v>First Cousin (Male)</v>
          </cell>
          <cell r="AW220" t="str">
            <v>First Cousin (Female)</v>
          </cell>
          <cell r="AX220" t="str">
            <v>Other Male Relative</v>
          </cell>
          <cell r="AY220" t="str">
            <v>Other Female Relative</v>
          </cell>
          <cell r="AZ220" t="str">
            <v>Other Male Relatives</v>
          </cell>
          <cell r="BA220" t="str">
            <v>Other Female Relatives</v>
          </cell>
          <cell r="BB220" t="str">
            <v>Unrelated Male</v>
          </cell>
          <cell r="BC220" t="str">
            <v>Unrelated Female</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row>
        <row r="221">
          <cell r="K221">
            <v>9.0399999999999991</v>
          </cell>
          <cell r="M221">
            <v>0</v>
          </cell>
          <cell r="P221">
            <v>9.0399999999999991</v>
          </cell>
          <cell r="Q221">
            <v>10.039999999999999</v>
          </cell>
          <cell r="R221" t="str">
            <v/>
          </cell>
          <cell r="W221" t="str">
            <v>What is the highest level of schooling completed by this person?</v>
          </cell>
          <cell r="X221" t="str">
            <v/>
          </cell>
          <cell r="Y221" t="str">
            <v>No School</v>
          </cell>
          <cell r="Z221" t="str">
            <v>Primary School</v>
          </cell>
          <cell r="AA221" t="str">
            <v>Secondary School</v>
          </cell>
          <cell r="AB221" t="str">
            <v>High School</v>
          </cell>
          <cell r="AC221" t="str">
            <v>Graduated from 14 Grade</v>
          </cell>
          <cell r="AD221" t="str">
            <v>University</v>
          </cell>
          <cell r="AE221" t="str">
            <v>Madrassa</v>
          </cell>
          <cell r="AF221" t="str">
            <v>Mosque School</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row>
        <row r="222">
          <cell r="K222">
            <v>9.06</v>
          </cell>
          <cell r="M222">
            <v>0</v>
          </cell>
          <cell r="P222">
            <v>9.06</v>
          </cell>
          <cell r="Q222">
            <v>10.059999999999999</v>
          </cell>
          <cell r="R222" t="str">
            <v/>
          </cell>
          <cell r="W222" t="str">
            <v>Why did they leave the household?</v>
          </cell>
          <cell r="X222" t="str">
            <v/>
          </cell>
          <cell r="Y222" t="str">
            <v>Job / Work</v>
          </cell>
          <cell r="Z222" t="str">
            <v>Education</v>
          </cell>
          <cell r="AA222" t="str">
            <v>Marriage</v>
          </cell>
          <cell r="AB222" t="str">
            <v>Live with Other Family</v>
          </cell>
          <cell r="AC222" t="str">
            <v>Medical Treatment</v>
          </cell>
          <cell r="AD222" t="str">
            <v>Lack of Security</v>
          </cell>
          <cell r="AE222" t="str">
            <v>Dispute</v>
          </cell>
          <cell r="AF222" t="str">
            <v>Join Military</v>
          </cell>
          <cell r="AG222" t="str">
            <v>Moved Back with Family</v>
          </cell>
          <cell r="AH222" t="str">
            <v>Other:</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row>
        <row r="223">
          <cell r="K223">
            <v>9.07</v>
          </cell>
          <cell r="M223">
            <v>0</v>
          </cell>
          <cell r="P223">
            <v>9.07</v>
          </cell>
          <cell r="Q223">
            <v>10.069999999999999</v>
          </cell>
          <cell r="R223" t="str">
            <v/>
          </cell>
          <cell r="W223" t="str">
            <v>What is their current occupation?</v>
          </cell>
          <cell r="X223" t="str">
            <v>[CODE FROM OCCUPATION CARD]</v>
          </cell>
          <cell r="Y223" t="str">
            <v>|___|___| [CODE FROM OCCUPATION CARD]</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row>
        <row r="224">
          <cell r="K224">
            <v>9.1</v>
          </cell>
          <cell r="M224">
            <v>0</v>
          </cell>
          <cell r="P224">
            <v>9.1</v>
          </cell>
          <cell r="Q224" t="str">
            <v>N/A</v>
          </cell>
          <cell r="R224" t="str">
            <v/>
          </cell>
          <cell r="W224" t="str">
            <v>How is the person(s) related to the head-of-household?</v>
          </cell>
          <cell r="X224" t="str">
            <v/>
          </cell>
          <cell r="Y224" t="str">
            <v>No Relation</v>
          </cell>
          <cell r="Z224" t="str">
            <v>Grandson</v>
          </cell>
          <cell r="AA224" t="str">
            <v>Granddaughter</v>
          </cell>
          <cell r="AB224" t="str">
            <v>Son</v>
          </cell>
          <cell r="AC224" t="str">
            <v>Son-in-Law</v>
          </cell>
          <cell r="AD224" t="str">
            <v>Daughter</v>
          </cell>
          <cell r="AE224" t="str">
            <v>Daughter-in-Law</v>
          </cell>
          <cell r="AF224" t="str">
            <v>Brother</v>
          </cell>
          <cell r="AG224" t="str">
            <v>Brother-in-Law</v>
          </cell>
          <cell r="AH224" t="str">
            <v>Sister</v>
          </cell>
          <cell r="AI224" t="str">
            <v>Sister-in-Law</v>
          </cell>
          <cell r="AJ224" t="str">
            <v>Father</v>
          </cell>
          <cell r="AK224" t="str">
            <v>Father-in-Law</v>
          </cell>
          <cell r="AL224" t="str">
            <v>Mother</v>
          </cell>
          <cell r="AM224" t="str">
            <v>Mother-in-Law</v>
          </cell>
          <cell r="AN224" t="str">
            <v>Grandfather</v>
          </cell>
          <cell r="AO224" t="str">
            <v>Grandmother</v>
          </cell>
          <cell r="AP224" t="str">
            <v>Uncle</v>
          </cell>
          <cell r="AQ224" t="str">
            <v>Aunt</v>
          </cell>
          <cell r="AR224" t="str">
            <v>Husband</v>
          </cell>
          <cell r="AS224" t="str">
            <v>Wife</v>
          </cell>
          <cell r="AT224" t="str">
            <v>Nephew</v>
          </cell>
          <cell r="AU224" t="str">
            <v>Niece</v>
          </cell>
          <cell r="AV224" t="str">
            <v>First Cousin (Male)</v>
          </cell>
          <cell r="AW224" t="str">
            <v>First Cousin (Female)</v>
          </cell>
          <cell r="AX224" t="str">
            <v>Other Male Relative</v>
          </cell>
          <cell r="AY224" t="str">
            <v>Other Female Relative</v>
          </cell>
          <cell r="AZ224" t="str">
            <v>Other Male Relatives</v>
          </cell>
          <cell r="BA224" t="str">
            <v>Other Female Relatives</v>
          </cell>
          <cell r="BB224" t="str">
            <v>Unrelated Male</v>
          </cell>
          <cell r="BC224" t="str">
            <v>Unrelated Female</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row>
        <row r="225">
          <cell r="K225">
            <v>9.1199999999999992</v>
          </cell>
          <cell r="M225">
            <v>0</v>
          </cell>
          <cell r="P225">
            <v>9.1199999999999992</v>
          </cell>
          <cell r="Q225" t="str">
            <v>N/A</v>
          </cell>
          <cell r="R225" t="str">
            <v/>
          </cell>
          <cell r="W225" t="str">
            <v>What is the highest level of schooling completed by this person?</v>
          </cell>
          <cell r="X225" t="str">
            <v/>
          </cell>
          <cell r="Y225" t="str">
            <v>No School</v>
          </cell>
          <cell r="Z225" t="str">
            <v>Primary School</v>
          </cell>
          <cell r="AA225" t="str">
            <v>Secondary School</v>
          </cell>
          <cell r="AB225" t="str">
            <v>High School</v>
          </cell>
          <cell r="AC225" t="str">
            <v>Graduated from 14 Grade</v>
          </cell>
          <cell r="AD225" t="str">
            <v>University</v>
          </cell>
          <cell r="AE225" t="str">
            <v>Madrassa</v>
          </cell>
          <cell r="AF225" t="str">
            <v>Mosque School</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row>
        <row r="226">
          <cell r="K226">
            <v>9.1300000000000008</v>
          </cell>
          <cell r="M226">
            <v>0</v>
          </cell>
          <cell r="P226">
            <v>9.1300000000000008</v>
          </cell>
          <cell r="Q226" t="str">
            <v>N/A</v>
          </cell>
          <cell r="R226" t="str">
            <v/>
          </cell>
          <cell r="W226" t="str">
            <v>Why did they join the household?</v>
          </cell>
          <cell r="X226" t="str">
            <v/>
          </cell>
          <cell r="Y226" t="str">
            <v>Job / Work</v>
          </cell>
          <cell r="Z226" t="str">
            <v>Education</v>
          </cell>
          <cell r="AA226" t="str">
            <v>Marriage</v>
          </cell>
          <cell r="AB226" t="str">
            <v>Live with Other Family</v>
          </cell>
          <cell r="AC226" t="str">
            <v>Medical Treatment</v>
          </cell>
          <cell r="AD226" t="str">
            <v>Lack of Security</v>
          </cell>
          <cell r="AE226" t="str">
            <v>Dispute</v>
          </cell>
          <cell r="AF226" t="str">
            <v>Join Military</v>
          </cell>
          <cell r="AG226" t="str">
            <v>Moved Back with Family</v>
          </cell>
          <cell r="AH226" t="str">
            <v>Other:</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row>
        <row r="227">
          <cell r="K227">
            <v>9.14</v>
          </cell>
          <cell r="M227">
            <v>0</v>
          </cell>
          <cell r="P227">
            <v>9.14</v>
          </cell>
          <cell r="Q227" t="str">
            <v>N/A</v>
          </cell>
          <cell r="R227" t="str">
            <v/>
          </cell>
          <cell r="W227" t="str">
            <v>What is their current occupation?</v>
          </cell>
          <cell r="X227" t="str">
            <v>[CODE FROM OCCUPATION CARD]</v>
          </cell>
          <cell r="Y227" t="str">
            <v>|___|___| [CODE FROM OCCUPATION CARD]</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row>
        <row r="228">
          <cell r="K228">
            <v>10.19</v>
          </cell>
          <cell r="M228">
            <v>0</v>
          </cell>
          <cell r="P228">
            <v>10.19</v>
          </cell>
          <cell r="Q228">
            <v>11.03</v>
          </cell>
          <cell r="R228" t="str">
            <v/>
          </cell>
          <cell r="W228" t="str">
            <v>Where did you usually do this?</v>
          </cell>
          <cell r="X228" t="str">
            <v/>
          </cell>
          <cell r="Y228" t="str">
            <v>At Weddings</v>
          </cell>
          <cell r="Z228" t="str">
            <v>At the Bazaar</v>
          </cell>
          <cell r="AA228" t="str">
            <v>At Community Events</v>
          </cell>
          <cell r="AB228" t="str">
            <v>At Meetings of the Village Council</v>
          </cell>
          <cell r="AC228" t="str">
            <v>At Meetings of the Women's Council</v>
          </cell>
          <cell r="AD228" t="str">
            <v>At Meetings Arranged by NGOs</v>
          </cell>
          <cell r="AE228" t="str">
            <v>During Collection of Water</v>
          </cell>
          <cell r="AF228" t="str">
            <v>During Agricultural Activities</v>
          </cell>
          <cell r="AG228" t="str">
            <v>During Other Work</v>
          </cell>
          <cell r="AH228" t="str">
            <v>In Mosque</v>
          </cell>
          <cell r="AI228" t="str">
            <v>In Each Other's Houses</v>
          </cell>
          <cell r="AJ228" t="str">
            <v>Other:</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row>
        <row r="229">
          <cell r="K229">
            <v>10.1</v>
          </cell>
          <cell r="M229">
            <v>0</v>
          </cell>
          <cell r="P229">
            <v>10.1</v>
          </cell>
          <cell r="Q229" t="str">
            <v>N/A</v>
          </cell>
          <cell r="R229" t="str">
            <v/>
          </cell>
          <cell r="W229" t="str">
            <v>Agriculture or the Harvest?</v>
          </cell>
          <cell r="X229" t="str">
            <v/>
          </cell>
          <cell r="Y229" t="str">
            <v>No</v>
          </cell>
          <cell r="Z229" t="str">
            <v>Yes</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row>
        <row r="230">
          <cell r="K230">
            <v>10.11</v>
          </cell>
          <cell r="M230">
            <v>0</v>
          </cell>
          <cell r="P230">
            <v>10.11</v>
          </cell>
          <cell r="Q230" t="str">
            <v>N/A</v>
          </cell>
          <cell r="R230" t="str">
            <v/>
          </cell>
          <cell r="W230" t="str">
            <v>Development Projects?</v>
          </cell>
          <cell r="X230" t="str">
            <v/>
          </cell>
          <cell r="Y230" t="str">
            <v>No</v>
          </cell>
          <cell r="Z230" t="str">
            <v>Yes</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row>
        <row r="231">
          <cell r="K231">
            <v>10.27</v>
          </cell>
          <cell r="M231">
            <v>0</v>
          </cell>
          <cell r="P231">
            <v>10.27</v>
          </cell>
          <cell r="Q231" t="str">
            <v>N/A</v>
          </cell>
          <cell r="R231" t="str">
            <v/>
          </cell>
          <cell r="W231" t="str">
            <v>During the past 12 months, how many times have you traveled outside of the village to the neighboring village or another village in the district?</v>
          </cell>
          <cell r="X231" t="str">
            <v/>
          </cell>
          <cell r="Y231" t="str">
            <v>Zero</v>
          </cell>
          <cell r="Z231" t="str">
            <v>Once</v>
          </cell>
          <cell r="AA231" t="str">
            <v>Twice</v>
          </cell>
          <cell r="AB231" t="str">
            <v>Three Times</v>
          </cell>
          <cell r="AC231" t="str">
            <v>Four Times</v>
          </cell>
          <cell r="AD231" t="str">
            <v>Five Times</v>
          </cell>
          <cell r="AE231" t="str">
            <v>Six Times</v>
          </cell>
          <cell r="AF231" t="str">
            <v>Seven Times</v>
          </cell>
          <cell r="AG231" t="str">
            <v>Eight Times</v>
          </cell>
          <cell r="AH231" t="str">
            <v>Nine Times</v>
          </cell>
          <cell r="AI231" t="str">
            <v>Ten Times</v>
          </cell>
          <cell r="AJ231" t="str">
            <v>Once a Month</v>
          </cell>
          <cell r="AK231" t="str">
            <v>Once a Week</v>
          </cell>
          <cell r="AL231" t="str">
            <v>Once a Day</v>
          </cell>
          <cell r="AM231" t="str">
            <v>Too Many to Count</v>
          </cell>
          <cell r="AN231" t="str">
            <v>Other:</v>
          </cell>
          <cell r="AO231" t="str">
            <v>Times</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row>
        <row r="232">
          <cell r="K232">
            <v>12.069999999999999</v>
          </cell>
          <cell r="M232">
            <v>0</v>
          </cell>
          <cell r="P232">
            <v>12.069999999999999</v>
          </cell>
          <cell r="Q232" t="str">
            <v>N/A</v>
          </cell>
          <cell r="R232" t="str">
            <v/>
          </cell>
          <cell r="W232" t="str">
            <v>If central government officials did the distribution of food aid, who would they be the most likely to select?</v>
          </cell>
          <cell r="X232" t="str">
            <v/>
          </cell>
          <cell r="Y232" t="str">
            <v>Villagers That Are Most Needy</v>
          </cell>
          <cell r="Z232" t="str">
            <v>Villagers That They Are Most Friendly With</v>
          </cell>
          <cell r="AA232" t="str">
            <v>Villagers That Belong To Their Tribe or Family</v>
          </cell>
          <cell r="AB232" t="str">
            <v>Villagers That Pay Bribes or Do Them a Favor</v>
          </cell>
          <cell r="AC232" t="str">
            <v>Other:</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row>
        <row r="233">
          <cell r="K233">
            <v>12.079999999999998</v>
          </cell>
          <cell r="M233">
            <v>0</v>
          </cell>
          <cell r="P233">
            <v>12.079999999999998</v>
          </cell>
          <cell r="Q233" t="str">
            <v>N/A</v>
          </cell>
          <cell r="R233" t="str">
            <v/>
          </cell>
          <cell r="W233" t="str">
            <v>If NGO workers did the distribution, who would they be the most likely to select?</v>
          </cell>
          <cell r="X233" t="str">
            <v/>
          </cell>
          <cell r="Y233" t="str">
            <v>Villagers That Are Most Needy</v>
          </cell>
          <cell r="Z233" t="str">
            <v>Villagers That They Are Most Friendly With</v>
          </cell>
          <cell r="AA233" t="str">
            <v>Villagers That Belong To Their Tribe or Family</v>
          </cell>
          <cell r="AB233" t="str">
            <v>Villagers That Pay Bribes or Do Them a Favor</v>
          </cell>
          <cell r="AC233" t="str">
            <v>Other:</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row>
        <row r="234">
          <cell r="K234">
            <v>11.98</v>
          </cell>
          <cell r="M234">
            <v>0</v>
          </cell>
          <cell r="P234">
            <v>11.98</v>
          </cell>
          <cell r="Q234" t="str">
            <v>N/A</v>
          </cell>
          <cell r="R234" t="str">
            <v/>
          </cell>
          <cell r="W234" t="str">
            <v>In your view, do the people mentioned here work for the benefit of all the people, for the benefit of some, or only for their own benefit?</v>
          </cell>
          <cell r="X234" t="str">
            <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row>
        <row r="235">
          <cell r="K235">
            <v>11.239999999999995</v>
          </cell>
          <cell r="M235">
            <v>0</v>
          </cell>
          <cell r="P235">
            <v>11.239999999999995</v>
          </cell>
          <cell r="Q235" t="str">
            <v>N/A</v>
          </cell>
          <cell r="R235" t="str">
            <v/>
          </cell>
          <cell r="W235" t="str">
            <v>Uloswol?</v>
          </cell>
          <cell r="X235" t="str">
            <v/>
          </cell>
          <cell r="Y235" t="str">
            <v>For The Benefit of All People</v>
          </cell>
          <cell r="Z235" t="str">
            <v>For The Benefit of Some of the People</v>
          </cell>
          <cell r="AA235" t="str">
            <v>For Their Own Benefit</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row>
        <row r="236">
          <cell r="K236">
            <v>11.249999999999995</v>
          </cell>
          <cell r="M236">
            <v>0</v>
          </cell>
          <cell r="P236">
            <v>11.249999999999995</v>
          </cell>
          <cell r="Q236" t="str">
            <v>N/A</v>
          </cell>
          <cell r="R236" t="str">
            <v/>
          </cell>
          <cell r="W236" t="str">
            <v>Provincial Governor?</v>
          </cell>
          <cell r="X236" t="str">
            <v/>
          </cell>
          <cell r="Y236" t="str">
            <v>For The Benefit of All People</v>
          </cell>
          <cell r="Z236" t="str">
            <v>For The Benefit of Some of the People</v>
          </cell>
          <cell r="AA236" t="str">
            <v>For Their Own Benefit</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row>
        <row r="237">
          <cell r="K237">
            <v>11.259999999999994</v>
          </cell>
          <cell r="M237">
            <v>0</v>
          </cell>
          <cell r="P237">
            <v>11.259999999999994</v>
          </cell>
          <cell r="Q237" t="str">
            <v>N/A</v>
          </cell>
          <cell r="R237" t="str">
            <v/>
          </cell>
          <cell r="W237" t="str">
            <v>Officials of the Central Government?</v>
          </cell>
          <cell r="X237" t="str">
            <v/>
          </cell>
          <cell r="Y237" t="str">
            <v>For The Benefit of All People</v>
          </cell>
          <cell r="Z237" t="str">
            <v>For The Benefit of Some of the People</v>
          </cell>
          <cell r="AA237" t="str">
            <v>For Their Own Benefit</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row>
        <row r="238">
          <cell r="K238">
            <v>11.269999999999994</v>
          </cell>
          <cell r="M238">
            <v>0</v>
          </cell>
          <cell r="P238">
            <v>11.269999999999994</v>
          </cell>
          <cell r="Q238" t="str">
            <v>N/A</v>
          </cell>
          <cell r="R238" t="str">
            <v/>
          </cell>
          <cell r="W238" t="str">
            <v>President of Afghanistan?</v>
          </cell>
          <cell r="X238" t="str">
            <v/>
          </cell>
          <cell r="Y238" t="str">
            <v>For The Benefit of All People</v>
          </cell>
          <cell r="Z238" t="str">
            <v>For The Benefit of Some of the People</v>
          </cell>
          <cell r="AA238" t="str">
            <v>For Their Own Benefit</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row>
        <row r="239">
          <cell r="K239">
            <v>11.289999999999994</v>
          </cell>
          <cell r="M239">
            <v>0</v>
          </cell>
          <cell r="P239">
            <v>11.289999999999994</v>
          </cell>
          <cell r="Q239" t="str">
            <v>N/A</v>
          </cell>
          <cell r="R239" t="str">
            <v/>
          </cell>
          <cell r="W239" t="str">
            <v>Members of Parliament?</v>
          </cell>
          <cell r="X239" t="str">
            <v/>
          </cell>
          <cell r="Y239" t="str">
            <v>For The Benefit of All People</v>
          </cell>
          <cell r="Z239" t="str">
            <v>For The Benefit of Some of the People</v>
          </cell>
          <cell r="AA239" t="str">
            <v>For Their Own Benefit</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row>
        <row r="240">
          <cell r="K240">
            <v>11.299999999999994</v>
          </cell>
          <cell r="M240">
            <v>0</v>
          </cell>
          <cell r="P240">
            <v>11.299999999999994</v>
          </cell>
          <cell r="Q240" t="str">
            <v>N/A</v>
          </cell>
          <cell r="R240" t="str">
            <v/>
          </cell>
          <cell r="W240" t="str">
            <v>Local Commanders?</v>
          </cell>
          <cell r="X240" t="str">
            <v/>
          </cell>
          <cell r="Y240" t="str">
            <v>For The Benefit of All People</v>
          </cell>
          <cell r="Z240" t="str">
            <v>For The Benefit of Some of the People</v>
          </cell>
          <cell r="AA240" t="str">
            <v>For Their Own Benefit</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row>
        <row r="241">
          <cell r="K241">
            <v>11.309999999999993</v>
          </cell>
          <cell r="M241">
            <v>0</v>
          </cell>
          <cell r="P241">
            <v>11.309999999999993</v>
          </cell>
          <cell r="Q241" t="str">
            <v>N/A</v>
          </cell>
          <cell r="R241" t="str">
            <v/>
          </cell>
          <cell r="W241" t="str">
            <v>Members of {COUNCIL 1} for Your Village?</v>
          </cell>
          <cell r="X241" t="str">
            <v/>
          </cell>
          <cell r="Y241" t="str">
            <v>For The Benefit of All People</v>
          </cell>
          <cell r="Z241" t="str">
            <v>For The Benefit of Some of the People</v>
          </cell>
          <cell r="AA241" t="str">
            <v>For Their Own Benefit</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row>
        <row r="242">
          <cell r="K242">
            <v>11.42</v>
          </cell>
          <cell r="M242">
            <v>0</v>
          </cell>
          <cell r="P242">
            <v>11.4</v>
          </cell>
          <cell r="Q242" t="str">
            <v>N/A</v>
          </cell>
          <cell r="R242" t="str">
            <v/>
          </cell>
          <cell r="W242" t="str">
            <v>{Malik / Arbab / Qariyadar} for Your Village?</v>
          </cell>
          <cell r="X242" t="str">
            <v/>
          </cell>
          <cell r="Y242" t="str">
            <v>For The Benefit of All People</v>
          </cell>
          <cell r="Z242" t="str">
            <v>For The Benefit of Some of the People</v>
          </cell>
          <cell r="AA242" t="str">
            <v>For Their Own Benefit</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row>
        <row r="243">
          <cell r="K243">
            <v>11.339999999999993</v>
          </cell>
          <cell r="M243">
            <v>0</v>
          </cell>
          <cell r="P243">
            <v>11.339999999999993</v>
          </cell>
          <cell r="Q243" t="str">
            <v>N/A</v>
          </cell>
          <cell r="R243" t="str">
            <v/>
          </cell>
          <cell r="W243" t="str">
            <v>NGO Employees?</v>
          </cell>
          <cell r="X243" t="str">
            <v/>
          </cell>
          <cell r="Y243" t="str">
            <v>For The Benefit of All People</v>
          </cell>
          <cell r="Z243" t="str">
            <v>For The Benefit of Some of the People</v>
          </cell>
          <cell r="AA243" t="str">
            <v>For Their Own Benefit</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row>
        <row r="244">
          <cell r="K244">
            <v>11.349999999999993</v>
          </cell>
          <cell r="M244">
            <v>0</v>
          </cell>
          <cell r="P244">
            <v>11.349999999999993</v>
          </cell>
          <cell r="Q244" t="str">
            <v>N/A</v>
          </cell>
          <cell r="R244" t="str">
            <v/>
          </cell>
          <cell r="W244" t="str">
            <v>Government Judges?</v>
          </cell>
          <cell r="X244" t="str">
            <v/>
          </cell>
          <cell r="Y244" t="str">
            <v>For The Benefit of All People</v>
          </cell>
          <cell r="Z244" t="str">
            <v>For The Benefit of Some of the People</v>
          </cell>
          <cell r="AA244" t="str">
            <v>For Their Own Benefit</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row>
        <row r="245">
          <cell r="K245">
            <v>11.359999999999992</v>
          </cell>
          <cell r="M245">
            <v>0</v>
          </cell>
          <cell r="P245">
            <v>11.359999999999992</v>
          </cell>
          <cell r="Q245" t="str">
            <v>N/A</v>
          </cell>
          <cell r="R245" t="str">
            <v/>
          </cell>
          <cell r="W245" t="str">
            <v>National Police?</v>
          </cell>
          <cell r="X245" t="str">
            <v/>
          </cell>
          <cell r="Y245" t="str">
            <v>For The Benefit of All People</v>
          </cell>
          <cell r="Z245" t="str">
            <v>For The Benefit of Some of the People</v>
          </cell>
          <cell r="AA245" t="str">
            <v>For Their Own Benefit</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row>
        <row r="246">
          <cell r="K246">
            <v>11.4</v>
          </cell>
          <cell r="M246">
            <v>0</v>
          </cell>
          <cell r="P246">
            <v>11.37</v>
          </cell>
          <cell r="Q246" t="str">
            <v>N/A</v>
          </cell>
          <cell r="R246" t="str">
            <v/>
          </cell>
          <cell r="W246" t="str">
            <v>Soldiers of the Afghan National Army</v>
          </cell>
          <cell r="X246" t="str">
            <v/>
          </cell>
          <cell r="Y246" t="str">
            <v>For The Benefit of All People</v>
          </cell>
          <cell r="Z246" t="str">
            <v>For The Benefit of Some of the People</v>
          </cell>
          <cell r="AA246" t="str">
            <v>For Their Own Benefit</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row>
        <row r="247">
          <cell r="K247">
            <v>11.41</v>
          </cell>
          <cell r="M247">
            <v>0</v>
          </cell>
          <cell r="P247">
            <v>11.41</v>
          </cell>
          <cell r="Q247" t="str">
            <v>N/A</v>
          </cell>
          <cell r="R247" t="str">
            <v/>
          </cell>
          <cell r="W247" t="str">
            <v>NATO / ISAF / American Soldiers?</v>
          </cell>
          <cell r="X247" t="str">
            <v/>
          </cell>
          <cell r="Y247" t="str">
            <v>For The Benefit of All People</v>
          </cell>
          <cell r="Z247" t="str">
            <v>For The Benefit of Some of the People</v>
          </cell>
          <cell r="AA247" t="str">
            <v>For Their Own Benefit</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row>
        <row r="248">
          <cell r="K248" t="str">
            <v>N.06</v>
          </cell>
          <cell r="M248">
            <v>0</v>
          </cell>
          <cell r="P248" t="str">
            <v>N.06</v>
          </cell>
          <cell r="Q248" t="str">
            <v>N/A</v>
          </cell>
          <cell r="R248" t="str">
            <v/>
          </cell>
          <cell r="W248" t="str">
            <v>I am going to read a list of responsibilities or activities which are sometimes provided by governments, NGOs, local commanders, and occasionally by groups that are against the government. For each responsibilities or activity,  which group should do this?: [1] Government of Hamid Karzai; [2] Local Leaders; [3] Local Commanders; [4] NGOs; [5] Groups Against the Government; [6] Someone else [SPECIFY]; or [7] No One?</v>
          </cell>
          <cell r="X248" t="str">
            <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row>
        <row r="249">
          <cell r="K249" t="str">
            <v>N.07</v>
          </cell>
          <cell r="M249">
            <v>0</v>
          </cell>
          <cell r="P249" t="str">
            <v>N.07</v>
          </cell>
          <cell r="Q249" t="str">
            <v>N/A</v>
          </cell>
          <cell r="R249" t="str">
            <v/>
          </cell>
          <cell r="W249" t="str">
            <v>Protect the country from threats from other countries</v>
          </cell>
          <cell r="X249" t="str">
            <v/>
          </cell>
          <cell r="Y249" t="str">
            <v>Government of Hamid Karzai</v>
          </cell>
          <cell r="Z249" t="str">
            <v>Local Leaders</v>
          </cell>
          <cell r="AA249" t="str">
            <v>Local Commanders</v>
          </cell>
          <cell r="AB249" t="str">
            <v>NGOs</v>
          </cell>
          <cell r="AC249" t="str">
            <v>Groups Against the Government</v>
          </cell>
          <cell r="AD249" t="str">
            <v>Someone Else</v>
          </cell>
          <cell r="AE249" t="str">
            <v>No One Should Do This</v>
          </cell>
          <cell r="AF249" t="str">
            <v>District Government</v>
          </cell>
          <cell r="AG249" t="str">
            <v>Provincial Government</v>
          </cell>
          <cell r="AH249" t="str">
            <v>Clergy</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row>
        <row r="250">
          <cell r="K250" t="str">
            <v>N.08</v>
          </cell>
          <cell r="M250">
            <v>0</v>
          </cell>
          <cell r="P250" t="str">
            <v>N.08</v>
          </cell>
          <cell r="Q250" t="str">
            <v>N/A</v>
          </cell>
          <cell r="R250" t="str">
            <v/>
          </cell>
          <cell r="W250" t="str">
            <v>Punish people who commit crimes</v>
          </cell>
          <cell r="X250" t="str">
            <v/>
          </cell>
          <cell r="Y250" t="str">
            <v>Government of Hamid Karzai</v>
          </cell>
          <cell r="Z250" t="str">
            <v>Local Leaders</v>
          </cell>
          <cell r="AA250" t="str">
            <v>Local Commanders</v>
          </cell>
          <cell r="AB250" t="str">
            <v>NGOs</v>
          </cell>
          <cell r="AC250" t="str">
            <v>Groups Against the Government</v>
          </cell>
          <cell r="AD250" t="str">
            <v>Someone Else</v>
          </cell>
          <cell r="AE250" t="str">
            <v>No One Should Do This</v>
          </cell>
          <cell r="AF250" t="str">
            <v>District Government</v>
          </cell>
          <cell r="AG250" t="str">
            <v>Provincial Government</v>
          </cell>
          <cell r="AH250" t="str">
            <v>Clergy</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row>
        <row r="251">
          <cell r="K251" t="str">
            <v>N.09</v>
          </cell>
          <cell r="M251">
            <v>0</v>
          </cell>
          <cell r="P251" t="str">
            <v>N.09</v>
          </cell>
          <cell r="Q251" t="str">
            <v>N/A</v>
          </cell>
          <cell r="R251" t="str">
            <v/>
          </cell>
          <cell r="W251" t="str">
            <v>In your opinion, is it better for the government officials in Kabul to decide what should be taught in schools or is it better if this decision is made by tribal leaders or religious leaders?</v>
          </cell>
          <cell r="X251" t="str">
            <v/>
          </cell>
          <cell r="Y251" t="str">
            <v>Government Officials in Kabul</v>
          </cell>
          <cell r="Z251" t="str">
            <v>Tribal Leaders</v>
          </cell>
          <cell r="AA251" t="str">
            <v>Religious Leaders</v>
          </cell>
          <cell r="AB251" t="str">
            <v>Other:</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row>
        <row r="252">
          <cell r="K252" t="str">
            <v>N.10</v>
          </cell>
          <cell r="M252">
            <v>0</v>
          </cell>
          <cell r="P252" t="str">
            <v>N.10</v>
          </cell>
          <cell r="Q252" t="str">
            <v>N/A</v>
          </cell>
          <cell r="R252" t="str">
            <v/>
          </cell>
          <cell r="W252" t="str">
            <v>Provide job opportunities, training, and cash-for-work programs</v>
          </cell>
          <cell r="X252" t="str">
            <v/>
          </cell>
          <cell r="Y252" t="str">
            <v>Government Officials in Kabul</v>
          </cell>
          <cell r="Z252" t="str">
            <v>Tribal Leaders</v>
          </cell>
          <cell r="AA252" t="str">
            <v>Religious Leaders</v>
          </cell>
          <cell r="AB252" t="str">
            <v>Other:</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row>
        <row r="253">
          <cell r="K253" t="str">
            <v>N.11</v>
          </cell>
          <cell r="M253">
            <v>0</v>
          </cell>
          <cell r="P253" t="str">
            <v>N.11</v>
          </cell>
          <cell r="Q253" t="str">
            <v>N/A</v>
          </cell>
          <cell r="R253" t="str">
            <v/>
          </cell>
          <cell r="W253" t="str">
            <v>Provide other services, such as health care and education</v>
          </cell>
          <cell r="X253" t="str">
            <v/>
          </cell>
          <cell r="Y253" t="str">
            <v>Government Officials in Kabul</v>
          </cell>
          <cell r="Z253" t="str">
            <v>Tribal Leaders</v>
          </cell>
          <cell r="AA253" t="str">
            <v>Religious Leaders</v>
          </cell>
          <cell r="AB253" t="str">
            <v>Other:</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row>
        <row r="254">
          <cell r="K254">
            <v>12.02</v>
          </cell>
          <cell r="M254">
            <v>0</v>
          </cell>
          <cell r="P254">
            <v>12.02</v>
          </cell>
          <cell r="Q254" t="str">
            <v>N/A</v>
          </cell>
          <cell r="R254" t="str">
            <v/>
          </cell>
          <cell r="W254" t="str">
            <v>Zainab lives in a village like yours and believes that some of the funds supposed to be used for a development project in the village have been stolen. What should Ahmad do?</v>
          </cell>
          <cell r="X254" t="str">
            <v/>
          </cell>
          <cell r="Y254" t="str">
            <v>Malik / Arbab / Qariyadar</v>
          </cell>
          <cell r="Z254" t="str">
            <v>{Name of Council 1}</v>
          </cell>
          <cell r="AA254" t="str">
            <v>Mullah / Imam / Mawlawi</v>
          </cell>
          <cell r="AB254" t="str">
            <v>Whitebeards / Tribal Elders</v>
          </cell>
          <cell r="AC254" t="str">
            <v>NGO</v>
          </cell>
          <cell r="AD254" t="str">
            <v>District Government</v>
          </cell>
          <cell r="AE254" t="str">
            <v>Provincial Government</v>
          </cell>
          <cell r="AF254" t="str">
            <v>Central Government</v>
          </cell>
          <cell r="AG254" t="str">
            <v>Do Nothing</v>
          </cell>
          <cell r="AH254" t="str">
            <v>Other:</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row>
        <row r="255">
          <cell r="K255">
            <v>88.08</v>
          </cell>
          <cell r="M255">
            <v>0</v>
          </cell>
          <cell r="P255">
            <v>88.08</v>
          </cell>
          <cell r="Q255" t="str">
            <v>N/A</v>
          </cell>
          <cell r="R255" t="str">
            <v/>
          </cell>
          <cell r="W255" t="str">
            <v>In your opinion, is the participation of women in resolving all disputes correct or not?</v>
          </cell>
          <cell r="X255" t="str">
            <v/>
          </cell>
          <cell r="Y255" t="str">
            <v>No, It Is Not Correct for Women To Participate in Dispute Resolution</v>
          </cell>
          <cell r="Z255" t="str">
            <v>Yes, It Is Correct for Women To Participate in Dispute Resolution</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row>
        <row r="256">
          <cell r="K256" t="str">
            <v>N.57</v>
          </cell>
          <cell r="M256">
            <v>0</v>
          </cell>
          <cell r="P256" t="str">
            <v>N.57</v>
          </cell>
          <cell r="Q256" t="str">
            <v>N/A</v>
          </cell>
          <cell r="R256" t="str">
            <v/>
          </cell>
          <cell r="W256" t="str">
            <v>What about the opinions of the men in this village? Are most of them for or against the participation of women in decision-making and conflict resolution?</v>
          </cell>
          <cell r="X256" t="str">
            <v/>
          </cell>
          <cell r="Y256" t="str">
            <v>All Men in Village Are Against Participation of Women in Dispute Resolution</v>
          </cell>
          <cell r="Z256" t="str">
            <v>Most Men in Village Are Against Participation of Women in Dispute Resolution</v>
          </cell>
          <cell r="AA256" t="str">
            <v>Some Men in Village Are Against Participation of Women in Dispute Resolution</v>
          </cell>
          <cell r="AB256" t="str">
            <v>No Men in Village Are Against Participation of Women in Dispute Resolution</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row>
        <row r="257">
          <cell r="K257">
            <v>88.09</v>
          </cell>
          <cell r="M257">
            <v>0</v>
          </cell>
          <cell r="P257">
            <v>88.09</v>
          </cell>
          <cell r="Q257">
            <v>12.079999999999998</v>
          </cell>
          <cell r="R257" t="str">
            <v/>
          </cell>
          <cell r="W257" t="str">
            <v>In your opinion, is it correct for women to vote in Presidential and Parliamentary elections?</v>
          </cell>
          <cell r="X257" t="str">
            <v/>
          </cell>
          <cell r="Y257" t="str">
            <v>No, It Is Not Correct for Women To Vote</v>
          </cell>
          <cell r="Z257" t="str">
            <v>Yes, It Is Correct for Women to Vote</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row>
        <row r="258">
          <cell r="K258" t="str">
            <v>N.59</v>
          </cell>
          <cell r="M258">
            <v>0</v>
          </cell>
          <cell r="P258" t="str">
            <v>N.59</v>
          </cell>
          <cell r="Q258" t="str">
            <v>N/A</v>
          </cell>
          <cell r="R258" t="str">
            <v/>
          </cell>
          <cell r="W258" t="str">
            <v>What about the opinions of the men? Do they believe women should participate in local and national elections?</v>
          </cell>
          <cell r="X258" t="str">
            <v/>
          </cell>
          <cell r="Y258" t="str">
            <v>All Men in Village Are Against Women Voting</v>
          </cell>
          <cell r="Z258" t="str">
            <v>Most Men in Village Are Against Women Voting</v>
          </cell>
          <cell r="AA258" t="str">
            <v>Some Men in Village Are Against Women Voting</v>
          </cell>
          <cell r="AB258" t="str">
            <v>All Men in Village Are Against Women Voting</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row>
        <row r="259">
          <cell r="K259">
            <v>15.16</v>
          </cell>
          <cell r="M259">
            <v>0</v>
          </cell>
          <cell r="P259">
            <v>15.16</v>
          </cell>
          <cell r="Q259">
            <v>13.109999999999998</v>
          </cell>
          <cell r="R259" t="str">
            <v/>
          </cell>
          <cell r="W259" t="str">
            <v>In this household, who decides whether you should have more children?</v>
          </cell>
          <cell r="X259" t="str">
            <v/>
          </cell>
          <cell r="Y259" t="str">
            <v>Husband alone</v>
          </cell>
          <cell r="Z259" t="str">
            <v xml:space="preserve">Woman herself </v>
          </cell>
          <cell r="AA259" t="str">
            <v>Husband &amp; woman jointly</v>
          </cell>
          <cell r="AB259" t="str">
            <v>Mother of woman or husband</v>
          </cell>
          <cell r="AC259" t="str">
            <v>Nobody</v>
          </cell>
          <cell r="AD259" t="str">
            <v xml:space="preserve">It is in the hands of God </v>
          </cell>
          <cell r="AE259" t="str">
            <v>Other:</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row>
        <row r="260">
          <cell r="K260" t="str">
            <v>N.27</v>
          </cell>
          <cell r="M260">
            <v>0</v>
          </cell>
          <cell r="P260" t="str">
            <v>N.27</v>
          </cell>
          <cell r="Q260" t="str">
            <v>N/A</v>
          </cell>
          <cell r="R260" t="str">
            <v/>
          </cell>
          <cell r="W260" t="str">
            <v>Which ethnic group do you belong to?</v>
          </cell>
          <cell r="X260" t="str">
            <v/>
          </cell>
          <cell r="Y260" t="str">
            <v>Pashtun</v>
          </cell>
          <cell r="Z260" t="str">
            <v>Tajik</v>
          </cell>
          <cell r="AA260" t="str">
            <v>Hazara</v>
          </cell>
          <cell r="AB260" t="str">
            <v>Uzbek</v>
          </cell>
          <cell r="AC260" t="str">
            <v>Turkmen</v>
          </cell>
          <cell r="AD260" t="str">
            <v>Aimak</v>
          </cell>
          <cell r="AE260" t="str">
            <v>Baloch</v>
          </cell>
          <cell r="AF260" t="str">
            <v>Other:</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row>
        <row r="261">
          <cell r="K261" t="str">
            <v>N.28</v>
          </cell>
          <cell r="M261">
            <v>0</v>
          </cell>
          <cell r="P261" t="str">
            <v>N.28</v>
          </cell>
          <cell r="Q261" t="str">
            <v>N/A</v>
          </cell>
          <cell r="R261" t="str">
            <v/>
          </cell>
          <cell r="W261" t="str">
            <v>What do you consider yourself first? An Afghan or a [ANSWER TO 13.05]?</v>
          </cell>
          <cell r="X261" t="str">
            <v/>
          </cell>
          <cell r="Y261" t="str">
            <v>Afghan</v>
          </cell>
          <cell r="Z261" t="str">
            <v>Own Ethnic Group</v>
          </cell>
          <cell r="AA261" t="str">
            <v>Other:</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row>
        <row r="262">
          <cell r="K262" t="str">
            <v>N.84</v>
          </cell>
          <cell r="M262">
            <v>0</v>
          </cell>
          <cell r="P262" t="str">
            <v>N.84</v>
          </cell>
          <cell r="Q262" t="str">
            <v>N/A</v>
          </cell>
          <cell r="R262" t="str">
            <v/>
          </cell>
          <cell r="W262" t="str">
            <v>What is the approximate cost of a bag of 20 kilograms of wheat in the village?</v>
          </cell>
          <cell r="X262" t="str">
            <v/>
          </cell>
          <cell r="Y262" t="str">
            <v>Afghani</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row>
        <row r="263">
          <cell r="K263" t="str">
            <v>N.72</v>
          </cell>
          <cell r="M263">
            <v>0</v>
          </cell>
          <cell r="P263" t="str">
            <v>N.72</v>
          </cell>
          <cell r="Q263" t="str">
            <v>N/A</v>
          </cell>
          <cell r="R263" t="str">
            <v/>
          </cell>
          <cell r="W263" t="str">
            <v>How many days did you go to school last week?</v>
          </cell>
          <cell r="X263" t="str">
            <v/>
          </cell>
          <cell r="Y263" t="str">
            <v>Days</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row>
        <row r="264">
          <cell r="K264" t="str">
            <v>N.76</v>
          </cell>
          <cell r="M264">
            <v>0</v>
          </cell>
          <cell r="P264" t="str">
            <v>N.76</v>
          </cell>
          <cell r="Q264" t="str">
            <v>N/A</v>
          </cell>
          <cell r="R264" t="str">
            <v/>
          </cell>
          <cell r="W264" t="str">
            <v>Do you want to attend university, too?</v>
          </cell>
          <cell r="X264" t="str">
            <v/>
          </cell>
          <cell r="Y264" t="str">
            <v>No</v>
          </cell>
          <cell r="Z264" t="str">
            <v>Yes</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row>
        <row r="265">
          <cell r="K265">
            <v>12.27</v>
          </cell>
          <cell r="M265">
            <v>0</v>
          </cell>
          <cell r="P265">
            <v>12.27</v>
          </cell>
          <cell r="Q265">
            <v>12.109999999999998</v>
          </cell>
          <cell r="R265" t="str">
            <v/>
          </cell>
          <cell r="W265" t="str">
            <v>What is the main reason that girls should not study beyond this class?</v>
          </cell>
          <cell r="X265" t="str">
            <v/>
          </cell>
          <cell r="Y265" t="str">
            <v>Girls have no need for education</v>
          </cell>
          <cell r="Z265" t="str">
            <v>Girls do not like education</v>
          </cell>
          <cell r="AA265" t="str">
            <v>Household duties and/or work in the field takes up all of their time</v>
          </cell>
          <cell r="AB265" t="str">
            <v>Fathers do not allow them</v>
          </cell>
          <cell r="AC265" t="str">
            <v>Against tradition and rules of village</v>
          </cell>
          <cell r="AD265" t="str">
            <v>Against Islam</v>
          </cell>
          <cell r="AE265" t="str">
            <v>Lack of Security</v>
          </cell>
          <cell r="AF265" t="str">
            <v>Other:</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row>
        <row r="266">
          <cell r="K266">
            <v>0.11</v>
          </cell>
          <cell r="M266">
            <v>0</v>
          </cell>
          <cell r="P266">
            <v>0.11</v>
          </cell>
          <cell r="Q266">
            <v>0</v>
          </cell>
          <cell r="R266" t="str">
            <v/>
          </cell>
          <cell r="W266" t="str">
            <v>Number of Rooms in Dwelling</v>
          </cell>
          <cell r="X266" t="str">
            <v/>
          </cell>
          <cell r="Y266" t="str">
            <v>|___|___|___|</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row>
        <row r="267">
          <cell r="K267" t="str">
            <v>N.73</v>
          </cell>
          <cell r="M267">
            <v>0</v>
          </cell>
          <cell r="P267" t="str">
            <v>N.73</v>
          </cell>
          <cell r="Q267" t="str">
            <v>N/A</v>
          </cell>
          <cell r="R267" t="str">
            <v/>
          </cell>
          <cell r="W267" t="str">
            <v>Why didn't you go to school?</v>
          </cell>
          <cell r="X267" t="str">
            <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row>
        <row r="268">
          <cell r="K268" t="str">
            <v>N.23</v>
          </cell>
          <cell r="M268">
            <v>14.059999999999999</v>
          </cell>
          <cell r="P268" t="str">
            <v>N.23</v>
          </cell>
          <cell r="Q268" t="str">
            <v>N/A</v>
          </cell>
          <cell r="R268" t="str">
            <v/>
          </cell>
          <cell r="W268" t="str">
            <v>[IF YES] What were your reasons for voting?</v>
          </cell>
          <cell r="X268" t="str">
            <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row>
        <row r="269">
          <cell r="K269" t="str">
            <v>N.24</v>
          </cell>
          <cell r="M269">
            <v>14.069999999999999</v>
          </cell>
          <cell r="P269" t="str">
            <v>N.24</v>
          </cell>
          <cell r="Q269" t="str">
            <v>N/A</v>
          </cell>
          <cell r="R269" t="str">
            <v/>
          </cell>
          <cell r="W269" t="str">
            <v>[IF NO] What were your reasons for not voting?</v>
          </cell>
          <cell r="X269" t="str">
            <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row>
        <row r="270">
          <cell r="K270" t="str">
            <v>N.25</v>
          </cell>
          <cell r="M270">
            <v>14.079999999999998</v>
          </cell>
          <cell r="P270" t="str">
            <v>N.25</v>
          </cell>
          <cell r="Q270" t="str">
            <v>N/A</v>
          </cell>
          <cell r="R270" t="str">
            <v/>
          </cell>
          <cell r="W270" t="str">
            <v>Were you satisfied with the outcome of the elections? Do you think the person who was elected deserves the position?</v>
          </cell>
          <cell r="X270" t="str">
            <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row>
        <row r="271">
          <cell r="K271" t="str">
            <v>N.26</v>
          </cell>
          <cell r="M271">
            <v>14.089999999999998</v>
          </cell>
          <cell r="P271" t="str">
            <v>N.26</v>
          </cell>
          <cell r="Q271" t="str">
            <v>N/A</v>
          </cell>
          <cell r="R271" t="str">
            <v/>
          </cell>
          <cell r="W271" t="str">
            <v>[IF NO] Why not?</v>
          </cell>
          <cell r="X271" t="str">
            <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row>
        <row r="272">
          <cell r="K272">
            <v>11.279999999999994</v>
          </cell>
          <cell r="M272">
            <v>11.139999999999997</v>
          </cell>
          <cell r="P272">
            <v>11.279999999999994</v>
          </cell>
          <cell r="Q272" t="str">
            <v>N/A</v>
          </cell>
          <cell r="R272" t="str">
            <v/>
          </cell>
          <cell r="W272" t="str">
            <v>Candidates for the President of Afghanistan</v>
          </cell>
          <cell r="X272" t="str">
            <v/>
          </cell>
          <cell r="Y272" t="str">
            <v>For The Benefit of All People</v>
          </cell>
          <cell r="Z272" t="str">
            <v>For The Benefit of Some of the People</v>
          </cell>
          <cell r="AA272" t="str">
            <v>For Their Own Benefit</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row>
        <row r="273">
          <cell r="K273">
            <v>11.319999999999993</v>
          </cell>
          <cell r="M273">
            <v>11.179999999999996</v>
          </cell>
          <cell r="P273">
            <v>11.319999999999993</v>
          </cell>
          <cell r="Q273" t="str">
            <v>N/A</v>
          </cell>
          <cell r="R273" t="str">
            <v/>
          </cell>
          <cell r="W273" t="str">
            <v>Villagers</v>
          </cell>
          <cell r="X273" t="str">
            <v/>
          </cell>
          <cell r="Y273" t="str">
            <v>For The Benefit of All People</v>
          </cell>
          <cell r="Z273" t="str">
            <v>For The Benefit of Some of the People</v>
          </cell>
          <cell r="AA273" t="str">
            <v>For Their Own Benefit</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row>
        <row r="274">
          <cell r="K274">
            <v>11.329999999999993</v>
          </cell>
          <cell r="M274">
            <v>11.189999999999996</v>
          </cell>
          <cell r="P274">
            <v>11.329999999999993</v>
          </cell>
          <cell r="Q274" t="str">
            <v>N/A</v>
          </cell>
          <cell r="R274" t="str">
            <v/>
          </cell>
          <cell r="W274" t="str">
            <v>Village Elders?</v>
          </cell>
          <cell r="X274" t="str">
            <v/>
          </cell>
          <cell r="Y274" t="str">
            <v>For The Benefit of All People</v>
          </cell>
          <cell r="Z274" t="str">
            <v>For The Benefit of Some of the People</v>
          </cell>
          <cell r="AA274" t="str">
            <v>For Their Own Benefit</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row>
        <row r="275">
          <cell r="K275">
            <v>1.07</v>
          </cell>
          <cell r="M275">
            <v>0</v>
          </cell>
          <cell r="P275">
            <v>1.07</v>
          </cell>
          <cell r="Q275">
            <v>1.05</v>
          </cell>
          <cell r="R275" t="str">
            <v/>
          </cell>
          <cell r="W275" t="str">
            <v>How many boys under the age of 7 live in this household?</v>
          </cell>
          <cell r="X275" t="str">
            <v/>
          </cell>
          <cell r="Y275" t="str">
            <v>Boys</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row>
        <row r="276">
          <cell r="K276">
            <v>1.08</v>
          </cell>
          <cell r="M276">
            <v>0</v>
          </cell>
          <cell r="P276">
            <v>1.08</v>
          </cell>
          <cell r="Q276">
            <v>1.06</v>
          </cell>
          <cell r="R276" t="str">
            <v/>
          </cell>
          <cell r="W276" t="str">
            <v>How many girls under the age of 7 live in this household?</v>
          </cell>
          <cell r="X276" t="str">
            <v/>
          </cell>
          <cell r="Y276" t="str">
            <v>Girls</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row>
        <row r="277">
          <cell r="K277">
            <v>1.0900000000000001</v>
          </cell>
          <cell r="M277">
            <v>0</v>
          </cell>
          <cell r="P277">
            <v>1.0900000000000001</v>
          </cell>
          <cell r="Q277">
            <v>1.07</v>
          </cell>
          <cell r="R277" t="str">
            <v/>
          </cell>
          <cell r="W277" t="str">
            <v>How many boys between the ages of 7 and 14 live in this household?</v>
          </cell>
          <cell r="X277" t="str">
            <v/>
          </cell>
          <cell r="Y277" t="str">
            <v>Boys</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row>
        <row r="278">
          <cell r="K278">
            <v>1.1000000000000001</v>
          </cell>
          <cell r="M278">
            <v>0</v>
          </cell>
          <cell r="P278">
            <v>1.1000000000000001</v>
          </cell>
          <cell r="Q278">
            <v>1.08</v>
          </cell>
          <cell r="R278" t="str">
            <v/>
          </cell>
          <cell r="W278" t="str">
            <v>How many girls between the ages of 7 and 14 live in this household?</v>
          </cell>
          <cell r="X278" t="str">
            <v/>
          </cell>
          <cell r="Y278" t="str">
            <v>Girls</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row>
        <row r="279">
          <cell r="K279">
            <v>1.1299999999999999</v>
          </cell>
          <cell r="M279">
            <v>0</v>
          </cell>
          <cell r="P279">
            <v>1.1299999999999999</v>
          </cell>
          <cell r="Q279">
            <v>1.0900000000000001</v>
          </cell>
          <cell r="R279" t="str">
            <v/>
          </cell>
          <cell r="W279" t="str">
            <v>How many men over the age of 14 but under the age of 60 live in this household?</v>
          </cell>
          <cell r="X279" t="str">
            <v/>
          </cell>
          <cell r="Y279" t="str">
            <v>Men</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row>
        <row r="280">
          <cell r="K280">
            <v>1.1399999999999999</v>
          </cell>
          <cell r="M280">
            <v>0</v>
          </cell>
          <cell r="P280">
            <v>1.1399999999999999</v>
          </cell>
          <cell r="Q280">
            <v>1.1000000000000001</v>
          </cell>
          <cell r="R280" t="str">
            <v/>
          </cell>
          <cell r="W280" t="str">
            <v>How many women over the age of 14 but under the age of 60 live in this household?</v>
          </cell>
          <cell r="X280" t="str">
            <v/>
          </cell>
          <cell r="Y280" t="str">
            <v>Women</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row>
        <row r="281">
          <cell r="K281">
            <v>1.1499999999999999</v>
          </cell>
          <cell r="M281">
            <v>0</v>
          </cell>
          <cell r="P281">
            <v>1.1499999999999999</v>
          </cell>
          <cell r="Q281">
            <v>1.1100000000000001</v>
          </cell>
          <cell r="R281" t="str">
            <v/>
          </cell>
          <cell r="W281" t="str">
            <v>How many people over the age of 60 live in this household?</v>
          </cell>
          <cell r="X281" t="str">
            <v/>
          </cell>
          <cell r="Y281" t="str">
            <v>People</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row>
        <row r="282">
          <cell r="K282">
            <v>1.19</v>
          </cell>
          <cell r="M282">
            <v>0</v>
          </cell>
          <cell r="P282">
            <v>1.19</v>
          </cell>
          <cell r="Q282">
            <v>1.1500000000000001</v>
          </cell>
          <cell r="R282" t="str">
            <v/>
          </cell>
          <cell r="W282" t="str">
            <v>How many years has your household been living in this dwelling?</v>
          </cell>
          <cell r="X282" t="str">
            <v/>
          </cell>
          <cell r="Y282" t="str">
            <v>Less Than One Year</v>
          </cell>
          <cell r="Z282" t="str">
            <v>Years</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row>
        <row r="283">
          <cell r="K283">
            <v>2.06</v>
          </cell>
          <cell r="M283">
            <v>0</v>
          </cell>
          <cell r="P283">
            <v>2.06</v>
          </cell>
          <cell r="Q283">
            <v>2.0499999999999989</v>
          </cell>
          <cell r="R283" t="str">
            <v/>
          </cell>
          <cell r="W283" t="str">
            <v>At the moment, is water from {name of source} clean and safe or is it muddy or unsafe?</v>
          </cell>
          <cell r="X283" t="str">
            <v/>
          </cell>
          <cell r="Y283" t="str">
            <v>Clean and Safe to Drink</v>
          </cell>
          <cell r="Z283" t="str">
            <v>Sometimes Muddy and/or Unsafe to Drink</v>
          </cell>
          <cell r="AA283" t="str">
            <v>Always Muddy and/or Unsafe to Drink</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row>
        <row r="284">
          <cell r="K284">
            <v>2.09</v>
          </cell>
          <cell r="M284">
            <v>0</v>
          </cell>
          <cell r="P284">
            <v>2.09</v>
          </cell>
          <cell r="Q284">
            <v>2.0699999999999985</v>
          </cell>
          <cell r="R284" t="str">
            <v/>
          </cell>
          <cell r="W284" t="str">
            <v>During the past 30 days, what has been the household's main source of lighting?</v>
          </cell>
          <cell r="X284" t="str">
            <v/>
          </cell>
          <cell r="Y284" t="str">
            <v>No Source</v>
          </cell>
          <cell r="Z284" t="str">
            <v>Oil Lamp</v>
          </cell>
          <cell r="AA284" t="str">
            <v>Candles</v>
          </cell>
          <cell r="AB284" t="str">
            <v>Electricity from Grid</v>
          </cell>
          <cell r="AC284" t="str">
            <v>Generator</v>
          </cell>
          <cell r="AD284" t="str">
            <v>MHP</v>
          </cell>
          <cell r="AE284" t="str">
            <v>Solar</v>
          </cell>
          <cell r="AF284" t="str">
            <v>Handheld Light</v>
          </cell>
          <cell r="AG284" t="str">
            <v>Battery</v>
          </cell>
          <cell r="AH284" t="str">
            <v>Gas</v>
          </cell>
          <cell r="AI284" t="str">
            <v>Firewood</v>
          </cell>
          <cell r="AJ284" t="str">
            <v>Other:</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row>
        <row r="285">
          <cell r="K285">
            <v>2.1</v>
          </cell>
          <cell r="M285">
            <v>0</v>
          </cell>
          <cell r="P285">
            <v>2.1</v>
          </cell>
          <cell r="Q285">
            <v>2.0799999999999983</v>
          </cell>
          <cell r="R285" t="str">
            <v/>
          </cell>
          <cell r="W285" t="str">
            <v>During the most recent winter, what was the main source of heating for this house?</v>
          </cell>
          <cell r="X285" t="str">
            <v/>
          </cell>
          <cell r="Y285" t="str">
            <v>No Heating in Winter</v>
          </cell>
          <cell r="Z285" t="str">
            <v>Electricity</v>
          </cell>
          <cell r="AA285" t="str">
            <v>Gas</v>
          </cell>
          <cell r="AB285" t="str">
            <v>Oil</v>
          </cell>
          <cell r="AC285" t="str">
            <v>Firewood</v>
          </cell>
          <cell r="AD285" t="str">
            <v>Straw or Plants</v>
          </cell>
          <cell r="AE285" t="str">
            <v>Ping or Bushes</v>
          </cell>
          <cell r="AF285" t="str">
            <v>Animal Dung</v>
          </cell>
          <cell r="AG285" t="str">
            <v>Charcoal</v>
          </cell>
          <cell r="AH285" t="str">
            <v>Coal</v>
          </cell>
          <cell r="AI285" t="str">
            <v>Chem</v>
          </cell>
          <cell r="AJ285" t="str">
            <v>Scavenged Material</v>
          </cell>
          <cell r="AK285" t="str">
            <v>Other:</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row>
        <row r="286">
          <cell r="K286">
            <v>2.11</v>
          </cell>
          <cell r="M286">
            <v>0</v>
          </cell>
          <cell r="P286">
            <v>2.11</v>
          </cell>
          <cell r="Q286">
            <v>2.0899999999999981</v>
          </cell>
          <cell r="R286" t="str">
            <v/>
          </cell>
          <cell r="W286" t="str">
            <v>During the last 30 days, what has been the household's main source of cooking oil?</v>
          </cell>
          <cell r="X286" t="str">
            <v/>
          </cell>
          <cell r="Y286" t="str">
            <v>No Source</v>
          </cell>
          <cell r="Z286" t="str">
            <v>Animal Dung</v>
          </cell>
          <cell r="AA286" t="str">
            <v>Straw or Plants</v>
          </cell>
          <cell r="AB286" t="str">
            <v>Ping or Bushes</v>
          </cell>
          <cell r="AC286" t="str">
            <v>Firewood</v>
          </cell>
          <cell r="AD286" t="str">
            <v>Charcoal</v>
          </cell>
          <cell r="AE286" t="str">
            <v>Kerosene or Oil</v>
          </cell>
          <cell r="AF286" t="str">
            <v>Gas</v>
          </cell>
          <cell r="AG286" t="str">
            <v>Electricity</v>
          </cell>
          <cell r="AH286" t="str">
            <v>Scavenged Material</v>
          </cell>
          <cell r="AI286" t="str">
            <v>Other:</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row>
        <row r="287">
          <cell r="K287">
            <v>5.32</v>
          </cell>
          <cell r="M287">
            <v>0</v>
          </cell>
          <cell r="P287">
            <v>5.32</v>
          </cell>
          <cell r="Q287">
            <v>5.1699999999999964</v>
          </cell>
          <cell r="R287" t="str">
            <v/>
          </cell>
          <cell r="W287" t="str">
            <v>Does a member of your household serve as elders of the village?</v>
          </cell>
          <cell r="X287" t="str">
            <v/>
          </cell>
          <cell r="Y287" t="str">
            <v>No, neither respondent nor his household members are village elders</v>
          </cell>
          <cell r="Z287" t="str">
            <v>Yes, respondent is village elder</v>
          </cell>
          <cell r="AA287" t="str">
            <v>Yes, household member is village elder</v>
          </cell>
          <cell r="AB287" t="str">
            <v>Yes, both respondent and household members are village elders</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row>
        <row r="288">
          <cell r="K288">
            <v>4.0999999999999996</v>
          </cell>
          <cell r="M288">
            <v>0</v>
          </cell>
          <cell r="P288">
            <v>4.0999999999999996</v>
          </cell>
          <cell r="Q288">
            <v>6.0699999999999985</v>
          </cell>
          <cell r="R288">
            <v>6.0899999999999981</v>
          </cell>
          <cell r="W288" t="str">
            <v>Would women from this village be able to participate in any literacy or training classes if they were offered?</v>
          </cell>
          <cell r="X288" t="str">
            <v/>
          </cell>
          <cell r="Y288" t="str">
            <v>No</v>
          </cell>
          <cell r="Z288" t="str">
            <v>Yes</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row>
        <row r="289">
          <cell r="K289">
            <v>4.1100000000000003</v>
          </cell>
          <cell r="M289">
            <v>0</v>
          </cell>
          <cell r="P289">
            <v>4.1100000000000003</v>
          </cell>
          <cell r="Q289">
            <v>6.0799999999999983</v>
          </cell>
          <cell r="R289">
            <v>7.0499999999999989</v>
          </cell>
          <cell r="W289" t="str">
            <v>What is the main reason that women {could not / are not allowed to} to attend these courses?</v>
          </cell>
          <cell r="X289" t="str">
            <v/>
          </cell>
          <cell r="Y289" t="str">
            <v>Women do not need these skills</v>
          </cell>
          <cell r="Z289" t="str">
            <v>Women are not interested in such classes</v>
          </cell>
          <cell r="AA289" t="str">
            <v>Household duties take up all of their time</v>
          </cell>
          <cell r="AB289" t="str">
            <v>Husbands / fathers would not allow them</v>
          </cell>
          <cell r="AC289" t="str">
            <v>Do Not Feel It Is Safe</v>
          </cell>
          <cell r="AD289" t="str">
            <v>Other:</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row>
        <row r="290">
          <cell r="K290">
            <v>4.12</v>
          </cell>
          <cell r="M290">
            <v>0</v>
          </cell>
          <cell r="P290">
            <v>4.12</v>
          </cell>
          <cell r="Q290">
            <v>6.0899999999999981</v>
          </cell>
          <cell r="R290" t="str">
            <v/>
          </cell>
          <cell r="W290" t="str">
            <v>ِ{Do you attend these courses / If literacy or training courses were offered, would you attend them?}</v>
          </cell>
          <cell r="X290" t="str">
            <v/>
          </cell>
          <cell r="Y290" t="str">
            <v>No</v>
          </cell>
          <cell r="Z290" t="str">
            <v>Yes</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row>
        <row r="291">
          <cell r="K291">
            <v>7.06</v>
          </cell>
          <cell r="M291">
            <v>0</v>
          </cell>
          <cell r="P291">
            <v>7.06</v>
          </cell>
          <cell r="Q291">
            <v>7.0499999999999989</v>
          </cell>
          <cell r="R291" t="str">
            <v/>
          </cell>
          <cell r="W291" t="str">
            <v>Who in your family makes this decision?</v>
          </cell>
          <cell r="X291" t="str">
            <v/>
          </cell>
          <cell r="Y291" t="str">
            <v>Husband</v>
          </cell>
          <cell r="Z291" t="str">
            <v>Father</v>
          </cell>
          <cell r="AA291" t="str">
            <v>Father-in-Law</v>
          </cell>
          <cell r="AB291" t="str">
            <v>Brother</v>
          </cell>
          <cell r="AC291" t="str">
            <v>Brother-in-Law</v>
          </cell>
          <cell r="AD291" t="str">
            <v>Son</v>
          </cell>
          <cell r="AE291" t="str">
            <v>Son-in-Law</v>
          </cell>
          <cell r="AF291" t="str">
            <v>Grandson</v>
          </cell>
          <cell r="AG291" t="str">
            <v>Grandfather</v>
          </cell>
          <cell r="AH291" t="str">
            <v>Uncle</v>
          </cell>
          <cell r="AI291" t="str">
            <v>First Cousin (Male)</v>
          </cell>
          <cell r="AJ291" t="str">
            <v>Other Male Relative</v>
          </cell>
          <cell r="AK291" t="str">
            <v>Mother</v>
          </cell>
          <cell r="AL291" t="str">
            <v>Mother-in-Law</v>
          </cell>
          <cell r="AM291" t="str">
            <v>Sister</v>
          </cell>
          <cell r="AN291" t="str">
            <v>Sister-in-Law</v>
          </cell>
          <cell r="AO291" t="str">
            <v>Daughter</v>
          </cell>
          <cell r="AP291" t="str">
            <v>Daughter-in-Law</v>
          </cell>
          <cell r="AQ291" t="str">
            <v>Granddaughter</v>
          </cell>
          <cell r="AR291" t="str">
            <v>Grandmother</v>
          </cell>
          <cell r="AS291" t="str">
            <v>Aunt</v>
          </cell>
          <cell r="AT291" t="str">
            <v>First Cousin (Female)</v>
          </cell>
          <cell r="AU291" t="str">
            <v>Other Female Relative</v>
          </cell>
          <cell r="AV291" t="str">
            <v>Other:</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row>
        <row r="292">
          <cell r="K292">
            <v>7.15</v>
          </cell>
          <cell r="M292">
            <v>0</v>
          </cell>
          <cell r="P292">
            <v>7.15</v>
          </cell>
          <cell r="Q292">
            <v>7.0899999999999981</v>
          </cell>
          <cell r="R292" t="str">
            <v/>
          </cell>
          <cell r="W292" t="str">
            <v>How did you get this livestock or poultry</v>
          </cell>
          <cell r="X292" t="str">
            <v>[MARK ALL MENTIONED]</v>
          </cell>
          <cell r="Y292" t="str">
            <v>Purchased by Myself</v>
          </cell>
          <cell r="Z292" t="str">
            <v>Received as Dowry</v>
          </cell>
          <cell r="AA292" t="str">
            <v>Husband Purchased / Mahar</v>
          </cell>
          <cell r="AB292" t="str">
            <v>Inherited from Family</v>
          </cell>
          <cell r="AC292" t="str">
            <v>Purchased by Children</v>
          </cell>
          <cell r="AD292" t="str">
            <v>Purchased by Other Family Members</v>
          </cell>
          <cell r="AE292" t="str">
            <v>Gift From Others</v>
          </cell>
          <cell r="AF292" t="str">
            <v>From NGO / Microfinance</v>
          </cell>
          <cell r="AG292" t="str">
            <v>Other:</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row>
        <row r="293">
          <cell r="K293">
            <v>7.19</v>
          </cell>
          <cell r="M293">
            <v>0</v>
          </cell>
          <cell r="P293">
            <v>7.19</v>
          </cell>
          <cell r="Q293">
            <v>7.1299999999999972</v>
          </cell>
          <cell r="R293" t="str">
            <v/>
          </cell>
          <cell r="W293" t="str">
            <v>How did you get this land?</v>
          </cell>
          <cell r="X293" t="str">
            <v>[MARK ALL MENTIONED]</v>
          </cell>
          <cell r="Y293" t="str">
            <v>Purchased by Myself</v>
          </cell>
          <cell r="Z293" t="str">
            <v>Received as Dowry</v>
          </cell>
          <cell r="AA293" t="str">
            <v>Husband Purchased / Mahar</v>
          </cell>
          <cell r="AB293" t="str">
            <v>Inherited from Family</v>
          </cell>
          <cell r="AC293" t="str">
            <v>Purchased by Children</v>
          </cell>
          <cell r="AD293" t="str">
            <v>Purchased by Other Family Members</v>
          </cell>
          <cell r="AE293" t="str">
            <v>Gift From Others</v>
          </cell>
          <cell r="AF293" t="str">
            <v>From NGO / Microfinance</v>
          </cell>
          <cell r="AG293" t="str">
            <v>Took Mortgage</v>
          </cell>
          <cell r="AH293" t="str">
            <v>Other:</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row>
        <row r="294">
          <cell r="K294">
            <v>7.11</v>
          </cell>
          <cell r="M294">
            <v>0</v>
          </cell>
          <cell r="P294">
            <v>7.11</v>
          </cell>
          <cell r="Q294">
            <v>7.1699999999999964</v>
          </cell>
          <cell r="R294" t="str">
            <v/>
          </cell>
          <cell r="W294" t="str">
            <v>How did you got in possession of these jewelries?</v>
          </cell>
          <cell r="X294" t="str">
            <v>[MARK ALL MENTIONED]</v>
          </cell>
          <cell r="Y294" t="str">
            <v>Purchased by Myself</v>
          </cell>
          <cell r="Z294" t="str">
            <v>Received as Dowry</v>
          </cell>
          <cell r="AA294" t="str">
            <v>Husband Purchased / Mahar</v>
          </cell>
          <cell r="AB294" t="str">
            <v>Inherited from Family</v>
          </cell>
          <cell r="AC294" t="str">
            <v>Purchased by Children</v>
          </cell>
          <cell r="AD294" t="str">
            <v>Purchased by Other Family Members</v>
          </cell>
          <cell r="AE294" t="str">
            <v>Gift From Others</v>
          </cell>
          <cell r="AF294" t="str">
            <v>Other:</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row>
        <row r="295">
          <cell r="K295">
            <v>10.199999999999999</v>
          </cell>
          <cell r="M295">
            <v>0</v>
          </cell>
          <cell r="P295">
            <v>10.199999999999999</v>
          </cell>
          <cell r="Q295">
            <v>11.099999999999998</v>
          </cell>
          <cell r="R295" t="str">
            <v/>
          </cell>
          <cell r="W295" t="str">
            <v>During the past 30 days, what was the most common purpose for which you spend time outside of the house?</v>
          </cell>
          <cell r="X295" t="str">
            <v>[MARK ALL MENTIONED]</v>
          </cell>
          <cell r="Y295" t="str">
            <v>Never Left House in Past 30 Days</v>
          </cell>
          <cell r="Z295" t="str">
            <v>Attend School</v>
          </cell>
          <cell r="AA295" t="str">
            <v>Attend Literacy Classes</v>
          </cell>
          <cell r="AB295" t="str">
            <v>Work Outside Compound</v>
          </cell>
          <cell r="AC295" t="str">
            <v>Attend Meetings of the Village Council</v>
          </cell>
          <cell r="AD295" t="str">
            <v>Attend Meetings of the Women's Council</v>
          </cell>
          <cell r="AE295" t="str">
            <v>Discuss Development Projects</v>
          </cell>
          <cell r="AF295" t="str">
            <v>Attend Meetings Organized by NGO</v>
          </cell>
          <cell r="AG295" t="str">
            <v>Go to a Microfinance or NGO</v>
          </cell>
          <cell r="AH295" t="str">
            <v>Go to Shops to Buy Food</v>
          </cell>
          <cell r="AI295" t="str">
            <v>Go to Shops to Buy Clothes, Fabric, Shoes, Cosmetics etc.</v>
          </cell>
          <cell r="AJ295" t="str">
            <v>Go to Other Businesses, Government Offices, or Organizations</v>
          </cell>
          <cell r="AK295" t="str">
            <v>To Accompany Children to School</v>
          </cell>
          <cell r="AL295" t="str">
            <v>Fetch Water</v>
          </cell>
          <cell r="AM295" t="str">
            <v>Go to Bakery</v>
          </cell>
          <cell r="AN295" t="str">
            <v>Collect Firewood, Brush, Ping</v>
          </cell>
          <cell r="AO295" t="str">
            <v>Collect Money (Begging)</v>
          </cell>
          <cell r="AP295" t="str">
            <v>Collect Trash</v>
          </cell>
          <cell r="AQ295" t="str">
            <v xml:space="preserve">Visit a Clinic or Health Professional </v>
          </cell>
          <cell r="AR295" t="str">
            <v>See Mullah for Tawriz</v>
          </cell>
          <cell r="AS295" t="str">
            <v xml:space="preserve">Visit Family </v>
          </cell>
          <cell r="AT295" t="str">
            <v>Visit Friends / Neighbours</v>
          </cell>
          <cell r="AU295" t="str">
            <v>Celebrations (Wedding, etc)</v>
          </cell>
          <cell r="AV295" t="str">
            <v>Other:</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row>
        <row r="296">
          <cell r="K296">
            <v>15.09</v>
          </cell>
          <cell r="M296">
            <v>0</v>
          </cell>
          <cell r="P296">
            <v>15.09</v>
          </cell>
          <cell r="Q296">
            <v>13.089999999999998</v>
          </cell>
          <cell r="R296" t="str">
            <v/>
          </cell>
          <cell r="W296" t="str">
            <v>How many doses / injections did you (the mother) receive?</v>
          </cell>
          <cell r="X296" t="str">
            <v/>
          </cell>
          <cell r="Y296" t="str">
            <v>|___|___|</v>
          </cell>
          <cell r="Z296" t="str">
            <v>Doses</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row>
        <row r="297">
          <cell r="K297">
            <v>7.35</v>
          </cell>
          <cell r="M297">
            <v>0</v>
          </cell>
          <cell r="P297">
            <v>7.35</v>
          </cell>
          <cell r="Q297">
            <v>14.02</v>
          </cell>
          <cell r="R297" t="str">
            <v/>
          </cell>
          <cell r="W297" t="str">
            <v>In your opinion, among the various influential people, which one has had the greatest impact on your family's economic welfare over the past 12 months: (1) {Malik / Arbab / Qaryadar}, (2) {Name of Council 1}, (3) {White Beards / Tribal Elders}, (4) District Government, (5) Provincial Government, (6) Central Government, (7) NGOs, or Other Authorities? [IF OTHER AUTHORITIES] What is the title of the person or name of the authority?</v>
          </cell>
          <cell r="X297" t="str">
            <v/>
          </cell>
          <cell r="Y297" t="str">
            <v>Malik / Arbab / Qariyadar</v>
          </cell>
          <cell r="Z297" t="str">
            <v>{Name of Council 1}</v>
          </cell>
          <cell r="AA297" t="str">
            <v>White Beards / Tribal Elders</v>
          </cell>
          <cell r="AB297" t="str">
            <v>District Government</v>
          </cell>
          <cell r="AC297" t="str">
            <v>Provincial Government</v>
          </cell>
          <cell r="AD297" t="str">
            <v>Central Government</v>
          </cell>
          <cell r="AE297" t="str">
            <v>Non-Governmental Organizations</v>
          </cell>
          <cell r="AF297" t="str">
            <v>Khan / Zamindar / Beg / Baay</v>
          </cell>
          <cell r="AG297" t="str">
            <v>Local Commander</v>
          </cell>
          <cell r="AH297" t="str">
            <v>Mullah / Imam / Mosque Mullah</v>
          </cell>
          <cell r="AI297" t="str">
            <v>Mawlawi / Religious Scholar / Rohanion</v>
          </cell>
          <cell r="AJ297" t="str">
            <v>Other:</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row>
        <row r="298">
          <cell r="K298">
            <v>10.01</v>
          </cell>
          <cell r="M298">
            <v>0</v>
          </cell>
          <cell r="P298">
            <v>10.01</v>
          </cell>
          <cell r="Q298">
            <v>14.069999999999999</v>
          </cell>
          <cell r="R298" t="str">
            <v/>
          </cell>
          <cell r="W298" t="str">
            <v>What is your main source of information about events in Afghanistan?</v>
          </cell>
          <cell r="X298" t="str">
            <v/>
          </cell>
          <cell r="Y298" t="str">
            <v>No Source of Information</v>
          </cell>
          <cell r="Z298" t="str">
            <v>Community Bulletin Board</v>
          </cell>
          <cell r="AA298" t="str">
            <v>Newspaper</v>
          </cell>
          <cell r="AB298" t="str">
            <v>PRT Newspaper</v>
          </cell>
          <cell r="AC298" t="str">
            <v>Internet</v>
          </cell>
          <cell r="AD298" t="str">
            <v>Radio</v>
          </cell>
          <cell r="AE298" t="str">
            <v>Television</v>
          </cell>
          <cell r="AF298" t="str">
            <v>Relatives</v>
          </cell>
          <cell r="AG298" t="str">
            <v>Friends</v>
          </cell>
          <cell r="AH298" t="str">
            <v>Neighbors</v>
          </cell>
          <cell r="AI298" t="str">
            <v>Other Villagers in This Village</v>
          </cell>
          <cell r="AJ298" t="str">
            <v>Villagers from Other Village</v>
          </cell>
          <cell r="AK298" t="str">
            <v>Arbab / Malik / Qariyadar</v>
          </cell>
          <cell r="AL298" t="str">
            <v>Khan / Zamindar / Beg / Baay</v>
          </cell>
          <cell r="AM298" t="str">
            <v>Mullah / Imam / Mosque Mullah</v>
          </cell>
          <cell r="AN298" t="str">
            <v>Mawlawi / Religious Scholar / Rohanion</v>
          </cell>
          <cell r="AO298" t="str">
            <v>Mosque</v>
          </cell>
          <cell r="AP298" t="str">
            <v>Head of Village Council</v>
          </cell>
          <cell r="AQ298" t="str">
            <v>Members of Village Council</v>
          </cell>
          <cell r="AR298" t="str">
            <v>Head of CDC</v>
          </cell>
          <cell r="AS298" t="str">
            <v>Members of CDC</v>
          </cell>
          <cell r="AT298" t="str">
            <v>Central Government Representative</v>
          </cell>
          <cell r="AU298" t="str">
            <v>Provincial Government Representative</v>
          </cell>
          <cell r="AV298" t="str">
            <v>District Government Representative</v>
          </cell>
          <cell r="AW298" t="str">
            <v>Other:</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row>
        <row r="299">
          <cell r="K299">
            <v>10.02</v>
          </cell>
          <cell r="M299">
            <v>0</v>
          </cell>
          <cell r="P299">
            <v>10.02</v>
          </cell>
          <cell r="Q299">
            <v>14.079999999999998</v>
          </cell>
          <cell r="R299" t="str">
            <v/>
          </cell>
          <cell r="W299" t="str">
            <v>In the past 24 hours, for how many hours did you listen to the radio?</v>
          </cell>
          <cell r="X299" t="str">
            <v/>
          </cell>
          <cell r="Y299" t="str">
            <v>Zero</v>
          </cell>
          <cell r="Z299" t="str">
            <v>Hours</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row>
        <row r="300">
          <cell r="K300">
            <v>0</v>
          </cell>
          <cell r="M300">
            <v>0</v>
          </cell>
          <cell r="P300">
            <v>0</v>
          </cell>
          <cell r="Q300">
            <v>11.059999999999999</v>
          </cell>
          <cell r="R300" t="str">
            <v/>
          </cell>
          <cell r="W300" t="str">
            <v>Son</v>
          </cell>
          <cell r="X300" t="str">
            <v/>
          </cell>
          <cell r="Y300" t="str">
            <v>No</v>
          </cell>
          <cell r="Z300" t="str">
            <v>Yes</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row>
        <row r="301">
          <cell r="K301">
            <v>5.0599999999999996</v>
          </cell>
          <cell r="M301">
            <v>0</v>
          </cell>
          <cell r="P301">
            <v>5.0599999999999996</v>
          </cell>
          <cell r="Q301">
            <v>0</v>
          </cell>
          <cell r="R301" t="str">
            <v/>
          </cell>
          <cell r="W301" t="str">
            <v>How many men are regular members of {name of council 1 / 2 / 3}</v>
          </cell>
          <cell r="X301" t="str">
            <v/>
          </cell>
          <cell r="Y301" t="str">
            <v>Men</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row>
        <row r="302">
          <cell r="K302">
            <v>5.07</v>
          </cell>
          <cell r="M302">
            <v>0</v>
          </cell>
          <cell r="P302">
            <v>5.07</v>
          </cell>
          <cell r="Q302">
            <v>0</v>
          </cell>
          <cell r="R302" t="str">
            <v/>
          </cell>
          <cell r="W302" t="str">
            <v>Are women regular members of {name of council 1 / 2/ 3} [IF YES] How many women?</v>
          </cell>
          <cell r="X302" t="str">
            <v/>
          </cell>
          <cell r="Y302" t="str">
            <v>No Women Are Regular Members of Council</v>
          </cell>
          <cell r="Z302" t="str">
            <v>Women</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row>
        <row r="303">
          <cell r="K303">
            <v>6.14</v>
          </cell>
          <cell r="M303">
            <v>0</v>
          </cell>
          <cell r="P303">
            <v>6.14</v>
          </cell>
          <cell r="Q303">
            <v>0</v>
          </cell>
          <cell r="R303" t="str">
            <v/>
          </cell>
          <cell r="W303" t="str">
            <v>In your opinion, what is the most important thing that you think the local village council or influential people should do in the next 12 months?</v>
          </cell>
          <cell r="X303" t="str">
            <v/>
          </cell>
          <cell r="Y303" t="str">
            <v>Nothing</v>
          </cell>
          <cell r="Z303" t="str">
            <v>Resolve Disputes</v>
          </cell>
          <cell r="AA303" t="str">
            <v>Resolve Tribal Feud</v>
          </cell>
          <cell r="AB303" t="str">
            <v>Protect Village from Attack</v>
          </cell>
          <cell r="AC303" t="str">
            <v>Hold Meetings</v>
          </cell>
          <cell r="AD303" t="str">
            <v>Make Rules for Villagers</v>
          </cell>
          <cell r="AE303" t="str">
            <v>Promote Good Behavior among Villagers</v>
          </cell>
          <cell r="AF303" t="str">
            <v>Promote Health and Hygiene of Villagers</v>
          </cell>
          <cell r="AG303" t="str">
            <v>Promote Religious Virtue of Villagers</v>
          </cell>
          <cell r="AH303" t="str">
            <v>Build New Mosque or Improve Existing Mosque</v>
          </cell>
          <cell r="AI303" t="str">
            <v>Consult with Villagers about Selection of Development Projects</v>
          </cell>
          <cell r="AJ303" t="str">
            <v>Development Projects (More Than One)</v>
          </cell>
          <cell r="AK303" t="str">
            <v>Development Project - Drinking Water</v>
          </cell>
          <cell r="AL303" t="str">
            <v>Development Project - Irrigation</v>
          </cell>
          <cell r="AM303" t="str">
            <v>Development Project - Electricity</v>
          </cell>
          <cell r="AN303" t="str">
            <v>Development Project - Healthcare</v>
          </cell>
          <cell r="AO303" t="str">
            <v>Development Project - Education</v>
          </cell>
          <cell r="AP303" t="str">
            <v>Development Project - Roads &amp; Bridges</v>
          </cell>
          <cell r="AQ303" t="str">
            <v>Development Project - Community Building</v>
          </cell>
          <cell r="AR303" t="str">
            <v>Development Project - Seeds</v>
          </cell>
          <cell r="AS303" t="str">
            <v>Development Project - Agricultural Machinery</v>
          </cell>
          <cell r="AT303" t="str">
            <v>Training Course - Carpet Weaving</v>
          </cell>
          <cell r="AU303" t="str">
            <v>Training Course - Handicrafts</v>
          </cell>
          <cell r="AV303" t="str">
            <v>Training Course - Embroidery</v>
          </cell>
          <cell r="AW303" t="str">
            <v>Training Course - Textiles</v>
          </cell>
          <cell r="AX303" t="str">
            <v>Training Course - Agriculture</v>
          </cell>
          <cell r="AY303" t="str">
            <v>Training Course - Animal Husbandry</v>
          </cell>
          <cell r="AZ303" t="str">
            <v>Development Project - Other [SPECIFY]</v>
          </cell>
          <cell r="BA303" t="str">
            <v>Training Course - Other [SPECIFY]</v>
          </cell>
          <cell r="BB303" t="str">
            <v>Other:</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row>
        <row r="304">
          <cell r="K304">
            <v>6.2</v>
          </cell>
          <cell r="M304">
            <v>0</v>
          </cell>
          <cell r="P304">
            <v>6.2</v>
          </cell>
          <cell r="Q304">
            <v>0</v>
          </cell>
          <cell r="R304" t="str">
            <v/>
          </cell>
          <cell r="W304" t="str">
            <v>What is the method by which someone becomes a member of the village council or becomes a leader of the village?</v>
          </cell>
          <cell r="X304" t="str">
            <v/>
          </cell>
          <cell r="Y304" t="str">
            <v>Position is Inherited From Father or Family</v>
          </cell>
          <cell r="Z304" t="str">
            <v>Select by:</v>
          </cell>
          <cell r="AA304" t="str">
            <v>Powerful People in Village</v>
          </cell>
          <cell r="AB304" t="str">
            <v>White Beards / Tribal Elders</v>
          </cell>
          <cell r="AC304" t="str">
            <v>Village Council</v>
          </cell>
          <cell r="AD304" t="str">
            <v>District Administrator</v>
          </cell>
          <cell r="AE304" t="str">
            <v>Provincial Governor</v>
          </cell>
          <cell r="AF304" t="str">
            <v>Central Government</v>
          </cell>
          <cell r="AG304" t="str">
            <v>NGO</v>
          </cell>
          <cell r="AH304" t="str">
            <v>Other Powerful People</v>
          </cell>
          <cell r="AI304" t="str">
            <v>Secret Ballot Election Open to All Villagers</v>
          </cell>
          <cell r="AJ304" t="str">
            <v>Secret Ballot Election Open to Village Men</v>
          </cell>
          <cell r="AK304" t="str">
            <v>Secret Ballot Election Open to Village Women</v>
          </cell>
          <cell r="AL304" t="str">
            <v>Meeting of All Villagers</v>
          </cell>
          <cell r="AM304" t="str">
            <v>Meeting of Village Men</v>
          </cell>
          <cell r="AN304" t="str">
            <v>Meeting of Village Women</v>
          </cell>
          <cell r="AO304" t="str">
            <v>Other:</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row>
        <row r="305">
          <cell r="K305">
            <v>6.2499999999999947</v>
          </cell>
          <cell r="M305">
            <v>0</v>
          </cell>
          <cell r="P305">
            <v>6.2499999999999947</v>
          </cell>
          <cell r="Q305">
            <v>0</v>
          </cell>
          <cell r="R305" t="str">
            <v/>
          </cell>
          <cell r="W305" t="str">
            <v>What was the main thing that has caused you to be indifferent or dissatisfied with the performance of the village council or village leaders?</v>
          </cell>
          <cell r="X305" t="str">
            <v>[ONLY ASK QUESTION IF ANSWER TO 5.20 IS "NO" and ANSWER TO 5.24 IS "INDIFFERENT" OR "DISSATISFIED"]</v>
          </cell>
          <cell r="Y305" t="str">
            <v>Marriage-Related Issues (e.g. Forcing People to Marry)</v>
          </cell>
          <cell r="Z305" t="str">
            <v>Made a Bad, Unfair, or Wrong Decision in Dispute</v>
          </cell>
          <cell r="AA305" t="str">
            <v>Administered Harsh or Unfair Punishment</v>
          </cell>
          <cell r="AB305" t="str">
            <v>Did Not Provide Development Projects</v>
          </cell>
          <cell r="AC305" t="str">
            <v>Mismanaged Development Projects</v>
          </cell>
          <cell r="AD305" t="str">
            <v>Did Not Follow Desires of Villagers Regarding Selection of Development Projects</v>
          </cell>
          <cell r="AE305" t="str">
            <v>Did Not Follow Desires of Villagers Regarding Management or Implementation of Development Projects</v>
          </cell>
          <cell r="AF305" t="str">
            <v>Stole or Misallocated Money from Development Projects</v>
          </cell>
          <cell r="AG305" t="str">
            <v>Stole or Misallocated Materials from Development Projects</v>
          </cell>
          <cell r="AH305" t="str">
            <v>Stole Land Allocated to Development Projects</v>
          </cell>
          <cell r="AI305" t="str">
            <v>Engaged in Nepotism in Selection of Staff to Work on Development Projects</v>
          </cell>
          <cell r="AJ305" t="str">
            <v>Did Things to Attract Threats or Intimidation by Taliban, Anti-Government Elements etc.</v>
          </cell>
          <cell r="AK305" t="str">
            <v>Did Not Protect Community from Conflict, Attacks or Banditry</v>
          </cell>
          <cell r="AL305" t="str">
            <v>Caused Disagreement within Community</v>
          </cell>
          <cell r="AM305" t="str">
            <v>Caused Disagreement with Other Communities</v>
          </cell>
          <cell r="AN305" t="str">
            <v>Allowed Activity That Is Contrary to Principles of Islam</v>
          </cell>
          <cell r="AO305" t="str">
            <v>Enforced Taliban Laws (Banning Music etc.)</v>
          </cell>
          <cell r="AP305" t="str">
            <v>Allowed Women Too Much Influence in Village Governance</v>
          </cell>
          <cell r="AQ305" t="str">
            <v>Allowed Women Too Much Influence in Community Life</v>
          </cell>
          <cell r="AR305" t="str">
            <v>Did Not Allow Women Influence in Village Governance</v>
          </cell>
          <cell r="AS305" t="str">
            <v>Did Not Allow Women Enough Influence in Community Life</v>
          </cell>
          <cell r="AT305" t="str">
            <v xml:space="preserve">Administered Unfair or Too High Taxes  </v>
          </cell>
          <cell r="AU305" t="str">
            <v>Prevented Boys from Going to School</v>
          </cell>
          <cell r="AV305" t="str">
            <v>Prevented Girls from Going to School</v>
          </cell>
          <cell r="AW305" t="str">
            <v>Allowed Boys to Go to School</v>
          </cell>
          <cell r="AX305" t="str">
            <v>Allowed Girls to Go to School</v>
          </cell>
          <cell r="AY305" t="str">
            <v>Refused Assistance from Foreign Forces</v>
          </cell>
          <cell r="AZ305" t="str">
            <v>Supported or Accepted Assistance from Foreign Forces</v>
          </cell>
          <cell r="BA305" t="str">
            <v>Refused Assistance from Afghan Government</v>
          </cell>
          <cell r="BB305" t="str">
            <v>Supported or Accepted Assistance from Afghan Government</v>
          </cell>
          <cell r="BC305" t="str">
            <v>Assisted or Supported Qumandan / Jang Salar</v>
          </cell>
          <cell r="BD305" t="str">
            <v>Did Not Assist or Support Qumandan / Jang Salar</v>
          </cell>
          <cell r="BE305" t="str">
            <v>Assisted or Supported Taliban or Other Anti-Government Elements</v>
          </cell>
          <cell r="BF305" t="str">
            <v>Did Not Assist or Support Taliban or Other Anti-Government Elements</v>
          </cell>
          <cell r="BG305" t="str">
            <v>Stole or Confiscated Money from Villagers</v>
          </cell>
          <cell r="BH305" t="str">
            <v>Stole or Confiscated Land from Villagers</v>
          </cell>
          <cell r="BI305" t="str">
            <v>Stole or Confiscated Houses from Villagers</v>
          </cell>
          <cell r="BJ305" t="str">
            <v>Stole or Confiscated Livestock from Villagers</v>
          </cell>
          <cell r="BK305" t="str">
            <v>Stole or Confiscated Harvest from Villagers</v>
          </cell>
          <cell r="BL305" t="str">
            <v>Stole or Confiscated Household Goods from Villagers</v>
          </cell>
          <cell r="BM305" t="str">
            <v>Stole or Confiscated Many Things from Villagers</v>
          </cell>
          <cell r="BN305" t="str">
            <v>Stole or Confiscated Other Things from Villagers</v>
          </cell>
          <cell r="BO305" t="str">
            <v>Other:</v>
          </cell>
          <cell r="BP305" t="str">
            <v>Other:</v>
          </cell>
          <cell r="BQ305" t="str">
            <v>Other:</v>
          </cell>
          <cell r="BR305">
            <v>0</v>
          </cell>
          <cell r="BS305">
            <v>0</v>
          </cell>
          <cell r="BT305">
            <v>0</v>
          </cell>
          <cell r="BU305">
            <v>0</v>
          </cell>
          <cell r="BV305">
            <v>0</v>
          </cell>
        </row>
        <row r="306">
          <cell r="K306">
            <v>6.16</v>
          </cell>
          <cell r="M306">
            <v>0</v>
          </cell>
          <cell r="P306">
            <v>6.16</v>
          </cell>
          <cell r="Q306">
            <v>0</v>
          </cell>
          <cell r="R306" t="str">
            <v/>
          </cell>
          <cell r="W306" t="str">
            <v>To what extent do the influential people of this village consider the problems of the villagers and try to find a solution for them?: A great extent, a small extent, not at all?</v>
          </cell>
          <cell r="X306" t="str">
            <v/>
          </cell>
          <cell r="Y306" t="str">
            <v>A Great Extent</v>
          </cell>
          <cell r="Z306" t="str">
            <v>A Small Extent</v>
          </cell>
          <cell r="AA306" t="str">
            <v>Not At All</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row>
        <row r="307">
          <cell r="K307">
            <v>4.0199999999999996</v>
          </cell>
          <cell r="M307">
            <v>0</v>
          </cell>
          <cell r="P307">
            <v>4.0199999999999996</v>
          </cell>
          <cell r="Q307">
            <v>0</v>
          </cell>
          <cell r="R307" t="str">
            <v/>
          </cell>
          <cell r="W307" t="str">
            <v>Which type of project or training courses do you think will be more beneficial to women in this village?</v>
          </cell>
          <cell r="X307" t="str">
            <v/>
          </cell>
          <cell r="Y307" t="str">
            <v>Drinking Water</v>
          </cell>
          <cell r="Z307" t="str">
            <v>Irrigation</v>
          </cell>
          <cell r="AA307" t="str">
            <v>Schools</v>
          </cell>
          <cell r="AB307" t="str">
            <v>Training or Literacy Courses for Women</v>
          </cell>
          <cell r="AC307" t="str">
            <v>Training or Literacy Courses for Men</v>
          </cell>
          <cell r="AD307" t="str">
            <v>Health or Hygiene Courses</v>
          </cell>
          <cell r="AE307" t="str">
            <v>Clinic or Other Health Facilities</v>
          </cell>
          <cell r="AF307" t="str">
            <v>Seeds</v>
          </cell>
          <cell r="AG307" t="str">
            <v>Agricultural Equipment</v>
          </cell>
          <cell r="AH307" t="str">
            <v>Livestock</v>
          </cell>
          <cell r="AI307" t="str">
            <v>Roads or Bridges</v>
          </cell>
          <cell r="AJ307" t="str">
            <v>Electricity</v>
          </cell>
          <cell r="AK307" t="str">
            <v>Microfinance Programs</v>
          </cell>
          <cell r="AL307" t="str">
            <v>Communal Toilet Facilities</v>
          </cell>
          <cell r="AM307" t="str">
            <v>Community Center</v>
          </cell>
          <cell r="AN307" t="str">
            <v>Mosque</v>
          </cell>
          <cell r="AO307" t="str">
            <v>Carpet Weaving Courses</v>
          </cell>
          <cell r="AP307" t="str">
            <v>Embroidery Courses</v>
          </cell>
          <cell r="AQ307" t="str">
            <v>Handicrafts Courses</v>
          </cell>
          <cell r="AR307" t="str">
            <v>Textiles Courses</v>
          </cell>
          <cell r="AS307" t="str">
            <v>Agricultural Courses</v>
          </cell>
          <cell r="AT307" t="str">
            <v>Animal Husbandry Courses</v>
          </cell>
          <cell r="AU307" t="str">
            <v>Business Courses</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row>
        <row r="308">
          <cell r="K308">
            <v>14.03</v>
          </cell>
          <cell r="M308">
            <v>0</v>
          </cell>
          <cell r="P308">
            <v>14.03</v>
          </cell>
          <cell r="Q308">
            <v>0</v>
          </cell>
          <cell r="R308" t="str">
            <v/>
          </cell>
          <cell r="W308" t="str">
            <v>Clothes Purchase for Family Head's Wife?</v>
          </cell>
          <cell r="X308" t="str">
            <v/>
          </cell>
          <cell r="Y308" t="str">
            <v>Head / Father of the household decides alone</v>
          </cell>
          <cell r="Z308" t="str">
            <v>Spouse of household head or female household head decides alone</v>
          </cell>
          <cell r="AA308" t="str">
            <v>Head / Father in consultation with his/her spouse</v>
          </cell>
          <cell r="AB308" t="str">
            <v>Head / Father in consultation with the person concerned</v>
          </cell>
          <cell r="AC308" t="str">
            <v>Head / Father and spouse of head in consultation with the person concerned</v>
          </cell>
          <cell r="AD308" t="str">
            <v>Head / Father and other male members decide</v>
          </cell>
          <cell r="AE308" t="str">
            <v>Other combination of persons decide</v>
          </cell>
          <cell r="AF308" t="str">
            <v>Does not apply to this household</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row>
        <row r="309">
          <cell r="K309">
            <v>14.04</v>
          </cell>
          <cell r="M309">
            <v>0</v>
          </cell>
          <cell r="P309">
            <v>14.04</v>
          </cell>
          <cell r="Q309">
            <v>0</v>
          </cell>
          <cell r="R309" t="str">
            <v/>
          </cell>
          <cell r="W309" t="str">
            <v>Clothes Purchase for Children?</v>
          </cell>
          <cell r="X309" t="str">
            <v/>
          </cell>
          <cell r="Y309" t="str">
            <v>Head / Father of the household decides alone</v>
          </cell>
          <cell r="Z309" t="str">
            <v>Spouse of household head or female household head decides alone</v>
          </cell>
          <cell r="AA309" t="str">
            <v>Head / Father in consultation with his/her spouse</v>
          </cell>
          <cell r="AB309" t="str">
            <v>Head / Father in consultation with the person concerned</v>
          </cell>
          <cell r="AC309" t="str">
            <v>Head / Father and spouse of head in consultation with the person concerned</v>
          </cell>
          <cell r="AD309" t="str">
            <v>Head / Father and other male members decide</v>
          </cell>
          <cell r="AE309" t="str">
            <v>Other combination of persons decide</v>
          </cell>
          <cell r="AF309" t="str">
            <v>Does not apply to this household</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row>
        <row r="310">
          <cell r="K310">
            <v>14.06</v>
          </cell>
          <cell r="M310">
            <v>0</v>
          </cell>
          <cell r="P310">
            <v>14.06</v>
          </cell>
          <cell r="Q310">
            <v>0</v>
          </cell>
          <cell r="R310" t="str">
            <v/>
          </cell>
          <cell r="W310" t="str">
            <v>Medicine expenses for all other women in the family?</v>
          </cell>
          <cell r="X310" t="str">
            <v/>
          </cell>
          <cell r="Y310" t="str">
            <v>Head / Father of the household decides alone</v>
          </cell>
          <cell r="Z310" t="str">
            <v>Spouse of household head or female household head decides alone</v>
          </cell>
          <cell r="AA310" t="str">
            <v>Head / Father in consultation with his/her spouse</v>
          </cell>
          <cell r="AB310" t="str">
            <v>Head / Father in consultation with the person concerned</v>
          </cell>
          <cell r="AC310" t="str">
            <v>Head / Father and spouse of head in consultation with the person concerned</v>
          </cell>
          <cell r="AD310" t="str">
            <v>Head / Father and other male members decide</v>
          </cell>
          <cell r="AE310" t="str">
            <v>Other combination of persons decide</v>
          </cell>
          <cell r="AF310" t="str">
            <v>Does not apply to this household</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row>
        <row r="311">
          <cell r="K311">
            <v>14.07</v>
          </cell>
          <cell r="M311">
            <v>0</v>
          </cell>
          <cell r="P311">
            <v>14.07</v>
          </cell>
          <cell r="Q311">
            <v>0</v>
          </cell>
          <cell r="R311" t="str">
            <v/>
          </cell>
          <cell r="W311" t="str">
            <v>Medicine for Children?</v>
          </cell>
          <cell r="X311" t="str">
            <v/>
          </cell>
          <cell r="Y311" t="str">
            <v>Head / Father of the household decides alone</v>
          </cell>
          <cell r="Z311" t="str">
            <v>Spouse of household head or female household head decides alone</v>
          </cell>
          <cell r="AA311" t="str">
            <v>Head / Father in consultation with his/her spouse</v>
          </cell>
          <cell r="AB311" t="str">
            <v>Head / Father in consultation with the person concerned</v>
          </cell>
          <cell r="AC311" t="str">
            <v>Head / Father and spouse of head in consultation with the person concerned</v>
          </cell>
          <cell r="AD311" t="str">
            <v>Head / Father and other male members decide</v>
          </cell>
          <cell r="AE311" t="str">
            <v>Other combination of persons decide</v>
          </cell>
          <cell r="AF311" t="str">
            <v>Does not apply to this household</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row>
        <row r="312">
          <cell r="K312">
            <v>6.12</v>
          </cell>
          <cell r="M312">
            <v>0</v>
          </cell>
          <cell r="P312">
            <v>6.12</v>
          </cell>
          <cell r="Q312">
            <v>0</v>
          </cell>
          <cell r="R312" t="str">
            <v/>
          </cell>
          <cell r="W312" t="str">
            <v>If your family has a legal case, who do you normally ask to help the settlement?</v>
          </cell>
          <cell r="X312" t="str">
            <v>[MARK ALL MENTIONED]</v>
          </cell>
          <cell r="Y312" t="str">
            <v>No Such Person</v>
          </cell>
          <cell r="Z312" t="str">
            <v>Malik</v>
          </cell>
          <cell r="AA312" t="str">
            <v>Arbab</v>
          </cell>
          <cell r="AB312" t="str">
            <v>Qariyadar</v>
          </cell>
          <cell r="AC312" t="str">
            <v>Khan</v>
          </cell>
          <cell r="AD312" t="str">
            <v>Zamindar</v>
          </cell>
          <cell r="AE312" t="str">
            <v>Beg / Baay</v>
          </cell>
          <cell r="AF312" t="str">
            <v>Commander</v>
          </cell>
          <cell r="AG312" t="str">
            <v>Mullah / Imam</v>
          </cell>
          <cell r="AH312" t="str">
            <v>Mosque Mullah</v>
          </cell>
          <cell r="AI312" t="str">
            <v>Mawlawi</v>
          </cell>
          <cell r="AJ312" t="str">
            <v>Religious Scholar</v>
          </cell>
          <cell r="AK312" t="str">
            <v>Rohani</v>
          </cell>
          <cell r="AL312" t="str">
            <v>Judge</v>
          </cell>
          <cell r="AM312" t="str">
            <v>Tribal Elders</v>
          </cell>
          <cell r="AN312" t="str">
            <v>Whitebeards</v>
          </cell>
          <cell r="AO312" t="str">
            <v>Council</v>
          </cell>
          <cell r="AP312" t="str">
            <v>CDC</v>
          </cell>
          <cell r="AQ312" t="str">
            <v>Tribal Council</v>
          </cell>
          <cell r="AR312" t="str">
            <v>Head of CDC</v>
          </cell>
          <cell r="AS312" t="str">
            <v>Treasurer of CDC</v>
          </cell>
          <cell r="AT312" t="str">
            <v>Member of CDC</v>
          </cell>
          <cell r="AU312" t="str">
            <v>Head of Council</v>
          </cell>
          <cell r="AV312" t="str">
            <v>Member of Council</v>
          </cell>
          <cell r="AW312" t="str">
            <v>Head of Tribal Council</v>
          </cell>
          <cell r="AX312" t="str">
            <v>Member of Tribal Council</v>
          </cell>
          <cell r="AY312" t="str">
            <v>People's Representative</v>
          </cell>
          <cell r="AZ312" t="str">
            <v>Police Commander</v>
          </cell>
          <cell r="BA312" t="str">
            <v>District Administrator</v>
          </cell>
          <cell r="BB312" t="str">
            <v>Other:</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row>
        <row r="313">
          <cell r="K313">
            <v>7.07</v>
          </cell>
          <cell r="M313">
            <v>0</v>
          </cell>
          <cell r="P313">
            <v>7.07</v>
          </cell>
          <cell r="Q313">
            <v>0</v>
          </cell>
          <cell r="R313" t="str">
            <v/>
          </cell>
          <cell r="W313" t="str">
            <v>During the past 30 days, have you worked for an organization or someone else other than your family member (for free or for wages)?</v>
          </cell>
          <cell r="X313" t="str">
            <v/>
          </cell>
          <cell r="Y313" t="str">
            <v>No</v>
          </cell>
          <cell r="Z313" t="str">
            <v>Yes</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row>
        <row r="314">
          <cell r="K314">
            <v>7.08</v>
          </cell>
          <cell r="M314">
            <v>0</v>
          </cell>
          <cell r="P314">
            <v>7.08</v>
          </cell>
          <cell r="Q314">
            <v>0</v>
          </cell>
          <cell r="R314" t="str">
            <v/>
          </cell>
          <cell r="W314" t="str">
            <v>During the past 30 days, have you done any work in agriculture or livestock (for free or for cash)?</v>
          </cell>
          <cell r="X314" t="str">
            <v/>
          </cell>
          <cell r="Y314" t="str">
            <v>No</v>
          </cell>
          <cell r="Z314" t="str">
            <v>Yes</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row>
        <row r="315">
          <cell r="K315">
            <v>7.09</v>
          </cell>
          <cell r="M315">
            <v>0</v>
          </cell>
          <cell r="P315">
            <v>7.09</v>
          </cell>
          <cell r="Q315">
            <v>0</v>
          </cell>
          <cell r="R315" t="str">
            <v/>
          </cell>
          <cell r="W315" t="str">
            <v>During the past 30 days, have you done any work other than agriculture in a business company owned by your household For example, business, shop working, tailoring, production process, carpet weaving or handicraft and other business activities.</v>
          </cell>
          <cell r="X315" t="str">
            <v/>
          </cell>
          <cell r="Y315" t="str">
            <v>No</v>
          </cell>
          <cell r="Z315" t="str">
            <v>Yes</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row>
        <row r="316">
          <cell r="K316">
            <v>10.24</v>
          </cell>
          <cell r="M316">
            <v>0</v>
          </cell>
          <cell r="P316">
            <v>10.24</v>
          </cell>
          <cell r="Q316">
            <v>0</v>
          </cell>
          <cell r="R316" t="str">
            <v/>
          </cell>
          <cell r="W316" t="str">
            <v>For what reasons did you leave the dwelling compound?</v>
          </cell>
          <cell r="X316" t="str">
            <v/>
          </cell>
          <cell r="Y316" t="str">
            <v>Never Left House in Past 30 Days</v>
          </cell>
          <cell r="Z316" t="str">
            <v>Attend School</v>
          </cell>
          <cell r="AA316" t="str">
            <v>Attend Literacy Classes</v>
          </cell>
          <cell r="AB316" t="str">
            <v>Work Outside Compound</v>
          </cell>
          <cell r="AC316" t="str">
            <v>Attend Meetings of the Village Council</v>
          </cell>
          <cell r="AD316" t="str">
            <v>Attend Meetings of the Women's Council</v>
          </cell>
          <cell r="AE316" t="str">
            <v>Discuss Development Projects</v>
          </cell>
          <cell r="AF316" t="str">
            <v>Attend Meetings Organized by NGO</v>
          </cell>
          <cell r="AG316" t="str">
            <v>Go to a Microfinance or NGO</v>
          </cell>
          <cell r="AH316" t="str">
            <v>Go to Shops to Buy Food</v>
          </cell>
          <cell r="AI316" t="str">
            <v>Go to Shops to Buy Clothes, Fabric, Shoes, Cosmetics etc.</v>
          </cell>
          <cell r="AJ316" t="str">
            <v>Go to Other Businesses, Government Offices, or Organizations</v>
          </cell>
          <cell r="AK316" t="str">
            <v>To Accompany Children to School</v>
          </cell>
          <cell r="AL316" t="str">
            <v>Fetch Water</v>
          </cell>
          <cell r="AM316" t="str">
            <v>Go to Bakery</v>
          </cell>
          <cell r="AN316" t="str">
            <v>Collect Firewood, Brush, Ping</v>
          </cell>
          <cell r="AO316" t="str">
            <v>Collect Money (Begging)</v>
          </cell>
          <cell r="AP316" t="str">
            <v>Collect Trash</v>
          </cell>
          <cell r="AQ316" t="str">
            <v xml:space="preserve">Visit a Clinic or Health Professional </v>
          </cell>
          <cell r="AR316" t="str">
            <v>See Mullah for Tawriz</v>
          </cell>
          <cell r="AS316" t="str">
            <v xml:space="preserve">Visit Family </v>
          </cell>
          <cell r="AT316" t="str">
            <v>Visit Friends / Neighbours</v>
          </cell>
          <cell r="AU316" t="str">
            <v>Celebrations (Wedding, etc)</v>
          </cell>
          <cell r="AV316" t="str">
            <v>Other:</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row>
        <row r="317">
          <cell r="K317">
            <v>7.14</v>
          </cell>
          <cell r="M317">
            <v>0</v>
          </cell>
          <cell r="P317">
            <v>7.14</v>
          </cell>
          <cell r="Q317">
            <v>0</v>
          </cell>
          <cell r="R317" t="str">
            <v/>
          </cell>
          <cell r="W317" t="str">
            <v>What kind of livestock or poultry do you have?</v>
          </cell>
          <cell r="X317" t="str">
            <v/>
          </cell>
          <cell r="Y317" t="str">
            <v>Chickens</v>
          </cell>
          <cell r="Z317" t="str">
            <v>Other Poultry</v>
          </cell>
          <cell r="AA317" t="str">
            <v>Cow</v>
          </cell>
          <cell r="AB317" t="str">
            <v>Goat and Kids</v>
          </cell>
          <cell r="AC317" t="str">
            <v>Sheep and Lambs</v>
          </cell>
          <cell r="AD317" t="str">
            <v>Donkey</v>
          </cell>
          <cell r="AE317" t="str">
            <v>Horse</v>
          </cell>
          <cell r="AF317" t="str">
            <v>Other:</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row>
        <row r="318">
          <cell r="K318">
            <v>2.0799999999999983</v>
          </cell>
          <cell r="M318">
            <v>0</v>
          </cell>
          <cell r="P318">
            <v>2.0799999999999983</v>
          </cell>
          <cell r="Q318">
            <v>0</v>
          </cell>
          <cell r="R318" t="str">
            <v/>
          </cell>
          <cell r="W318" t="str">
            <v>In the most recent case when water was not available from the main source or was not safe to drink, how many consecutive days did this last?</v>
          </cell>
          <cell r="X318" t="str">
            <v/>
          </cell>
          <cell r="Y318" t="str">
            <v>Days</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row>
        <row r="319">
          <cell r="K319">
            <v>3.0699999999999985</v>
          </cell>
          <cell r="M319">
            <v>0</v>
          </cell>
          <cell r="P319">
            <v>3.0699999999999985</v>
          </cell>
          <cell r="Q319">
            <v>0</v>
          </cell>
          <cell r="R319" t="str">
            <v/>
          </cell>
          <cell r="W319" t="str">
            <v>How much did the last treatment cost?</v>
          </cell>
          <cell r="X319" t="str">
            <v>[IF IN KIND, ESTIMATE VALUE AND MARK "ESTIMATED BY ENUMERATOR"]</v>
          </cell>
          <cell r="Y319" t="str">
            <v>Free (No Charge)</v>
          </cell>
          <cell r="Z319" t="str">
            <v>Afghani</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row>
        <row r="320">
          <cell r="K320">
            <v>3.0899999999999981</v>
          </cell>
          <cell r="M320">
            <v>0</v>
          </cell>
          <cell r="P320">
            <v>3.0899999999999981</v>
          </cell>
          <cell r="Q320">
            <v>0</v>
          </cell>
          <cell r="R320" t="str">
            <v/>
          </cell>
          <cell r="W320" t="str">
            <v>When you are working, do you usually feel any physical pain or discomfort?</v>
          </cell>
          <cell r="X320" t="str">
            <v/>
          </cell>
          <cell r="Y320" t="str">
            <v>No</v>
          </cell>
          <cell r="Z320" t="str">
            <v>Yes</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row>
        <row r="321">
          <cell r="K321">
            <v>3.0999999999999979</v>
          </cell>
          <cell r="M321">
            <v>0</v>
          </cell>
          <cell r="P321">
            <v>3.0999999999999979</v>
          </cell>
          <cell r="Q321">
            <v>0</v>
          </cell>
          <cell r="R321" t="str">
            <v/>
          </cell>
          <cell r="W321" t="str">
            <v>How would you describe this pain or sickness?</v>
          </cell>
          <cell r="X321" t="str">
            <v/>
          </cell>
          <cell r="Y321" t="str">
            <v>Fatigue / Tiredness</v>
          </cell>
          <cell r="Z321" t="str">
            <v>Muscle Ache</v>
          </cell>
          <cell r="AA321" t="str">
            <v>Headache</v>
          </cell>
          <cell r="AB321" t="str">
            <v>Migraine</v>
          </cell>
          <cell r="AC321" t="str">
            <v>Dizziness</v>
          </cell>
          <cell r="AD321" t="str">
            <v>Fainting</v>
          </cell>
          <cell r="AE321" t="str">
            <v>Breathing Problems</v>
          </cell>
          <cell r="AF321" t="str">
            <v>Chill / Flu</v>
          </cell>
          <cell r="AG321" t="str">
            <v>Fever</v>
          </cell>
          <cell r="AH321" t="str">
            <v>Vomiting</v>
          </cell>
          <cell r="AI321" t="str">
            <v>Stomach</v>
          </cell>
          <cell r="AJ321" t="str">
            <v>Bowel / Diarrhea</v>
          </cell>
          <cell r="AK321" t="str">
            <v>Heartache</v>
          </cell>
          <cell r="AL321" t="str">
            <v>Blurred Vision</v>
          </cell>
          <cell r="AM321" t="str">
            <v>Loss of Sight</v>
          </cell>
          <cell r="AN321" t="str">
            <v>Psychological Issues</v>
          </cell>
          <cell r="AO321" t="str">
            <v>Madness</v>
          </cell>
          <cell r="AP321" t="str">
            <v>Other:</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row>
        <row r="322">
          <cell r="K322">
            <v>3.1099999999999977</v>
          </cell>
          <cell r="M322">
            <v>0</v>
          </cell>
          <cell r="P322">
            <v>3.1099999999999977</v>
          </cell>
          <cell r="Q322">
            <v>0</v>
          </cell>
          <cell r="R322" t="str">
            <v/>
          </cell>
          <cell r="W322" t="str">
            <v>Have you ever received treatment for this pain or sickness or seen a health worker about the problem?</v>
          </cell>
          <cell r="X322" t="str">
            <v/>
          </cell>
          <cell r="Y322" t="str">
            <v>No</v>
          </cell>
          <cell r="Z322" t="str">
            <v>Yes</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row>
        <row r="323">
          <cell r="K323">
            <v>3.1199999999999974</v>
          </cell>
          <cell r="M323">
            <v>0</v>
          </cell>
          <cell r="P323">
            <v>3.1199999999999974</v>
          </cell>
          <cell r="Q323">
            <v>0</v>
          </cell>
          <cell r="R323" t="str">
            <v/>
          </cell>
          <cell r="W323" t="str">
            <v>How long ago did this treatment or inspection occur?</v>
          </cell>
          <cell r="X323" t="str">
            <v>[ONLY FILL IN BOXES CORRESPONDING TO ANSWERS MENTIONED BY RESPONDENT]</v>
          </cell>
          <cell r="Y323" t="str">
            <v>Days</v>
          </cell>
          <cell r="Z323" t="str">
            <v>Weeks</v>
          </cell>
          <cell r="AA323" t="str">
            <v>Months</v>
          </cell>
          <cell r="AB323" t="str">
            <v>Years</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row>
        <row r="324">
          <cell r="K324">
            <v>3.1299999999999972</v>
          </cell>
          <cell r="M324">
            <v>0</v>
          </cell>
          <cell r="P324">
            <v>3.1299999999999972</v>
          </cell>
          <cell r="Q324">
            <v>0</v>
          </cell>
          <cell r="R324" t="str">
            <v/>
          </cell>
          <cell r="W324" t="str">
            <v>What was the main reason you haven't received treatment for this pain or sickness?</v>
          </cell>
          <cell r="X324" t="str">
            <v/>
          </cell>
          <cell r="Y324" t="str">
            <v>Not Needed / Injury Was Not Serious</v>
          </cell>
          <cell r="Z324" t="str">
            <v>No One Was Available in Village to Administer Treatment</v>
          </cell>
          <cell r="AA324" t="str">
            <v>Lack of Transportation</v>
          </cell>
          <cell r="AB324" t="str">
            <v>Location of Treatment Was Too Far Away</v>
          </cell>
          <cell r="AC324" t="str">
            <v>Travel to Treatment Location Was Too Expensive</v>
          </cell>
          <cell r="AD324" t="str">
            <v>Treatment Was Too Expensive</v>
          </cell>
          <cell r="AE324" t="str">
            <v>No Money for Treatment</v>
          </cell>
          <cell r="AF324" t="str">
            <v>Poor Quality of Available Treatment</v>
          </cell>
          <cell r="AG324" t="str">
            <v>Did Not Believe Treatment Would Help</v>
          </cell>
          <cell r="AH324" t="str">
            <v>Illness / Injury Was Incurable</v>
          </cell>
          <cell r="AI324" t="str">
            <v>No Time to Take for Treatment</v>
          </cell>
          <cell r="AJ324" t="str">
            <v>Lack of Security on Road</v>
          </cell>
          <cell r="AK324" t="str">
            <v>No Female Was Available in Village to Administer Treatment</v>
          </cell>
          <cell r="AL324" t="str">
            <v>No Female Medical Personnel</v>
          </cell>
          <cell r="AM324" t="str">
            <v>No Female Medical Personnel Who Could Come to Dwelling</v>
          </cell>
          <cell r="AN324" t="str">
            <v xml:space="preserve">No One to Accompany </v>
          </cell>
          <cell r="AO324" t="str">
            <v>Husband Did Not Allow</v>
          </cell>
          <cell r="AP324" t="str">
            <v>Family Did Not Allow</v>
          </cell>
          <cell r="AQ324" t="str">
            <v>Traditional Constraints</v>
          </cell>
          <cell r="AR324" t="str">
            <v>Other:</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row>
        <row r="325">
          <cell r="K325">
            <v>3.2</v>
          </cell>
          <cell r="M325">
            <v>0</v>
          </cell>
          <cell r="P325">
            <v>3.2</v>
          </cell>
          <cell r="Q325">
            <v>0</v>
          </cell>
          <cell r="R325" t="str">
            <v/>
          </cell>
          <cell r="W325">
            <v>0</v>
          </cell>
          <cell r="X325" t="str">
            <v/>
          </cell>
          <cell r="Y325" t="str">
            <v>Malik / Arbab / Qariyadar</v>
          </cell>
          <cell r="Z325" t="str">
            <v>{Council 1}</v>
          </cell>
          <cell r="AA325" t="str">
            <v>White Beards / Tribal Elders</v>
          </cell>
          <cell r="AB325" t="str">
            <v>District Government</v>
          </cell>
          <cell r="AC325" t="str">
            <v>Provincial Government</v>
          </cell>
          <cell r="AD325" t="str">
            <v>Central Government</v>
          </cell>
          <cell r="AE325" t="str">
            <v>Non-Governmental Organizations</v>
          </cell>
          <cell r="AF325" t="str">
            <v>Khan / Zamindar / Beg / Baay</v>
          </cell>
          <cell r="AG325" t="str">
            <v>Local Commander</v>
          </cell>
          <cell r="AH325" t="str">
            <v>Mullah / Imam / Mosque Mullah</v>
          </cell>
          <cell r="AI325" t="str">
            <v>Mawlawi / Religious Scholar / Rohanion</v>
          </cell>
          <cell r="AJ325" t="str">
            <v>NSP</v>
          </cell>
          <cell r="AK325" t="str">
            <v>Security Situation</v>
          </cell>
          <cell r="AL325" t="str">
            <v>Weather</v>
          </cell>
          <cell r="AM325" t="str">
            <v>Other:</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row>
        <row r="326">
          <cell r="K326">
            <v>5.03</v>
          </cell>
          <cell r="M326">
            <v>0</v>
          </cell>
          <cell r="P326">
            <v>5.03</v>
          </cell>
          <cell r="Q326">
            <v>0</v>
          </cell>
          <cell r="R326" t="str">
            <v/>
          </cell>
          <cell r="W326" t="str">
            <v>I would like to ask you about {NAME OF COUNCIL #1 / #2 / #3}. What are the main responsibilities of this council?</v>
          </cell>
          <cell r="X326" t="str">
            <v>[MARK ALL MENTIONED]</v>
          </cell>
          <cell r="Y326" t="str">
            <v>Nothing</v>
          </cell>
          <cell r="Z326" t="str">
            <v>Resolve Disputes</v>
          </cell>
          <cell r="AA326" t="str">
            <v>Resolve Tribal Feud</v>
          </cell>
          <cell r="AB326" t="str">
            <v>Protect Village from Attack</v>
          </cell>
          <cell r="AC326" t="str">
            <v>Make Rules for Villagers</v>
          </cell>
          <cell r="AD326" t="str">
            <v>Promote Good Behavior among Villagers</v>
          </cell>
          <cell r="AE326" t="str">
            <v>Promote Health and Hygiene of Villagers</v>
          </cell>
          <cell r="AF326" t="str">
            <v>Promote Religious Virtue of Villagers</v>
          </cell>
          <cell r="AG326" t="str">
            <v>Select Development Projects</v>
          </cell>
          <cell r="AH326" t="str">
            <v>Manage Development Projects</v>
          </cell>
          <cell r="AI326" t="str">
            <v>Other:</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row>
        <row r="327">
          <cell r="K327">
            <v>5.04</v>
          </cell>
          <cell r="M327">
            <v>0</v>
          </cell>
          <cell r="P327">
            <v>5.04</v>
          </cell>
          <cell r="Q327">
            <v>0</v>
          </cell>
          <cell r="R327">
            <v>0</v>
          </cell>
          <cell r="W327" t="str">
            <v>What is the name of the head of {name of council 1 / 2/ 3}?</v>
          </cell>
          <cell r="X327" t="str">
            <v/>
          </cell>
          <cell r="Y327" t="str">
            <v>Council Does Not Have a Head</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row>
        <row r="328">
          <cell r="K328">
            <v>5.05</v>
          </cell>
          <cell r="M328">
            <v>0</v>
          </cell>
          <cell r="P328">
            <v>5.05</v>
          </cell>
          <cell r="Q328">
            <v>0</v>
          </cell>
          <cell r="R328" t="str">
            <v/>
          </cell>
          <cell r="W328" t="str">
            <v>How did this person become head of {name of council 1 / 2/ 3}?</v>
          </cell>
          <cell r="X328" t="str">
            <v/>
          </cell>
          <cell r="Y328" t="str">
            <v>Position is Inherited From Father or Family</v>
          </cell>
          <cell r="Z328" t="str">
            <v>Selected by . . .</v>
          </cell>
          <cell r="AA328" t="str">
            <v>Powerful People in Village</v>
          </cell>
          <cell r="AB328" t="str">
            <v>White Beards</v>
          </cell>
          <cell r="AC328" t="str">
            <v>Village Shura</v>
          </cell>
          <cell r="AD328" t="str">
            <v>District Administrator</v>
          </cell>
          <cell r="AE328" t="str">
            <v>Provincial Governor</v>
          </cell>
          <cell r="AF328" t="str">
            <v>Government Officials</v>
          </cell>
          <cell r="AG328" t="str">
            <v>NGO</v>
          </cell>
          <cell r="AH328" t="str">
            <v>Other Powerful People</v>
          </cell>
          <cell r="AI328" t="str">
            <v>Secret Ballot Election Open to All Villagers</v>
          </cell>
          <cell r="AJ328" t="str">
            <v>Secret Ballot Election Open to Village Men</v>
          </cell>
          <cell r="AK328" t="str">
            <v>Secret Ballot Election Open to Village Women</v>
          </cell>
          <cell r="AL328" t="str">
            <v>Meeting of All Villagers</v>
          </cell>
          <cell r="AM328" t="str">
            <v>Meeting of Village Men</v>
          </cell>
          <cell r="AN328" t="str">
            <v>Meeting of Village Women</v>
          </cell>
          <cell r="AO328" t="str">
            <v>Other:</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row>
        <row r="329">
          <cell r="K329">
            <v>5.0999999999999979</v>
          </cell>
          <cell r="M329">
            <v>0</v>
          </cell>
          <cell r="P329">
            <v>5.0999999999999979</v>
          </cell>
          <cell r="Q329">
            <v>0</v>
          </cell>
          <cell r="R329" t="str">
            <v/>
          </cell>
          <cell r="W329" t="str">
            <v>How long ago was the last meeting of this council?</v>
          </cell>
          <cell r="X329" t="str">
            <v/>
          </cell>
          <cell r="Y329" t="str">
            <v>Days</v>
          </cell>
          <cell r="Z329" t="str">
            <v>Weeks</v>
          </cell>
          <cell r="AA329" t="str">
            <v>Months</v>
          </cell>
          <cell r="AB329" t="str">
            <v>Years</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row>
        <row r="330">
          <cell r="K330">
            <v>5.26</v>
          </cell>
          <cell r="M330">
            <v>0</v>
          </cell>
          <cell r="P330">
            <v>5.26</v>
          </cell>
          <cell r="Q330">
            <v>0</v>
          </cell>
          <cell r="R330" t="str">
            <v/>
          </cell>
          <cell r="W330" t="str">
            <v>In the past 12 months, how many meetings have been held between the elders of the village?</v>
          </cell>
          <cell r="X330" t="str">
            <v/>
          </cell>
          <cell r="Y330" t="str">
            <v>Zero</v>
          </cell>
          <cell r="Z330" t="str">
            <v>Meetings</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row>
        <row r="331">
          <cell r="K331">
            <v>5.27</v>
          </cell>
          <cell r="M331">
            <v>0</v>
          </cell>
          <cell r="P331">
            <v>5.27</v>
          </cell>
          <cell r="Q331">
            <v>0</v>
          </cell>
          <cell r="R331" t="str">
            <v/>
          </cell>
          <cell r="W331" t="str">
            <v>What are the main business of these meetings?</v>
          </cell>
          <cell r="X331" t="str">
            <v/>
          </cell>
          <cell r="Y331" t="str">
            <v>Nothing</v>
          </cell>
          <cell r="Z331" t="str">
            <v>Resolve Disputes</v>
          </cell>
          <cell r="AA331" t="str">
            <v>Resolve Tribal Feud</v>
          </cell>
          <cell r="AB331" t="str">
            <v>Protect Village from Attack</v>
          </cell>
          <cell r="AC331" t="str">
            <v>Make Rules for Villagers</v>
          </cell>
          <cell r="AD331" t="str">
            <v>Promote Good Behavior among Villagers</v>
          </cell>
          <cell r="AE331" t="str">
            <v>Promote Health and Hygiene of Villagers</v>
          </cell>
          <cell r="AF331" t="str">
            <v>Promote Religious Virtue of Villagers</v>
          </cell>
          <cell r="AG331" t="str">
            <v>Select Development Projects</v>
          </cell>
          <cell r="AH331" t="str">
            <v>Manage Development Projects</v>
          </cell>
          <cell r="AI331" t="str">
            <v>Other:</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row>
        <row r="332">
          <cell r="K332">
            <v>5.28</v>
          </cell>
          <cell r="M332">
            <v>0</v>
          </cell>
          <cell r="P332">
            <v>5.28</v>
          </cell>
          <cell r="Q332">
            <v>0</v>
          </cell>
          <cell r="R332" t="str">
            <v/>
          </cell>
          <cell r="W332" t="str">
            <v>In the past 12 months, have the village elders had lots of meetings, only meet when there is a problem or if delegations are coming, or no meetings?</v>
          </cell>
          <cell r="X332" t="str">
            <v/>
          </cell>
          <cell r="Y332" t="str">
            <v>Meets at regular periods</v>
          </cell>
          <cell r="Z332" t="str">
            <v>Only meets when there is a problem or when a delegation comes (irregularly)</v>
          </cell>
          <cell r="AA332" t="str">
            <v>No Meetings</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row>
        <row r="333">
          <cell r="K333">
            <v>5.29</v>
          </cell>
          <cell r="M333">
            <v>0</v>
          </cell>
          <cell r="P333">
            <v>5.29</v>
          </cell>
          <cell r="Q333">
            <v>0</v>
          </cell>
          <cell r="R333" t="str">
            <v/>
          </cell>
          <cell r="W333" t="str">
            <v>In the past 12 months, in how many of these meetings have you participated?</v>
          </cell>
          <cell r="X333" t="str">
            <v/>
          </cell>
          <cell r="Y333" t="str">
            <v>Zero</v>
          </cell>
          <cell r="Z333" t="str">
            <v>Meetings</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row>
        <row r="334">
          <cell r="K334">
            <v>5.2999999999999936</v>
          </cell>
          <cell r="M334">
            <v>0</v>
          </cell>
          <cell r="P334">
            <v>5.2999999999999936</v>
          </cell>
          <cell r="Q334">
            <v>0</v>
          </cell>
          <cell r="R334" t="str">
            <v/>
          </cell>
          <cell r="W334" t="str">
            <v>How long ago was the last meeting?</v>
          </cell>
          <cell r="X334" t="str">
            <v/>
          </cell>
          <cell r="Y334" t="str">
            <v>Days</v>
          </cell>
          <cell r="Z334" t="str">
            <v>Weeks</v>
          </cell>
          <cell r="AA334" t="str">
            <v>Months</v>
          </cell>
          <cell r="AB334" t="str">
            <v>Years</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row>
        <row r="335">
          <cell r="K335">
            <v>5.31</v>
          </cell>
          <cell r="M335">
            <v>0</v>
          </cell>
          <cell r="P335">
            <v>5.31</v>
          </cell>
          <cell r="Q335">
            <v>0</v>
          </cell>
          <cell r="R335" t="str">
            <v/>
          </cell>
          <cell r="W335" t="str">
            <v>At the current time, how many men are elders of the village?</v>
          </cell>
          <cell r="X335" t="str">
            <v/>
          </cell>
          <cell r="Y335" t="str">
            <v>Zero</v>
          </cell>
          <cell r="Z335" t="str">
            <v>Men</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row>
        <row r="336">
          <cell r="K336">
            <v>6.07</v>
          </cell>
          <cell r="M336">
            <v>0</v>
          </cell>
          <cell r="P336">
            <v>6.07</v>
          </cell>
          <cell r="Q336">
            <v>0</v>
          </cell>
          <cell r="R336" t="str">
            <v/>
          </cell>
          <cell r="W336" t="str">
            <v>If you need formal documentation, who in this village will certify the document?</v>
          </cell>
          <cell r="X336" t="str">
            <v/>
          </cell>
          <cell r="Y336" t="str">
            <v>No Such Person</v>
          </cell>
          <cell r="Z336" t="str">
            <v>Malik</v>
          </cell>
          <cell r="AA336" t="str">
            <v>Arbab</v>
          </cell>
          <cell r="AB336" t="str">
            <v>Qariyadar</v>
          </cell>
          <cell r="AC336" t="str">
            <v>Khan</v>
          </cell>
          <cell r="AD336" t="str">
            <v>Zamindar</v>
          </cell>
          <cell r="AE336" t="str">
            <v>Beg / Baay</v>
          </cell>
          <cell r="AF336" t="str">
            <v>Commander</v>
          </cell>
          <cell r="AG336" t="str">
            <v>Mullah / Imam</v>
          </cell>
          <cell r="AH336" t="str">
            <v>Mosque Mullah</v>
          </cell>
          <cell r="AI336" t="str">
            <v>Mawlawi</v>
          </cell>
          <cell r="AJ336" t="str">
            <v>Religious Scholar</v>
          </cell>
          <cell r="AK336" t="str">
            <v>Rohani</v>
          </cell>
          <cell r="AL336" t="str">
            <v>Judge</v>
          </cell>
          <cell r="AM336" t="str">
            <v>Tribal Elders</v>
          </cell>
          <cell r="AN336" t="str">
            <v>Whitebeards</v>
          </cell>
          <cell r="AO336" t="str">
            <v>Council</v>
          </cell>
          <cell r="AP336" t="str">
            <v>CDC</v>
          </cell>
          <cell r="AQ336" t="str">
            <v>Tribal Council</v>
          </cell>
          <cell r="AR336" t="str">
            <v>Head of CDC</v>
          </cell>
          <cell r="AS336" t="str">
            <v>Treasurer of CDC</v>
          </cell>
          <cell r="AT336" t="str">
            <v>Member of CDC</v>
          </cell>
          <cell r="AU336" t="str">
            <v>Head of Council</v>
          </cell>
          <cell r="AV336" t="str">
            <v>Member of Council</v>
          </cell>
          <cell r="AW336" t="str">
            <v>Head of Tribal Council</v>
          </cell>
          <cell r="AX336" t="str">
            <v>Member of Tribal Council</v>
          </cell>
          <cell r="AY336" t="str">
            <v>People's Representative</v>
          </cell>
          <cell r="AZ336" t="str">
            <v>Police Commander</v>
          </cell>
          <cell r="BA336" t="str">
            <v>District Administrator</v>
          </cell>
          <cell r="BB336" t="str">
            <v>Other:</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row>
        <row r="337">
          <cell r="K337">
            <v>6.08</v>
          </cell>
          <cell r="M337">
            <v>0</v>
          </cell>
          <cell r="P337">
            <v>6.08</v>
          </cell>
          <cell r="Q337">
            <v>0</v>
          </cell>
          <cell r="R337" t="str">
            <v/>
          </cell>
          <cell r="W337" t="str">
            <v>Who has the responsibility of record the birth, deaths, and marriages in the village?</v>
          </cell>
          <cell r="X337" t="str">
            <v/>
          </cell>
          <cell r="Y337" t="str">
            <v>No Such Person</v>
          </cell>
          <cell r="Z337" t="str">
            <v>Malik</v>
          </cell>
          <cell r="AA337" t="str">
            <v>Arbab</v>
          </cell>
          <cell r="AB337" t="str">
            <v>Qariyadar</v>
          </cell>
          <cell r="AC337" t="str">
            <v>Khan</v>
          </cell>
          <cell r="AD337" t="str">
            <v>Zamindar</v>
          </cell>
          <cell r="AE337" t="str">
            <v>Beg / Baay</v>
          </cell>
          <cell r="AF337" t="str">
            <v>Commander</v>
          </cell>
          <cell r="AG337" t="str">
            <v>Mullah / Imam</v>
          </cell>
          <cell r="AH337" t="str">
            <v>Mosque Mullah</v>
          </cell>
          <cell r="AI337" t="str">
            <v>Mawlawi</v>
          </cell>
          <cell r="AJ337" t="str">
            <v>Religious Scholar</v>
          </cell>
          <cell r="AK337" t="str">
            <v>Rohani</v>
          </cell>
          <cell r="AL337" t="str">
            <v>Judge</v>
          </cell>
          <cell r="AM337" t="str">
            <v>Tribal Elders</v>
          </cell>
          <cell r="AN337" t="str">
            <v>Whitebeards</v>
          </cell>
          <cell r="AO337" t="str">
            <v>Council</v>
          </cell>
          <cell r="AP337" t="str">
            <v>CDC</v>
          </cell>
          <cell r="AQ337" t="str">
            <v>Tribal Council</v>
          </cell>
          <cell r="AR337" t="str">
            <v>Head of CDC</v>
          </cell>
          <cell r="AS337" t="str">
            <v>Treasurer of CDC</v>
          </cell>
          <cell r="AT337" t="str">
            <v>Member of CDC</v>
          </cell>
          <cell r="AU337" t="str">
            <v>Head of Council</v>
          </cell>
          <cell r="AV337" t="str">
            <v>Member of Council</v>
          </cell>
          <cell r="AW337" t="str">
            <v>Head of Tribal Council</v>
          </cell>
          <cell r="AX337" t="str">
            <v>Member of Tribal Council</v>
          </cell>
          <cell r="AY337" t="str">
            <v>People's Representative</v>
          </cell>
          <cell r="AZ337" t="str">
            <v>Police Commander</v>
          </cell>
          <cell r="BA337" t="str">
            <v>District Administrator</v>
          </cell>
          <cell r="BB337" t="str">
            <v>Other:</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row>
        <row r="338">
          <cell r="K338">
            <v>4.08</v>
          </cell>
          <cell r="M338">
            <v>0</v>
          </cell>
          <cell r="P338">
            <v>4.08</v>
          </cell>
          <cell r="Q338">
            <v>0</v>
          </cell>
          <cell r="R338" t="str">
            <v/>
          </cell>
          <cell r="W338" t="str">
            <v>What are the subjects of these courses?</v>
          </cell>
          <cell r="X338" t="str">
            <v>[MARK ALL MENTIONED]</v>
          </cell>
          <cell r="Y338" t="str">
            <v>Reading &amp; Writing / Literacy</v>
          </cell>
          <cell r="Z338" t="str">
            <v>Accounting</v>
          </cell>
          <cell r="AA338" t="str">
            <v>Management</v>
          </cell>
          <cell r="AB338" t="str">
            <v>Civil Law</v>
          </cell>
          <cell r="AC338" t="str">
            <v>Religion</v>
          </cell>
          <cell r="AD338" t="str">
            <v>Construction</v>
          </cell>
          <cell r="AE338" t="str">
            <v>Pastoral / Livestock</v>
          </cell>
          <cell r="AF338" t="str">
            <v>Carpet Weaving</v>
          </cell>
          <cell r="AG338" t="str">
            <v>Carpentry</v>
          </cell>
          <cell r="AH338" t="str">
            <v>Handicrafts</v>
          </cell>
          <cell r="AI338" t="str">
            <v>Other:</v>
          </cell>
          <cell r="AJ338" t="str">
            <v>Other:</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row>
        <row r="339">
          <cell r="K339">
            <v>4.09</v>
          </cell>
          <cell r="M339">
            <v>0</v>
          </cell>
          <cell r="P339">
            <v>4.09</v>
          </cell>
          <cell r="Q339">
            <v>0</v>
          </cell>
          <cell r="R339" t="e">
            <v>#REF!</v>
          </cell>
          <cell r="W339" t="str">
            <v>Are these courses just for men or women, or for both men and women?</v>
          </cell>
          <cell r="X339" t="str">
            <v/>
          </cell>
          <cell r="Y339" t="str">
            <v>Only for Men</v>
          </cell>
          <cell r="Z339" t="str">
            <v>Only for Women</v>
          </cell>
          <cell r="AA339" t="str">
            <v>For Both Men and Women</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row>
        <row r="340">
          <cell r="K340">
            <v>7.22</v>
          </cell>
          <cell r="M340">
            <v>0</v>
          </cell>
          <cell r="P340">
            <v>7.22</v>
          </cell>
          <cell r="Q340">
            <v>0</v>
          </cell>
          <cell r="R340" t="str">
            <v/>
          </cell>
          <cell r="W340" t="str">
            <v>A watch or a clock in working condition</v>
          </cell>
          <cell r="X340" t="str">
            <v/>
          </cell>
          <cell r="Y340" t="str">
            <v>No</v>
          </cell>
          <cell r="Z340" t="str">
            <v>Yes</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row>
        <row r="341">
          <cell r="K341">
            <v>7.23</v>
          </cell>
          <cell r="M341">
            <v>0</v>
          </cell>
          <cell r="P341">
            <v>7.23</v>
          </cell>
          <cell r="Q341">
            <v>0</v>
          </cell>
          <cell r="R341" t="str">
            <v/>
          </cell>
          <cell r="W341" t="str">
            <v>Carpet?</v>
          </cell>
          <cell r="X341" t="str">
            <v/>
          </cell>
          <cell r="Y341" t="str">
            <v>No</v>
          </cell>
          <cell r="Z341" t="str">
            <v>Yes</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row>
        <row r="342">
          <cell r="K342">
            <v>7.24</v>
          </cell>
          <cell r="M342">
            <v>0</v>
          </cell>
          <cell r="P342">
            <v>7.24</v>
          </cell>
          <cell r="Q342">
            <v>0</v>
          </cell>
          <cell r="R342" t="str">
            <v/>
          </cell>
          <cell r="W342" t="str">
            <v>Afghan Hand-Made Carpet, Strip Cotton Carpet, Thick Woolen Carpet, or Carpet?</v>
          </cell>
          <cell r="X342" t="str">
            <v/>
          </cell>
          <cell r="Y342" t="str">
            <v>No</v>
          </cell>
          <cell r="Z342" t="str">
            <v>Yes</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row>
        <row r="343">
          <cell r="K343">
            <v>7.25</v>
          </cell>
          <cell r="M343">
            <v>0</v>
          </cell>
          <cell r="P343">
            <v>7.25</v>
          </cell>
          <cell r="Q343">
            <v>0</v>
          </cell>
          <cell r="R343" t="str">
            <v/>
          </cell>
          <cell r="W343" t="str">
            <v>Radio?</v>
          </cell>
          <cell r="X343" t="str">
            <v/>
          </cell>
          <cell r="Y343" t="str">
            <v>No</v>
          </cell>
          <cell r="Z343" t="str">
            <v>Yes</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row>
        <row r="344">
          <cell r="K344">
            <v>7.26</v>
          </cell>
          <cell r="M344">
            <v>0</v>
          </cell>
          <cell r="P344">
            <v>7.26</v>
          </cell>
          <cell r="Q344">
            <v>0</v>
          </cell>
          <cell r="R344" t="str">
            <v/>
          </cell>
          <cell r="W344" t="str">
            <v>Mobile Phone?</v>
          </cell>
          <cell r="X344" t="str">
            <v/>
          </cell>
          <cell r="Y344" t="str">
            <v>No</v>
          </cell>
          <cell r="Z344" t="str">
            <v>Yes</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row>
        <row r="345">
          <cell r="K345">
            <v>7.27</v>
          </cell>
          <cell r="M345">
            <v>0</v>
          </cell>
          <cell r="P345">
            <v>7.27</v>
          </cell>
          <cell r="Q345">
            <v>0</v>
          </cell>
          <cell r="R345" t="str">
            <v/>
          </cell>
          <cell r="W345" t="str">
            <v>Television?</v>
          </cell>
          <cell r="X345" t="str">
            <v/>
          </cell>
          <cell r="Y345" t="str">
            <v>No</v>
          </cell>
          <cell r="Z345" t="str">
            <v>Yes</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row>
        <row r="346">
          <cell r="K346">
            <v>7.28</v>
          </cell>
          <cell r="M346">
            <v>0</v>
          </cell>
          <cell r="P346">
            <v>7.28</v>
          </cell>
          <cell r="Q346">
            <v>0</v>
          </cell>
          <cell r="R346" t="str">
            <v/>
          </cell>
          <cell r="W346" t="str">
            <v>Carpet-Weaving Hoop?</v>
          </cell>
          <cell r="X346" t="str">
            <v/>
          </cell>
          <cell r="Y346" t="str">
            <v>No</v>
          </cell>
          <cell r="Z346" t="str">
            <v>Yes</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row>
        <row r="347">
          <cell r="K347">
            <v>7.29</v>
          </cell>
          <cell r="M347">
            <v>0</v>
          </cell>
          <cell r="P347">
            <v>7.29</v>
          </cell>
          <cell r="Q347">
            <v>0</v>
          </cell>
          <cell r="R347" t="str">
            <v/>
          </cell>
          <cell r="W347" t="str">
            <v>Wheelbarrow?</v>
          </cell>
          <cell r="X347" t="str">
            <v/>
          </cell>
          <cell r="Y347" t="str">
            <v>No</v>
          </cell>
          <cell r="Z347" t="str">
            <v>Yes</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row>
        <row r="348">
          <cell r="K348">
            <v>7.3</v>
          </cell>
          <cell r="M348">
            <v>0</v>
          </cell>
          <cell r="P348">
            <v>7.3</v>
          </cell>
          <cell r="Q348">
            <v>0</v>
          </cell>
          <cell r="R348" t="str">
            <v/>
          </cell>
          <cell r="W348" t="str">
            <v>Bicycle?</v>
          </cell>
          <cell r="X348" t="str">
            <v/>
          </cell>
          <cell r="Y348" t="str">
            <v>No</v>
          </cell>
          <cell r="Z348" t="str">
            <v>Yes</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row>
        <row r="349">
          <cell r="K349">
            <v>7.31</v>
          </cell>
          <cell r="M349">
            <v>0</v>
          </cell>
          <cell r="P349">
            <v>7.31</v>
          </cell>
          <cell r="Q349">
            <v>0</v>
          </cell>
          <cell r="R349" t="str">
            <v/>
          </cell>
          <cell r="W349" t="str">
            <v>Motorcycle or Three-Wheeler?</v>
          </cell>
          <cell r="X349" t="str">
            <v/>
          </cell>
          <cell r="Y349" t="str">
            <v>No</v>
          </cell>
          <cell r="Z349" t="str">
            <v>Yes</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row>
        <row r="350">
          <cell r="K350">
            <v>7.32</v>
          </cell>
          <cell r="M350">
            <v>0</v>
          </cell>
          <cell r="P350">
            <v>7.32</v>
          </cell>
          <cell r="Q350">
            <v>0</v>
          </cell>
          <cell r="R350" t="str">
            <v/>
          </cell>
          <cell r="W350" t="str">
            <v>Plow?</v>
          </cell>
          <cell r="X350" t="str">
            <v/>
          </cell>
          <cell r="Y350" t="str">
            <v>No</v>
          </cell>
          <cell r="Z350" t="str">
            <v>Yes</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row>
        <row r="351">
          <cell r="K351">
            <v>7.33</v>
          </cell>
          <cell r="M351">
            <v>0</v>
          </cell>
          <cell r="P351">
            <v>7.33</v>
          </cell>
          <cell r="Q351">
            <v>0</v>
          </cell>
          <cell r="R351" t="str">
            <v/>
          </cell>
          <cell r="W351" t="str">
            <v>Car?</v>
          </cell>
          <cell r="X351" t="str">
            <v/>
          </cell>
          <cell r="Y351" t="str">
            <v>No</v>
          </cell>
          <cell r="Z351" t="str">
            <v>Yes</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row>
        <row r="352">
          <cell r="K352">
            <v>7.99</v>
          </cell>
          <cell r="M352">
            <v>0</v>
          </cell>
          <cell r="P352">
            <v>7.99</v>
          </cell>
          <cell r="Q352">
            <v>0</v>
          </cell>
          <cell r="R352" t="str">
            <v/>
          </cell>
          <cell r="W352" t="str">
            <v>Do you or your household have these items:</v>
          </cell>
          <cell r="X352" t="str">
            <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row>
        <row r="353">
          <cell r="K353">
            <v>8.0500000000000007</v>
          </cell>
          <cell r="M353">
            <v>0</v>
          </cell>
          <cell r="P353">
            <v>8.0500000000000007</v>
          </cell>
          <cell r="Q353">
            <v>0</v>
          </cell>
          <cell r="R353" t="str">
            <v/>
          </cell>
          <cell r="W353" t="str">
            <v>How many full meals did you eat yesterday?</v>
          </cell>
          <cell r="X353" t="str">
            <v/>
          </cell>
          <cell r="Y353" t="str">
            <v>Meals</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row>
        <row r="354">
          <cell r="K354">
            <v>8.06</v>
          </cell>
          <cell r="M354">
            <v>0</v>
          </cell>
          <cell r="P354">
            <v>8.06</v>
          </cell>
          <cell r="Q354">
            <v>0</v>
          </cell>
          <cell r="R354" t="str">
            <v/>
          </cell>
          <cell r="W354" t="str">
            <v>What did you eat last night for dinner?</v>
          </cell>
          <cell r="X354" t="str">
            <v/>
          </cell>
          <cell r="Y354" t="str">
            <v>Chicken</v>
          </cell>
          <cell r="Z354" t="str">
            <v>Sheep</v>
          </cell>
          <cell r="AA354" t="str">
            <v>Goat</v>
          </cell>
          <cell r="AB354" t="str">
            <v>Beef</v>
          </cell>
          <cell r="AC354" t="str">
            <v>Okra</v>
          </cell>
          <cell r="AD354" t="str">
            <v>Potatoes</v>
          </cell>
          <cell r="AE354" t="str">
            <v>Beans</v>
          </cell>
          <cell r="AF354" t="str">
            <v>Rice</v>
          </cell>
          <cell r="AG354" t="str">
            <v>Bread</v>
          </cell>
          <cell r="AH354" t="str">
            <v>Milk</v>
          </cell>
          <cell r="AI354" t="str">
            <v>Tea</v>
          </cell>
          <cell r="AJ354" t="str">
            <v>Water</v>
          </cell>
          <cell r="AK354" t="str">
            <v>Other:</v>
          </cell>
          <cell r="AL354" t="str">
            <v>Other:</v>
          </cell>
          <cell r="AM354" t="str">
            <v>Other:</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row>
        <row r="355">
          <cell r="K355">
            <v>10.029999999999999</v>
          </cell>
          <cell r="M355">
            <v>0</v>
          </cell>
          <cell r="P355">
            <v>10.029999999999999</v>
          </cell>
          <cell r="Q355">
            <v>0</v>
          </cell>
          <cell r="R355" t="str">
            <v/>
          </cell>
          <cell r="W355" t="str">
            <v>In the past 24 hours, for how long did you listen to the radio?</v>
          </cell>
          <cell r="X355" t="str">
            <v/>
          </cell>
          <cell r="Y355" t="str">
            <v>Hours</v>
          </cell>
          <cell r="Z355" t="str">
            <v>Minutes</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row>
        <row r="356">
          <cell r="K356">
            <v>10.039999999999999</v>
          </cell>
          <cell r="M356">
            <v>0</v>
          </cell>
          <cell r="P356">
            <v>10.039999999999999</v>
          </cell>
          <cell r="Q356">
            <v>0</v>
          </cell>
          <cell r="R356" t="str">
            <v/>
          </cell>
          <cell r="W356" t="str">
            <v>Which radio stations did you listen to?</v>
          </cell>
          <cell r="X356" t="str">
            <v>[MARK ALL MENTIONED]</v>
          </cell>
          <cell r="Y356" t="str">
            <v>Radio Ariana</v>
          </cell>
          <cell r="Z356" t="str">
            <v>BBC</v>
          </cell>
          <cell r="AA356" t="str">
            <v>Azadi (ISAF)</v>
          </cell>
          <cell r="AB356" t="str">
            <v>Voice of America</v>
          </cell>
          <cell r="AC356" t="str">
            <v>Arman (Private)</v>
          </cell>
          <cell r="AD356" t="str">
            <v>Watandar (Private)</v>
          </cell>
          <cell r="AE356" t="str">
            <v>Keled (Private)</v>
          </cell>
          <cell r="AF356" t="str">
            <v>Afghanistan National Radio</v>
          </cell>
          <cell r="AG356" t="str">
            <v>Mashhad (Private - Iran)</v>
          </cell>
          <cell r="AH356" t="str">
            <v>Maiwand (Private)</v>
          </cell>
          <cell r="AI356" t="str">
            <v>Tapish (Private)</v>
          </cell>
          <cell r="AJ356" t="str">
            <v>Nawa (Private)</v>
          </cell>
          <cell r="AK356" t="str">
            <v>Radio Shaher FM (Private)</v>
          </cell>
          <cell r="AL356" t="str">
            <v>Other:</v>
          </cell>
          <cell r="AM356" t="str">
            <v>Other:</v>
          </cell>
          <cell r="AN356" t="str">
            <v>Other:</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row>
        <row r="357">
          <cell r="K357">
            <v>10.049999999999999</v>
          </cell>
          <cell r="M357">
            <v>0</v>
          </cell>
          <cell r="P357">
            <v>10.049999999999999</v>
          </cell>
          <cell r="Q357">
            <v>0</v>
          </cell>
          <cell r="R357" t="str">
            <v/>
          </cell>
          <cell r="W357" t="str">
            <v>Which radio or television station do you spend the most time listening to?</v>
          </cell>
          <cell r="X357" t="str">
            <v/>
          </cell>
          <cell r="Y357" t="str">
            <v>Radio Ariana</v>
          </cell>
          <cell r="Z357" t="str">
            <v>Tolo TV</v>
          </cell>
          <cell r="AA357" t="str">
            <v>Lemar TV</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row>
        <row r="358">
          <cell r="K358">
            <v>11</v>
          </cell>
          <cell r="M358">
            <v>0</v>
          </cell>
          <cell r="P358">
            <v>11</v>
          </cell>
          <cell r="Q358">
            <v>0</v>
          </cell>
          <cell r="R358" t="str">
            <v/>
          </cell>
          <cell r="W358" t="str">
            <v>Suppose that the central government would like to undertake the following activities to strengthen national authority. Based on your opinion about the appropriate role of the central government in rural Afghanistan, I would like you to tell me whether you strongly agree, somewhat agree, are indifferent, disagree agree, or strongly disagree that the central government should be involved in this activity:</v>
          </cell>
          <cell r="X358" t="str">
            <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row>
        <row r="359">
          <cell r="K359">
            <v>11.01</v>
          </cell>
          <cell r="M359">
            <v>0</v>
          </cell>
          <cell r="P359">
            <v>11.01</v>
          </cell>
          <cell r="Q359">
            <v>0</v>
          </cell>
          <cell r="R359" t="str">
            <v/>
          </cell>
          <cell r="W359" t="str">
            <v>Building an army to protect the people of Afghanistan from external threats</v>
          </cell>
          <cell r="X359" t="str">
            <v/>
          </cell>
          <cell r="Y359" t="str">
            <v>Strongly Agree</v>
          </cell>
          <cell r="Z359" t="str">
            <v>Agree Somewhat</v>
          </cell>
          <cell r="AA359" t="str">
            <v>Neither Agree nor Disagree</v>
          </cell>
          <cell r="AB359" t="str">
            <v>Disagree Somewhat</v>
          </cell>
          <cell r="AC359" t="str">
            <v>Strongly Disagree</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row>
        <row r="360">
          <cell r="K360">
            <v>11.02</v>
          </cell>
          <cell r="M360">
            <v>0</v>
          </cell>
          <cell r="P360">
            <v>11.02</v>
          </cell>
          <cell r="Q360">
            <v>0</v>
          </cell>
          <cell r="R360" t="str">
            <v/>
          </cell>
          <cell r="W360" t="str">
            <v>Create a single education curriculum to be taught to all children in Afghanistan</v>
          </cell>
          <cell r="X360" t="str">
            <v/>
          </cell>
          <cell r="Y360" t="str">
            <v>Strongly Agree</v>
          </cell>
          <cell r="Z360" t="str">
            <v>Agree Somewhat</v>
          </cell>
          <cell r="AA360" t="str">
            <v>Neither Agree nor Disagree</v>
          </cell>
          <cell r="AB360" t="str">
            <v>Disagree Somewhat</v>
          </cell>
          <cell r="AC360" t="str">
            <v>Strongly Disagree</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row>
        <row r="361">
          <cell r="K361">
            <v>11.03</v>
          </cell>
          <cell r="M361">
            <v>0</v>
          </cell>
          <cell r="P361">
            <v>11.03</v>
          </cell>
          <cell r="Q361">
            <v>0</v>
          </cell>
          <cell r="R361" t="str">
            <v/>
          </cell>
          <cell r="W361" t="str">
            <v>Build roads and bridges to improve links between provincial centers and villages</v>
          </cell>
          <cell r="X361" t="str">
            <v/>
          </cell>
          <cell r="Y361" t="str">
            <v>Strongly Agree</v>
          </cell>
          <cell r="Z361" t="str">
            <v>Agree Somewhat</v>
          </cell>
          <cell r="AA361" t="str">
            <v>Neither Agree nor Disagree</v>
          </cell>
          <cell r="AB361" t="str">
            <v>Disagree Somewhat</v>
          </cell>
          <cell r="AC361" t="str">
            <v>Strongly Disagree</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row>
        <row r="362">
          <cell r="K362">
            <v>11.04</v>
          </cell>
          <cell r="M362">
            <v>0</v>
          </cell>
          <cell r="P362">
            <v>11.04</v>
          </cell>
          <cell r="Q362">
            <v>0</v>
          </cell>
          <cell r="R362" t="str">
            <v/>
          </cell>
          <cell r="W362" t="str">
            <v>Hold elections for [Malik / Arbab / Qariyadar], district administrator, and provincial governor</v>
          </cell>
          <cell r="X362" t="str">
            <v/>
          </cell>
          <cell r="Y362" t="str">
            <v>Strongly Agree</v>
          </cell>
          <cell r="Z362" t="str">
            <v>Agree Somewhat</v>
          </cell>
          <cell r="AA362" t="str">
            <v>Neither Agree nor Disagree</v>
          </cell>
          <cell r="AB362" t="str">
            <v>Disagree Somewhat</v>
          </cell>
          <cell r="AC362" t="str">
            <v>Strongly Disagree</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row>
        <row r="363">
          <cell r="K363">
            <v>11.049999999999999</v>
          </cell>
          <cell r="M363">
            <v>0</v>
          </cell>
          <cell r="P363">
            <v>11.049999999999999</v>
          </cell>
          <cell r="Q363">
            <v>0</v>
          </cell>
          <cell r="R363" t="str">
            <v/>
          </cell>
          <cell r="W363" t="str">
            <v>If there is a crime (such as theft) inside the village, do you trust the current government system to solve these issues or do you believe the local influential people can better solve this issue?</v>
          </cell>
          <cell r="X363" t="str">
            <v/>
          </cell>
          <cell r="Y363" t="str">
            <v>Government System</v>
          </cell>
          <cell r="Z363" t="str">
            <v>Local System</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row>
        <row r="364">
          <cell r="K364">
            <v>11.059999999999999</v>
          </cell>
          <cell r="M364">
            <v>0</v>
          </cell>
          <cell r="P364">
            <v>11.059999999999999</v>
          </cell>
          <cell r="Q364">
            <v>0</v>
          </cell>
          <cell r="R364" t="str">
            <v/>
          </cell>
          <cell r="W364" t="str">
            <v>Pay salaries of doctors and build clinics and hospitals so that people in rural Afghanistan can receive modern medicine</v>
          </cell>
          <cell r="X364" t="str">
            <v/>
          </cell>
          <cell r="Y364" t="str">
            <v>Strongly Agree</v>
          </cell>
          <cell r="Z364" t="str">
            <v>Agree Somewhat</v>
          </cell>
          <cell r="AA364" t="str">
            <v>Neither Agree nor Disagree</v>
          </cell>
          <cell r="AB364" t="str">
            <v>Disagree Somewhat</v>
          </cell>
          <cell r="AC364" t="str">
            <v>Strongly Disagree</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row>
        <row r="365">
          <cell r="K365">
            <v>11.069999999999999</v>
          </cell>
          <cell r="M365">
            <v>0</v>
          </cell>
          <cell r="P365">
            <v>11.069999999999999</v>
          </cell>
          <cell r="Q365">
            <v>0</v>
          </cell>
          <cell r="R365" t="str">
            <v/>
          </cell>
          <cell r="W365" t="str">
            <v>Create a local court system so that people in this area who have broken the national laws of Afghanistan can be punished and so that disputes can be resolved based on the national law of Afghanistan</v>
          </cell>
          <cell r="X365" t="str">
            <v/>
          </cell>
          <cell r="Y365" t="str">
            <v>Strongly Agree</v>
          </cell>
          <cell r="Z365" t="str">
            <v>Agree Somewhat</v>
          </cell>
          <cell r="AA365" t="str">
            <v>Neither Agree nor Disagree</v>
          </cell>
          <cell r="AB365" t="str">
            <v>Disagree Somewhat</v>
          </cell>
          <cell r="AC365" t="str">
            <v>Strongly Disagree</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row>
        <row r="366">
          <cell r="K366">
            <v>11.079999999999998</v>
          </cell>
          <cell r="M366">
            <v>0</v>
          </cell>
          <cell r="P366">
            <v>11.079999999999998</v>
          </cell>
          <cell r="Q366">
            <v>0</v>
          </cell>
          <cell r="R366" t="str">
            <v/>
          </cell>
          <cell r="W366" t="str">
            <v>Construct an electrical grid to bring power to each village</v>
          </cell>
          <cell r="X366" t="str">
            <v/>
          </cell>
          <cell r="Y366" t="str">
            <v>Strongly Agree</v>
          </cell>
          <cell r="Z366" t="str">
            <v>Agree Somewhat</v>
          </cell>
          <cell r="AA366" t="str">
            <v>Neither Agree nor Disagree</v>
          </cell>
          <cell r="AB366" t="str">
            <v>Disagree Somewhat</v>
          </cell>
          <cell r="AC366" t="str">
            <v>Strongly Disagree</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row>
        <row r="367">
          <cell r="K367">
            <v>11.089999999999998</v>
          </cell>
          <cell r="M367">
            <v>0</v>
          </cell>
          <cell r="P367">
            <v>11.089999999999998</v>
          </cell>
          <cell r="Q367">
            <v>0</v>
          </cell>
          <cell r="R367" t="str">
            <v/>
          </cell>
          <cell r="W367" t="str">
            <v>Do you agree that all people in Afghanistan should be required to report and register all births, deaths, and marriages with the central government?</v>
          </cell>
          <cell r="X367" t="str">
            <v/>
          </cell>
          <cell r="Y367" t="str">
            <v>Agree</v>
          </cell>
          <cell r="Z367" t="str">
            <v>Disagree</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row>
        <row r="368">
          <cell r="K368">
            <v>11.099999999999998</v>
          </cell>
          <cell r="M368">
            <v>0</v>
          </cell>
          <cell r="P368">
            <v>11.099999999999998</v>
          </cell>
          <cell r="Q368">
            <v>0</v>
          </cell>
          <cell r="R368" t="str">
            <v/>
          </cell>
          <cell r="W368" t="str">
            <v>Build roads and bridges to improve transportation links between provincial centers and major cities, such as Kabul</v>
          </cell>
          <cell r="X368" t="str">
            <v/>
          </cell>
          <cell r="Y368" t="str">
            <v>Strongly Agree</v>
          </cell>
          <cell r="Z368" t="str">
            <v>Agree Somewhat</v>
          </cell>
          <cell r="AA368" t="str">
            <v>Neither Agree nor Disagree</v>
          </cell>
          <cell r="AB368" t="str">
            <v>Disagree Somewhat</v>
          </cell>
          <cell r="AC368" t="str">
            <v>Strongly Disagree</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row>
        <row r="369">
          <cell r="K369">
            <v>11.109999999999998</v>
          </cell>
          <cell r="M369">
            <v>0</v>
          </cell>
          <cell r="P369">
            <v>11.109999999999998</v>
          </cell>
          <cell r="Q369">
            <v>0</v>
          </cell>
          <cell r="R369" t="str">
            <v/>
          </cell>
          <cell r="W369" t="e">
            <v>#N/A</v>
          </cell>
          <cell r="X369" t="e">
            <v>#N/A</v>
          </cell>
          <cell r="Y369" t="str">
            <v>No</v>
          </cell>
          <cell r="Z369" t="str">
            <v>Yes</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row>
        <row r="370">
          <cell r="K370">
            <v>11.119999999999997</v>
          </cell>
          <cell r="M370">
            <v>0</v>
          </cell>
          <cell r="P370">
            <v>11.119999999999997</v>
          </cell>
          <cell r="Q370">
            <v>0</v>
          </cell>
          <cell r="R370" t="str">
            <v/>
          </cell>
          <cell r="W370" t="str">
            <v>Build and maintain a deep well or other source of clean drinking water in each village</v>
          </cell>
          <cell r="X370" t="str">
            <v/>
          </cell>
          <cell r="Y370" t="str">
            <v>Strongly Agree</v>
          </cell>
          <cell r="Z370" t="str">
            <v>Agree Somewhat</v>
          </cell>
          <cell r="AA370" t="str">
            <v>Neither Agree nor Disagree</v>
          </cell>
          <cell r="AB370" t="str">
            <v>Disagree Somewhat</v>
          </cell>
          <cell r="AC370" t="str">
            <v>Strongly Disagree</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row>
        <row r="371">
          <cell r="K371">
            <v>11.129999999999997</v>
          </cell>
          <cell r="M371">
            <v>0</v>
          </cell>
          <cell r="P371">
            <v>11.129999999999997</v>
          </cell>
          <cell r="Q371">
            <v>0</v>
          </cell>
          <cell r="R371" t="str">
            <v/>
          </cell>
          <cell r="W371" t="str">
            <v>Build an army to protect the central government against threats from inside Afghanistan</v>
          </cell>
          <cell r="X371" t="str">
            <v/>
          </cell>
          <cell r="Y371" t="str">
            <v>Strongly Agree</v>
          </cell>
          <cell r="Z371" t="str">
            <v>Agree Somewhat</v>
          </cell>
          <cell r="AA371" t="str">
            <v>Neither Agree nor Disagree</v>
          </cell>
          <cell r="AB371" t="str">
            <v>Disagree Somewhat</v>
          </cell>
          <cell r="AC371" t="str">
            <v>Strongly Disagree</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row>
        <row r="372">
          <cell r="K372">
            <v>11.139999999999997</v>
          </cell>
          <cell r="M372">
            <v>0</v>
          </cell>
          <cell r="P372">
            <v>11.139999999999997</v>
          </cell>
          <cell r="Q372">
            <v>0</v>
          </cell>
          <cell r="R372" t="str">
            <v/>
          </cell>
          <cell r="W372" t="str">
            <v>Build and maintain a system of irrigation canals in each village</v>
          </cell>
          <cell r="X372" t="str">
            <v/>
          </cell>
          <cell r="Y372" t="str">
            <v>Strongly Agree</v>
          </cell>
          <cell r="Z372" t="str">
            <v>Agree Somewhat</v>
          </cell>
          <cell r="AA372" t="str">
            <v>Neither Agree nor Disagree</v>
          </cell>
          <cell r="AB372" t="str">
            <v>Disagree Somewhat</v>
          </cell>
          <cell r="AC372" t="str">
            <v>Strongly Disagree</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row>
        <row r="373">
          <cell r="K373">
            <v>11.149999999999997</v>
          </cell>
          <cell r="M373">
            <v>0</v>
          </cell>
          <cell r="P373">
            <v>11.149999999999997</v>
          </cell>
          <cell r="Q373">
            <v>0</v>
          </cell>
          <cell r="R373" t="str">
            <v/>
          </cell>
          <cell r="W373" t="str">
            <v>Pay fees and living expenses for qualified young people from rural Afghanistan to attend university in Kabul</v>
          </cell>
          <cell r="X373" t="str">
            <v/>
          </cell>
          <cell r="Y373" t="str">
            <v>Strongly Agree</v>
          </cell>
          <cell r="Z373" t="str">
            <v>Agree Somewhat</v>
          </cell>
          <cell r="AA373" t="str">
            <v>Neither Agree nor Disagree</v>
          </cell>
          <cell r="AB373" t="str">
            <v>Disagree Somewhat</v>
          </cell>
          <cell r="AC373" t="str">
            <v>Strongly Disagree</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row>
        <row r="374">
          <cell r="K374">
            <v>11.159999999999997</v>
          </cell>
          <cell r="M374">
            <v>0</v>
          </cell>
          <cell r="P374">
            <v>11.159999999999997</v>
          </cell>
          <cell r="Q374">
            <v>0</v>
          </cell>
          <cell r="R374" t="str">
            <v/>
          </cell>
          <cell r="W374" t="str">
            <v>Resolving civil disputes which occur between people in the village over marriage issues</v>
          </cell>
          <cell r="X374" t="str">
            <v/>
          </cell>
          <cell r="Y374" t="str">
            <v>Malik / Arbab / Qariyadar</v>
          </cell>
          <cell r="Z374" t="str">
            <v>Khan / Zamindar / Beg / Baay</v>
          </cell>
          <cell r="AA374" t="str">
            <v>Mullah / Imam / Mosque Mullah</v>
          </cell>
          <cell r="AB374" t="str">
            <v>Commander</v>
          </cell>
          <cell r="AC374" t="str">
            <v>Tribal Elders / Whitebeards</v>
          </cell>
          <cell r="AD374" t="str">
            <v>{NAME OF COUNCIL 1}</v>
          </cell>
          <cell r="AE374" t="str">
            <v>Police</v>
          </cell>
          <cell r="AF374" t="str">
            <v>District Government</v>
          </cell>
          <cell r="AG374" t="str">
            <v>Provincial Government</v>
          </cell>
          <cell r="AH374" t="str">
            <v>Central Government</v>
          </cell>
          <cell r="AI374" t="str">
            <v>Other:</v>
          </cell>
          <cell r="AJ374" t="str">
            <v>Villagers</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row>
        <row r="375">
          <cell r="K375">
            <v>11.169999999999996</v>
          </cell>
          <cell r="M375">
            <v>0</v>
          </cell>
          <cell r="P375">
            <v>11.169999999999996</v>
          </cell>
          <cell r="Q375">
            <v>0</v>
          </cell>
          <cell r="R375" t="str">
            <v/>
          </cell>
          <cell r="W375" t="str">
            <v>Resolving civil disputes which occur between people in the village over land and irrigation</v>
          </cell>
          <cell r="X375" t="str">
            <v/>
          </cell>
          <cell r="Y375" t="str">
            <v>Malik / Arbab / Qariyadar</v>
          </cell>
          <cell r="Z375" t="str">
            <v>Khan / Zamindar / Beg / Baay</v>
          </cell>
          <cell r="AA375" t="str">
            <v>Mullah / Imam / Mosque Mullah</v>
          </cell>
          <cell r="AB375" t="str">
            <v>Commander</v>
          </cell>
          <cell r="AC375" t="str">
            <v>Tribal Elders / Whitebeards</v>
          </cell>
          <cell r="AD375" t="str">
            <v>{NAME OF COUNCIL 1}</v>
          </cell>
          <cell r="AE375" t="str">
            <v>Police</v>
          </cell>
          <cell r="AF375" t="str">
            <v>District Government</v>
          </cell>
          <cell r="AG375" t="str">
            <v>Provincial Government</v>
          </cell>
          <cell r="AH375" t="str">
            <v>Central Government</v>
          </cell>
          <cell r="AI375" t="str">
            <v>Other:</v>
          </cell>
          <cell r="AJ375" t="str">
            <v>Villagers</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row>
        <row r="376">
          <cell r="K376">
            <v>11.179999999999996</v>
          </cell>
          <cell r="M376">
            <v>0</v>
          </cell>
          <cell r="P376">
            <v>11.179999999999996</v>
          </cell>
          <cell r="Q376">
            <v>0</v>
          </cell>
          <cell r="R376" t="str">
            <v/>
          </cell>
          <cell r="W376" t="str">
            <v>Protecting the village from attack by bandits or other armed groups</v>
          </cell>
          <cell r="X376" t="str">
            <v/>
          </cell>
          <cell r="Y376" t="str">
            <v>Malik / Arbab / Qariyadar</v>
          </cell>
          <cell r="Z376" t="str">
            <v>Khan / Zamindar / Beg / Baay</v>
          </cell>
          <cell r="AA376" t="str">
            <v>Mullah / Imam / Mosque Mullah</v>
          </cell>
          <cell r="AB376" t="str">
            <v>Commander</v>
          </cell>
          <cell r="AC376" t="str">
            <v>Tribal Elders / Whitebeards</v>
          </cell>
          <cell r="AD376" t="str">
            <v>{NAME OF COUNCIL 1}</v>
          </cell>
          <cell r="AE376" t="str">
            <v>Police</v>
          </cell>
          <cell r="AF376" t="str">
            <v>District Government</v>
          </cell>
          <cell r="AG376" t="str">
            <v>Provincial Government</v>
          </cell>
          <cell r="AH376" t="str">
            <v>Central Government</v>
          </cell>
          <cell r="AI376" t="str">
            <v>Other:</v>
          </cell>
          <cell r="AJ376" t="str">
            <v>Villagers</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row>
        <row r="377">
          <cell r="K377">
            <v>11.189999999999996</v>
          </cell>
          <cell r="M377">
            <v>0</v>
          </cell>
          <cell r="P377">
            <v>11.189999999999996</v>
          </cell>
          <cell r="Q377">
            <v>0</v>
          </cell>
          <cell r="R377" t="str">
            <v/>
          </cell>
          <cell r="W377" t="str">
            <v>Selecting and managing projects in the village</v>
          </cell>
          <cell r="X377" t="str">
            <v/>
          </cell>
          <cell r="Y377" t="str">
            <v>Malik / Arbab / Qariyadar</v>
          </cell>
          <cell r="Z377" t="str">
            <v>Khan / Zamindar / Beg / Baay</v>
          </cell>
          <cell r="AA377" t="str">
            <v>Mullah / Imam / Mosque Mullah</v>
          </cell>
          <cell r="AB377" t="str">
            <v>Commander</v>
          </cell>
          <cell r="AC377" t="str">
            <v>Tribal Elders / Whitebeards</v>
          </cell>
          <cell r="AD377" t="str">
            <v>{NAME OF COUNCIL 1}</v>
          </cell>
          <cell r="AE377" t="str">
            <v>Police</v>
          </cell>
          <cell r="AF377" t="str">
            <v>District Government</v>
          </cell>
          <cell r="AG377" t="str">
            <v>Provincial Government</v>
          </cell>
          <cell r="AH377" t="str">
            <v>Central Government</v>
          </cell>
          <cell r="AI377" t="str">
            <v>Other:</v>
          </cell>
          <cell r="AJ377" t="str">
            <v>Villagers</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row>
        <row r="378">
          <cell r="K378">
            <v>11.199999999999996</v>
          </cell>
          <cell r="M378">
            <v>0</v>
          </cell>
          <cell r="P378">
            <v>11.199999999999996</v>
          </cell>
          <cell r="Q378">
            <v>0</v>
          </cell>
          <cell r="R378" t="str">
            <v/>
          </cell>
          <cell r="W378" t="str">
            <v>Determining what children should learn in school</v>
          </cell>
          <cell r="X378" t="str">
            <v/>
          </cell>
          <cell r="Y378" t="str">
            <v>Malik / Arbab / Qariyadar</v>
          </cell>
          <cell r="Z378" t="str">
            <v>Khan / Zamindar / Beg / Baay</v>
          </cell>
          <cell r="AA378" t="str">
            <v>Mullah / Imam / Mosque Mullah</v>
          </cell>
          <cell r="AB378" t="str">
            <v>Commander</v>
          </cell>
          <cell r="AC378" t="str">
            <v>Tribal Elders / Whitebeards</v>
          </cell>
          <cell r="AD378" t="str">
            <v>{NAME OF COUNCIL 1}</v>
          </cell>
          <cell r="AE378" t="str">
            <v>Police</v>
          </cell>
          <cell r="AF378" t="str">
            <v>District Government</v>
          </cell>
          <cell r="AG378" t="str">
            <v>Provincial Government</v>
          </cell>
          <cell r="AH378" t="str">
            <v>Central Government</v>
          </cell>
          <cell r="AI378" t="str">
            <v>Other:</v>
          </cell>
          <cell r="AJ378" t="str">
            <v>Villagers</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row>
        <row r="379">
          <cell r="K379">
            <v>11.209999999999996</v>
          </cell>
          <cell r="M379">
            <v>0</v>
          </cell>
          <cell r="P379">
            <v>11.209999999999996</v>
          </cell>
          <cell r="Q379">
            <v>0</v>
          </cell>
          <cell r="R379" t="str">
            <v/>
          </cell>
          <cell r="W379" t="str">
            <v>Give information to district, provincial, and central government authorities about the situation in the village</v>
          </cell>
          <cell r="X379" t="str">
            <v/>
          </cell>
          <cell r="Y379" t="str">
            <v>Malik / Arbab / Qariyadar</v>
          </cell>
          <cell r="Z379" t="str">
            <v>Khan / Zamindar / Beg / Baay</v>
          </cell>
          <cell r="AA379" t="str">
            <v>Mullah / Imam / Mosque Mullah</v>
          </cell>
          <cell r="AB379" t="str">
            <v>Commander</v>
          </cell>
          <cell r="AC379" t="str">
            <v>Tribal Elders / Whitebeards</v>
          </cell>
          <cell r="AD379" t="str">
            <v>{NAME OF COUNCIL 1}</v>
          </cell>
          <cell r="AE379" t="str">
            <v>Police</v>
          </cell>
          <cell r="AF379" t="str">
            <v>District Government</v>
          </cell>
          <cell r="AG379" t="str">
            <v>Provincial Government</v>
          </cell>
          <cell r="AH379" t="str">
            <v>Central Government</v>
          </cell>
          <cell r="AI379" t="str">
            <v>Other:</v>
          </cell>
          <cell r="AJ379" t="str">
            <v>Villagers</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row>
        <row r="380">
          <cell r="K380">
            <v>11.219999999999995</v>
          </cell>
          <cell r="M380">
            <v>0</v>
          </cell>
          <cell r="P380">
            <v>11.219999999999995</v>
          </cell>
          <cell r="Q380">
            <v>0</v>
          </cell>
          <cell r="R380" t="str">
            <v/>
          </cell>
          <cell r="W380" t="str">
            <v>Enforcing social guidelines in the village, such as growing beards, going to the mosque, wearing chadari or girls going to school</v>
          </cell>
          <cell r="X380" t="str">
            <v/>
          </cell>
          <cell r="Y380" t="str">
            <v>Malik / Arbab / Qariyadar</v>
          </cell>
          <cell r="Z380" t="str">
            <v>Khan / Zamindar / Beg / Baay</v>
          </cell>
          <cell r="AA380" t="str">
            <v>Mullah / Imam / Mosque Mullah</v>
          </cell>
          <cell r="AB380" t="str">
            <v>Commander</v>
          </cell>
          <cell r="AC380" t="str">
            <v>Tribal Elders / Whitebeards</v>
          </cell>
          <cell r="AD380" t="str">
            <v>{NAME OF COUNCIL 1}</v>
          </cell>
          <cell r="AE380" t="str">
            <v>Police</v>
          </cell>
          <cell r="AF380" t="str">
            <v>District Government</v>
          </cell>
          <cell r="AG380" t="str">
            <v>Provincial Government</v>
          </cell>
          <cell r="AH380" t="str">
            <v>Central Government</v>
          </cell>
          <cell r="AI380" t="str">
            <v>Other:</v>
          </cell>
          <cell r="AJ380" t="str">
            <v>Villagers</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row>
        <row r="381">
          <cell r="K381">
            <v>11.229999999999995</v>
          </cell>
          <cell r="M381">
            <v>0</v>
          </cell>
          <cell r="P381">
            <v>11.229999999999995</v>
          </cell>
          <cell r="Q381">
            <v>0</v>
          </cell>
          <cell r="R381" t="str">
            <v/>
          </cell>
          <cell r="W381" t="str">
            <v>Punishing people who commit crimes in the village, such as theft?</v>
          </cell>
          <cell r="X381" t="str">
            <v/>
          </cell>
          <cell r="Y381" t="str">
            <v>Malik / Arbab / Qariyadar</v>
          </cell>
          <cell r="Z381" t="str">
            <v>Khan / Zamindar / Beg / Baay</v>
          </cell>
          <cell r="AA381" t="str">
            <v>Mullah / Imam / Mosque Mullah</v>
          </cell>
          <cell r="AB381" t="str">
            <v>Commander</v>
          </cell>
          <cell r="AC381" t="str">
            <v>Tribal Elders / Whitebeards</v>
          </cell>
          <cell r="AD381" t="str">
            <v>{NAME OF COUNCIL 1}</v>
          </cell>
          <cell r="AE381" t="str">
            <v>Police</v>
          </cell>
          <cell r="AF381" t="str">
            <v>District Government</v>
          </cell>
          <cell r="AG381" t="str">
            <v>Provincial Government</v>
          </cell>
          <cell r="AH381" t="str">
            <v>Central Government</v>
          </cell>
          <cell r="AI381" t="str">
            <v>Other:</v>
          </cell>
          <cell r="AJ381" t="str">
            <v>Villagers</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row>
        <row r="382">
          <cell r="K382">
            <v>11.379999999999992</v>
          </cell>
          <cell r="M382">
            <v>0</v>
          </cell>
          <cell r="P382">
            <v>11.379999999999992</v>
          </cell>
          <cell r="Q382">
            <v>0</v>
          </cell>
          <cell r="R382" t="str">
            <v/>
          </cell>
          <cell r="W382" t="str">
            <v>Journalists</v>
          </cell>
          <cell r="X382" t="str">
            <v/>
          </cell>
          <cell r="Y382" t="str">
            <v>For The Benefit of All People</v>
          </cell>
          <cell r="Z382" t="str">
            <v>For The Benefit of Some of the People</v>
          </cell>
          <cell r="AA382" t="str">
            <v>For Their Own Benefit</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row>
        <row r="383">
          <cell r="K383">
            <v>11.389999999999992</v>
          </cell>
          <cell r="M383">
            <v>0</v>
          </cell>
          <cell r="P383">
            <v>11.389999999999992</v>
          </cell>
          <cell r="Q383">
            <v>0</v>
          </cell>
          <cell r="R383" t="str">
            <v/>
          </cell>
          <cell r="W383" t="str">
            <v>Radio Personalities / Talk-Show Hosts</v>
          </cell>
          <cell r="X383" t="str">
            <v/>
          </cell>
          <cell r="Y383" t="str">
            <v>For The Benefit of All People</v>
          </cell>
          <cell r="Z383" t="str">
            <v>For The Benefit of Some of the People</v>
          </cell>
          <cell r="AA383" t="str">
            <v>For Their Own Benefit</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row>
        <row r="384">
          <cell r="K384">
            <v>11.99</v>
          </cell>
          <cell r="M384">
            <v>0</v>
          </cell>
          <cell r="P384">
            <v>11.99</v>
          </cell>
          <cell r="Q384">
            <v>0</v>
          </cell>
          <cell r="R384" t="str">
            <v/>
          </cell>
          <cell r="W384" t="str">
            <v>I am going to read a list of responsibilities or duties. In your opinion, which authorities or Influential peole should be responsible for these activities: [1] {malik / arbab / qayridar}; [2] {khan / zamindar / beg / baay}; [3] {mullah / imam / mosque mullah}; [4] commander; [5] {tribal elders / white beards}; [6] {NAME OF COUNCIL 1}; [7] Afghan National Police; [8] District Government; [9] Provincial Government; [10] Central Government; or [11] Someone Else?:</v>
          </cell>
          <cell r="X384" t="str">
            <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row>
        <row r="385">
          <cell r="K385">
            <v>12.03</v>
          </cell>
          <cell r="M385">
            <v>0</v>
          </cell>
          <cell r="P385">
            <v>12.03</v>
          </cell>
          <cell r="Q385">
            <v>0</v>
          </cell>
          <cell r="R385" t="str">
            <v/>
          </cell>
          <cell r="W385" t="str">
            <v>When villagers find a problem, such as corruption, or if they disagree with a decision, are they comfortable and safe in expressing their disagreement to the {malik / arbab / qariyadar} or other village decision-makers?</v>
          </cell>
          <cell r="X385" t="str">
            <v/>
          </cell>
          <cell r="Y385" t="str">
            <v>No, They Are Not Comfortable in Telling Village Leaders or People When They Disagree</v>
          </cell>
          <cell r="Z385" t="str">
            <v>Yes, They Are Comfortable in Telling Village Leaders or People When They Disagree</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row>
        <row r="386">
          <cell r="K386">
            <v>12.04</v>
          </cell>
          <cell r="M386">
            <v>0</v>
          </cell>
          <cell r="P386">
            <v>12.04</v>
          </cell>
          <cell r="Q386">
            <v>0</v>
          </cell>
          <cell r="R386" t="str">
            <v/>
          </cell>
          <cell r="W386" t="str">
            <v>Do the decision-makers in this village favor certain families or tribes or do they treat everyone equally?</v>
          </cell>
          <cell r="X386" t="str">
            <v/>
          </cell>
          <cell r="Y386" t="str">
            <v>No, Village Leaders Treat People Differently Based on Their Tribe</v>
          </cell>
          <cell r="Z386" t="str">
            <v>Yes, Village Leaders Treat People Equally Regardless of Tribe</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row>
        <row r="387">
          <cell r="K387">
            <v>12.049999999999999</v>
          </cell>
          <cell r="M387">
            <v>0</v>
          </cell>
          <cell r="P387">
            <v>12.049999999999999</v>
          </cell>
          <cell r="Q387">
            <v>0</v>
          </cell>
          <cell r="R387" t="str">
            <v/>
          </cell>
          <cell r="W387" t="str">
            <v>Do the decision-makers in this village take bribes or steal money from the people?</v>
          </cell>
          <cell r="X387" t="str">
            <v/>
          </cell>
          <cell r="Y387" t="str">
            <v>No, Village Leaders Do Not Take Bribes or Steal From Villagers</v>
          </cell>
          <cell r="Z387" t="str">
            <v>Yes, Village Leaders Take Bribes and/or Steal From Villagers</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row>
        <row r="388">
          <cell r="K388">
            <v>12.109999999999998</v>
          </cell>
          <cell r="M388">
            <v>0</v>
          </cell>
          <cell r="P388">
            <v>12.109999999999998</v>
          </cell>
          <cell r="Q388">
            <v>0</v>
          </cell>
          <cell r="R388" t="str">
            <v/>
          </cell>
          <cell r="W388" t="str">
            <v>In your opinion, are officials of the central government loyal more to their tribe or to the country?</v>
          </cell>
          <cell r="X388" t="str">
            <v/>
          </cell>
          <cell r="Y388" t="str">
            <v>Most Loyal To Country</v>
          </cell>
          <cell r="Z388" t="str">
            <v>Most Loyal to Tribe</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row>
        <row r="389">
          <cell r="K389">
            <v>12.119999999999997</v>
          </cell>
          <cell r="M389">
            <v>0</v>
          </cell>
          <cell r="P389">
            <v>12.119999999999997</v>
          </cell>
          <cell r="Q389">
            <v>0</v>
          </cell>
          <cell r="R389" t="str">
            <v/>
          </cell>
          <cell r="W389" t="str">
            <v>In your opinion, are officials of the central government loyal more to their tribe, to the country, or to their wallet?</v>
          </cell>
          <cell r="X389" t="str">
            <v/>
          </cell>
          <cell r="Y389" t="str">
            <v>Most Loyal To Country</v>
          </cell>
          <cell r="Z389" t="str">
            <v>Most Loyal to Tribe</v>
          </cell>
          <cell r="AA389" t="str">
            <v>Most Loyal to Wallet</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row>
        <row r="390">
          <cell r="K390">
            <v>12.139999999999997</v>
          </cell>
          <cell r="M390">
            <v>0</v>
          </cell>
          <cell r="P390">
            <v>12.139999999999997</v>
          </cell>
          <cell r="Q390">
            <v>0</v>
          </cell>
          <cell r="R390" t="str">
            <v/>
          </cell>
          <cell r="W390" t="e">
            <v>#N/A</v>
          </cell>
          <cell r="X390" t="e">
            <v>#N/A</v>
          </cell>
          <cell r="Y390" t="str">
            <v>A Lot</v>
          </cell>
          <cell r="Z390" t="str">
            <v>A Little Bit</v>
          </cell>
          <cell r="AA390" t="str">
            <v>Not At All</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row>
        <row r="391">
          <cell r="K391">
            <v>12.149999999999997</v>
          </cell>
          <cell r="M391">
            <v>0</v>
          </cell>
          <cell r="P391">
            <v>12.149999999999997</v>
          </cell>
          <cell r="Q391">
            <v>0</v>
          </cell>
          <cell r="R391" t="str">
            <v/>
          </cell>
          <cell r="W391" t="e">
            <v>#N/A</v>
          </cell>
          <cell r="X391" t="e">
            <v>#N/A</v>
          </cell>
          <cell r="Y391" t="str">
            <v>A Lot</v>
          </cell>
          <cell r="Z391" t="str">
            <v>A Little Bit</v>
          </cell>
          <cell r="AA391" t="str">
            <v>Not At All</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row>
        <row r="392">
          <cell r="K392">
            <v>12.159999999999997</v>
          </cell>
          <cell r="M392">
            <v>0</v>
          </cell>
          <cell r="P392">
            <v>12.159999999999997</v>
          </cell>
          <cell r="Q392">
            <v>0</v>
          </cell>
          <cell r="R392" t="str">
            <v/>
          </cell>
          <cell r="W392" t="str">
            <v>In general do you approve or disapprove of the way in which the Taliban is making its demands?: 1) Approve 2) Neither Approve nor Disapprove; 3) Dissaprove</v>
          </cell>
          <cell r="X392" t="str">
            <v/>
          </cell>
          <cell r="Y392" t="str">
            <v>Approve</v>
          </cell>
          <cell r="Z392" t="str">
            <v>Neither Approve nor Disapprove</v>
          </cell>
          <cell r="AA392" t="str">
            <v>Disapprove</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row>
        <row r="393">
          <cell r="K393">
            <v>12.169999999999996</v>
          </cell>
          <cell r="M393">
            <v>0</v>
          </cell>
          <cell r="P393">
            <v>12.169999999999996</v>
          </cell>
          <cell r="Q393">
            <v>0</v>
          </cell>
          <cell r="R393" t="str">
            <v/>
          </cell>
          <cell r="W393" t="str">
            <v>Family Matters?</v>
          </cell>
          <cell r="X393" t="str">
            <v/>
          </cell>
          <cell r="Y393" t="str">
            <v>No</v>
          </cell>
          <cell r="Z393" t="str">
            <v>Yes</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row>
        <row r="394">
          <cell r="K394">
            <v>12.179999999999996</v>
          </cell>
          <cell r="M394">
            <v>0</v>
          </cell>
          <cell r="P394">
            <v>12.179999999999996</v>
          </cell>
          <cell r="Q394">
            <v>0</v>
          </cell>
          <cell r="R394" t="str">
            <v/>
          </cell>
          <cell r="W394" t="str">
            <v>Disputes?</v>
          </cell>
          <cell r="X394" t="str">
            <v/>
          </cell>
          <cell r="Y394" t="str">
            <v>No</v>
          </cell>
          <cell r="Z394" t="str">
            <v>Yes</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row>
        <row r="395">
          <cell r="K395">
            <v>12.189999999999996</v>
          </cell>
          <cell r="M395">
            <v>0</v>
          </cell>
          <cell r="P395">
            <v>12.189999999999996</v>
          </cell>
          <cell r="Q395">
            <v>0</v>
          </cell>
          <cell r="R395" t="str">
            <v/>
          </cell>
          <cell r="W395" t="str">
            <v>Agriculture or the Harvest?</v>
          </cell>
          <cell r="X395" t="str">
            <v/>
          </cell>
          <cell r="Y395" t="str">
            <v>No</v>
          </cell>
          <cell r="Z395" t="str">
            <v>Yes</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row>
        <row r="396">
          <cell r="K396">
            <v>12.199999999999996</v>
          </cell>
          <cell r="M396">
            <v>0</v>
          </cell>
          <cell r="P396">
            <v>12.199999999999996</v>
          </cell>
          <cell r="Q396">
            <v>0</v>
          </cell>
          <cell r="R396" t="str">
            <v/>
          </cell>
          <cell r="W396" t="str">
            <v>Development Projects?</v>
          </cell>
          <cell r="X396" t="str">
            <v/>
          </cell>
          <cell r="Y396" t="str">
            <v>No</v>
          </cell>
          <cell r="Z396" t="str">
            <v>Yes</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row>
        <row r="397">
          <cell r="K397">
            <v>12.209999999999996</v>
          </cell>
          <cell r="M397">
            <v>0</v>
          </cell>
          <cell r="P397">
            <v>12.209999999999996</v>
          </cell>
          <cell r="Q397">
            <v>0</v>
          </cell>
          <cell r="R397" t="str">
            <v/>
          </cell>
          <cell r="W397" t="str">
            <v>Local Governance Issues</v>
          </cell>
          <cell r="X397" t="str">
            <v/>
          </cell>
          <cell r="Y397" t="str">
            <v>No</v>
          </cell>
          <cell r="Z397" t="str">
            <v>Yes</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row>
        <row r="398">
          <cell r="K398">
            <v>10.130000000000001</v>
          </cell>
          <cell r="M398">
            <v>0</v>
          </cell>
          <cell r="P398">
            <v>10.130000000000001</v>
          </cell>
          <cell r="Q398">
            <v>0</v>
          </cell>
          <cell r="R398" t="str">
            <v/>
          </cell>
          <cell r="W398" t="str">
            <v>During the past week, have you done this?</v>
          </cell>
          <cell r="X398" t="str">
            <v/>
          </cell>
          <cell r="Y398" t="str">
            <v>No</v>
          </cell>
          <cell r="Z398" t="str">
            <v>Yes</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row>
        <row r="399">
          <cell r="K399">
            <v>10.15</v>
          </cell>
          <cell r="M399">
            <v>0</v>
          </cell>
          <cell r="P399">
            <v>10.15</v>
          </cell>
          <cell r="Q399">
            <v>0</v>
          </cell>
          <cell r="R399" t="str">
            <v/>
          </cell>
          <cell r="W399" t="str">
            <v>How often are people in this village willing to help other villagers outside of their household? All the time, some of the time, or never?</v>
          </cell>
          <cell r="X399" t="str">
            <v/>
          </cell>
          <cell r="Y399" t="str">
            <v>Villagers Help Each Other and Cooperate Well Together</v>
          </cell>
          <cell r="Z399" t="str">
            <v>There Have Been a Few Cases of Villagers Not Helping Each Other and/or Cooperating</v>
          </cell>
          <cell r="AA399" t="str">
            <v>People Are Never Helping Each Other</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row>
        <row r="400">
          <cell r="K400">
            <v>10.16</v>
          </cell>
          <cell r="M400">
            <v>0</v>
          </cell>
          <cell r="P400">
            <v>10.16</v>
          </cell>
          <cell r="Q400">
            <v>0</v>
          </cell>
          <cell r="R400" t="str">
            <v/>
          </cell>
          <cell r="W400" t="str">
            <v>In this village, are there any families that have problems with other families in the village?</v>
          </cell>
          <cell r="X400" t="str">
            <v/>
          </cell>
          <cell r="Y400" t="str">
            <v>No, No Families In This Village Have Problems With Any Problems With Other Households</v>
          </cell>
          <cell r="Z400" t="str">
            <v>Yes, There Are Families That Have Problems With Other Families</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row>
        <row r="401">
          <cell r="K401">
            <v>10.7</v>
          </cell>
          <cell r="M401">
            <v>0</v>
          </cell>
          <cell r="P401">
            <v>10.7</v>
          </cell>
          <cell r="Q401">
            <v>0</v>
          </cell>
          <cell r="R401" t="str">
            <v/>
          </cell>
          <cell r="W401" t="str">
            <v>Do you consider it appropriate to discuss governance issues with people outside the household or in a public setting?</v>
          </cell>
          <cell r="X401" t="str">
            <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row>
        <row r="402">
          <cell r="K402">
            <v>10.72</v>
          </cell>
          <cell r="M402">
            <v>0</v>
          </cell>
          <cell r="P402">
            <v>10.72</v>
          </cell>
          <cell r="Q402">
            <v>0</v>
          </cell>
          <cell r="R402" t="str">
            <v/>
          </cell>
          <cell r="W402" t="str">
            <v>Is is appropriate to discuss households problems with people outside of the family?</v>
          </cell>
          <cell r="X402" t="str">
            <v/>
          </cell>
          <cell r="Y402" t="str">
            <v>Correct</v>
          </cell>
          <cell r="Z402" t="str">
            <v>Incorrect</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row>
        <row r="403">
          <cell r="K403">
            <v>10.73</v>
          </cell>
          <cell r="M403">
            <v>0</v>
          </cell>
          <cell r="P403">
            <v>10.73</v>
          </cell>
          <cell r="Q403">
            <v>0</v>
          </cell>
          <cell r="R403" t="str">
            <v/>
          </cell>
          <cell r="W403" t="str">
            <v>Is is appropriate to discuss issues of local governance with people outside of the family?</v>
          </cell>
          <cell r="X403" t="str">
            <v/>
          </cell>
          <cell r="Y403" t="str">
            <v>Correct</v>
          </cell>
          <cell r="Z403" t="str">
            <v>Incorrect</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row>
        <row r="404">
          <cell r="K404">
            <v>10.61</v>
          </cell>
          <cell r="M404">
            <v>0</v>
          </cell>
          <cell r="P404">
            <v>10.61</v>
          </cell>
          <cell r="Q404">
            <v>0</v>
          </cell>
          <cell r="R404" t="str">
            <v/>
          </cell>
          <cell r="W404" t="str">
            <v>Do you feel you have more influence in village decision-making as a group or as an individual?</v>
          </cell>
          <cell r="X404" t="str">
            <v/>
          </cell>
          <cell r="Y404" t="str">
            <v>As A Group</v>
          </cell>
          <cell r="Z404" t="str">
            <v>As An Individual</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row>
        <row r="405">
          <cell r="K405">
            <v>10.74</v>
          </cell>
          <cell r="M405">
            <v>0</v>
          </cell>
          <cell r="P405">
            <v>10.74</v>
          </cell>
          <cell r="Q405">
            <v>0</v>
          </cell>
          <cell r="R405" t="str">
            <v/>
          </cell>
          <cell r="W405" t="str">
            <v>During the past 12 months, have you participated in these activities as part of a group:</v>
          </cell>
          <cell r="X405" t="str">
            <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row>
        <row r="406">
          <cell r="K406">
            <v>10.75</v>
          </cell>
          <cell r="M406">
            <v>0</v>
          </cell>
          <cell r="P406">
            <v>10.75</v>
          </cell>
          <cell r="Q406">
            <v>0</v>
          </cell>
          <cell r="R406" t="str">
            <v/>
          </cell>
          <cell r="W406" t="str">
            <v>During the past 12 months, have you participated in any activities, such as resolving conflicts, as part of a group?</v>
          </cell>
          <cell r="X406" t="str">
            <v/>
          </cell>
          <cell r="Y406" t="str">
            <v>No</v>
          </cell>
          <cell r="Z406" t="str">
            <v>Yes</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row>
        <row r="407">
          <cell r="K407">
            <v>10.76</v>
          </cell>
          <cell r="M407">
            <v>0</v>
          </cell>
          <cell r="P407">
            <v>10.76</v>
          </cell>
          <cell r="Q407">
            <v>0</v>
          </cell>
          <cell r="R407" t="str">
            <v/>
          </cell>
          <cell r="W407" t="str">
            <v>Joint Decision Making in Local Political Matters</v>
          </cell>
          <cell r="X407" t="str">
            <v/>
          </cell>
          <cell r="Y407" t="str">
            <v>No</v>
          </cell>
          <cell r="Z407" t="str">
            <v>Yes</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row>
        <row r="408">
          <cell r="K408">
            <v>10.77</v>
          </cell>
          <cell r="M408">
            <v>0</v>
          </cell>
          <cell r="P408">
            <v>10.77</v>
          </cell>
          <cell r="Q408">
            <v>0</v>
          </cell>
          <cell r="R408" t="str">
            <v/>
          </cell>
          <cell r="W408" t="str">
            <v>Joint Decision Making in How to Interact with External Assistance Agencies</v>
          </cell>
          <cell r="X408" t="str">
            <v/>
          </cell>
          <cell r="Y408" t="str">
            <v>No</v>
          </cell>
          <cell r="Z408" t="str">
            <v>Yes</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row>
        <row r="409">
          <cell r="K409">
            <v>10.52</v>
          </cell>
          <cell r="M409">
            <v>0</v>
          </cell>
          <cell r="P409">
            <v>10.52</v>
          </cell>
          <cell r="Q409">
            <v>0</v>
          </cell>
          <cell r="R409" t="str">
            <v/>
          </cell>
          <cell r="W409" t="str">
            <v>Daughter</v>
          </cell>
          <cell r="X409" t="str">
            <v/>
          </cell>
          <cell r="Y409" t="str">
            <v>No</v>
          </cell>
          <cell r="Z409" t="str">
            <v>Yes</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row>
        <row r="410">
          <cell r="K410">
            <v>10.54</v>
          </cell>
          <cell r="M410">
            <v>0</v>
          </cell>
          <cell r="P410">
            <v>10.54</v>
          </cell>
          <cell r="Q410">
            <v>0</v>
          </cell>
          <cell r="R410" t="str">
            <v/>
          </cell>
          <cell r="W410" t="str">
            <v>Parents</v>
          </cell>
          <cell r="X410" t="str">
            <v/>
          </cell>
          <cell r="Y410" t="str">
            <v>No</v>
          </cell>
          <cell r="Z410" t="str">
            <v>Yes</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row>
        <row r="411">
          <cell r="K411">
            <v>10.55</v>
          </cell>
          <cell r="M411">
            <v>0</v>
          </cell>
          <cell r="P411">
            <v>10.55</v>
          </cell>
          <cell r="Q411">
            <v>0</v>
          </cell>
          <cell r="R411" t="str">
            <v/>
          </cell>
          <cell r="W411" t="str">
            <v>Other Male Relatives</v>
          </cell>
          <cell r="X411" t="str">
            <v/>
          </cell>
          <cell r="Y411" t="str">
            <v>No</v>
          </cell>
          <cell r="Z411" t="str">
            <v>Yes</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row>
        <row r="412">
          <cell r="K412">
            <v>10.56</v>
          </cell>
          <cell r="M412">
            <v>0</v>
          </cell>
          <cell r="P412">
            <v>10.56</v>
          </cell>
          <cell r="Q412">
            <v>0</v>
          </cell>
          <cell r="R412" t="str">
            <v/>
          </cell>
          <cell r="W412" t="str">
            <v>Other Female Relatives</v>
          </cell>
          <cell r="X412" t="str">
            <v/>
          </cell>
          <cell r="Y412" t="str">
            <v>No</v>
          </cell>
          <cell r="Z412" t="str">
            <v>Yes</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row>
        <row r="413">
          <cell r="K413">
            <v>10.57</v>
          </cell>
          <cell r="M413">
            <v>0</v>
          </cell>
          <cell r="P413">
            <v>10.57</v>
          </cell>
          <cell r="Q413">
            <v>0</v>
          </cell>
          <cell r="R413" t="str">
            <v/>
          </cell>
          <cell r="W413" t="str">
            <v>Villagers Outside Household</v>
          </cell>
          <cell r="X413" t="str">
            <v/>
          </cell>
          <cell r="Y413" t="str">
            <v>No</v>
          </cell>
          <cell r="Z413" t="str">
            <v>Yes</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row>
        <row r="414">
          <cell r="K414">
            <v>10.58</v>
          </cell>
          <cell r="M414">
            <v>0</v>
          </cell>
          <cell r="P414">
            <v>10.58</v>
          </cell>
          <cell r="Q414">
            <v>0</v>
          </cell>
          <cell r="R414" t="str">
            <v/>
          </cell>
          <cell r="W414" t="str">
            <v>Influential People in Village</v>
          </cell>
          <cell r="X414" t="str">
            <v/>
          </cell>
          <cell r="Y414" t="str">
            <v>No</v>
          </cell>
          <cell r="Z414" t="str">
            <v>Yes</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row>
        <row r="415">
          <cell r="K415">
            <v>10.59</v>
          </cell>
          <cell r="M415">
            <v>0</v>
          </cell>
          <cell r="P415">
            <v>10.59</v>
          </cell>
          <cell r="Q415">
            <v>0</v>
          </cell>
          <cell r="R415" t="str">
            <v/>
          </cell>
          <cell r="W415" t="str">
            <v>NGO Workers</v>
          </cell>
          <cell r="X415" t="str">
            <v/>
          </cell>
          <cell r="Y415" t="str">
            <v>No</v>
          </cell>
          <cell r="Z415" t="str">
            <v>Yes</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row>
        <row r="416">
          <cell r="K416">
            <v>13.02</v>
          </cell>
          <cell r="M416">
            <v>0</v>
          </cell>
          <cell r="P416">
            <v>13.02</v>
          </cell>
          <cell r="Q416">
            <v>0</v>
          </cell>
          <cell r="R416" t="str">
            <v/>
          </cell>
          <cell r="W416" t="e">
            <v>#N/A</v>
          </cell>
          <cell r="X416" t="e">
            <v>#N/A</v>
          </cell>
          <cell r="Y416" t="str">
            <v>Zero Times</v>
          </cell>
          <cell r="Z416" t="str">
            <v>One Time</v>
          </cell>
          <cell r="AA416" t="str">
            <v>Two Times</v>
          </cell>
          <cell r="AB416" t="str">
            <v>Three Times</v>
          </cell>
          <cell r="AC416" t="str">
            <v>Four Times</v>
          </cell>
          <cell r="AD416" t="str">
            <v>Five Times</v>
          </cell>
          <cell r="AE416" t="str">
            <v>Six Times</v>
          </cell>
          <cell r="AF416" t="str">
            <v>Seven Times</v>
          </cell>
          <cell r="AG416" t="str">
            <v>Eight Times</v>
          </cell>
          <cell r="AH416" t="str">
            <v>Nine Times</v>
          </cell>
          <cell r="AI416" t="str">
            <v>Ten Times</v>
          </cell>
          <cell r="AJ416" t="str">
            <v>Twenty Times</v>
          </cell>
          <cell r="AK416" t="str">
            <v>Thirty Times</v>
          </cell>
          <cell r="AL416" t="str">
            <v>Forty Times</v>
          </cell>
          <cell r="AM416" t="str">
            <v>Fifty Times</v>
          </cell>
          <cell r="AN416" t="str">
            <v>Hundred Times</v>
          </cell>
          <cell r="AO416" t="str">
            <v>Other Times</v>
          </cell>
          <cell r="AP416" t="str">
            <v>Too Many to Count</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row>
        <row r="417">
          <cell r="K417">
            <v>13.03</v>
          </cell>
          <cell r="M417">
            <v>0</v>
          </cell>
          <cell r="P417">
            <v>13.03</v>
          </cell>
          <cell r="Q417">
            <v>0</v>
          </cell>
          <cell r="R417" t="str">
            <v/>
          </cell>
          <cell r="W417" t="str">
            <v>During the past 12 months, how many times was this village visited by representatives of NGOs?</v>
          </cell>
          <cell r="X417" t="str">
            <v/>
          </cell>
          <cell r="Y417" t="str">
            <v>Zero Times</v>
          </cell>
          <cell r="Z417" t="str">
            <v>One Time</v>
          </cell>
          <cell r="AA417" t="str">
            <v>Two Times</v>
          </cell>
          <cell r="AB417" t="str">
            <v>Three Times</v>
          </cell>
          <cell r="AC417" t="str">
            <v>Four Times</v>
          </cell>
          <cell r="AD417" t="str">
            <v>Five Times</v>
          </cell>
          <cell r="AE417" t="str">
            <v>Six Times</v>
          </cell>
          <cell r="AF417" t="str">
            <v>Seven Times</v>
          </cell>
          <cell r="AG417" t="str">
            <v>Eight Times</v>
          </cell>
          <cell r="AH417" t="str">
            <v>Nine Times</v>
          </cell>
          <cell r="AI417" t="str">
            <v>Ten Times</v>
          </cell>
          <cell r="AJ417" t="str">
            <v>Twenty Times</v>
          </cell>
          <cell r="AK417" t="str">
            <v>Thirty Times</v>
          </cell>
          <cell r="AL417" t="str">
            <v>Forty Times</v>
          </cell>
          <cell r="AM417" t="str">
            <v>Fifty Times</v>
          </cell>
          <cell r="AN417" t="str">
            <v>Hundred Times</v>
          </cell>
          <cell r="AO417" t="str">
            <v>Other Times</v>
          </cell>
          <cell r="AP417" t="str">
            <v>Too Many to Count</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row>
        <row r="418">
          <cell r="K418">
            <v>13.04</v>
          </cell>
          <cell r="M418">
            <v>0</v>
          </cell>
          <cell r="P418">
            <v>13.04</v>
          </cell>
          <cell r="Q418">
            <v>0</v>
          </cell>
          <cell r="R418" t="str">
            <v/>
          </cell>
          <cell r="W418" t="str">
            <v>During the past 12 months, how many times was this village visited by people distributing information about the Presidential Election?</v>
          </cell>
          <cell r="X418" t="str">
            <v/>
          </cell>
          <cell r="Y418" t="str">
            <v>Zero Times</v>
          </cell>
          <cell r="Z418" t="str">
            <v>One Time</v>
          </cell>
          <cell r="AA418" t="str">
            <v>Two Times</v>
          </cell>
          <cell r="AB418" t="str">
            <v>Three Times</v>
          </cell>
          <cell r="AC418" t="str">
            <v>Four Times</v>
          </cell>
          <cell r="AD418" t="str">
            <v>Five Times</v>
          </cell>
          <cell r="AE418" t="str">
            <v>Six Times</v>
          </cell>
          <cell r="AF418" t="str">
            <v>Seven Times</v>
          </cell>
          <cell r="AG418" t="str">
            <v>Eight Times</v>
          </cell>
          <cell r="AH418" t="str">
            <v>Nine Times</v>
          </cell>
          <cell r="AI418" t="str">
            <v>Ten Times</v>
          </cell>
          <cell r="AJ418" t="str">
            <v>Twenty Times</v>
          </cell>
          <cell r="AK418" t="str">
            <v>Thirty Times</v>
          </cell>
          <cell r="AL418" t="str">
            <v>Forty Times</v>
          </cell>
          <cell r="AM418" t="str">
            <v>Fifty Times</v>
          </cell>
          <cell r="AN418" t="str">
            <v>Hundred Times</v>
          </cell>
          <cell r="AO418" t="str">
            <v>Other Times</v>
          </cell>
          <cell r="AP418" t="str">
            <v>Too Many to Count</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row>
        <row r="419">
          <cell r="K419">
            <v>13.049999999999999</v>
          </cell>
          <cell r="M419">
            <v>0</v>
          </cell>
          <cell r="P419">
            <v>13.049999999999999</v>
          </cell>
          <cell r="Q419">
            <v>0</v>
          </cell>
          <cell r="R419" t="str">
            <v/>
          </cell>
          <cell r="W419" t="str">
            <v>During the past 12 months, how many times was this village visited by people campaigning for an election candidate?</v>
          </cell>
          <cell r="X419" t="str">
            <v/>
          </cell>
          <cell r="Y419" t="str">
            <v>Zero Times</v>
          </cell>
          <cell r="Z419" t="str">
            <v>One Time</v>
          </cell>
          <cell r="AA419" t="str">
            <v>Two Times</v>
          </cell>
          <cell r="AB419" t="str">
            <v>Three Times</v>
          </cell>
          <cell r="AC419" t="str">
            <v>Four Times</v>
          </cell>
          <cell r="AD419" t="str">
            <v>Five Times</v>
          </cell>
          <cell r="AE419" t="str">
            <v>Six Times</v>
          </cell>
          <cell r="AF419" t="str">
            <v>Seven Times</v>
          </cell>
          <cell r="AG419" t="str">
            <v>Eight Times</v>
          </cell>
          <cell r="AH419" t="str">
            <v>Nine Times</v>
          </cell>
          <cell r="AI419" t="str">
            <v>Ten Times</v>
          </cell>
          <cell r="AJ419" t="str">
            <v>Twenty Times</v>
          </cell>
          <cell r="AK419" t="str">
            <v>Thirty Times</v>
          </cell>
          <cell r="AL419" t="str">
            <v>Forty Times</v>
          </cell>
          <cell r="AM419" t="str">
            <v>Fifty Times</v>
          </cell>
          <cell r="AN419" t="str">
            <v>Hundred Times</v>
          </cell>
          <cell r="AO419" t="str">
            <v>Other Times</v>
          </cell>
          <cell r="AP419" t="str">
            <v>Too Many to Count</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row>
        <row r="420">
          <cell r="K420">
            <v>13.059999999999999</v>
          </cell>
          <cell r="M420">
            <v>0</v>
          </cell>
          <cell r="P420">
            <v>13.059999999999999</v>
          </cell>
          <cell r="Q420">
            <v>0</v>
          </cell>
          <cell r="R420" t="str">
            <v/>
          </cell>
          <cell r="W420" t="str">
            <v>During the past 12 months, how many times was this village visited by foreign military forces?</v>
          </cell>
          <cell r="X420" t="str">
            <v/>
          </cell>
          <cell r="Y420" t="str">
            <v>Zero Times</v>
          </cell>
          <cell r="Z420" t="str">
            <v>One Time</v>
          </cell>
          <cell r="AA420" t="str">
            <v>Two Times</v>
          </cell>
          <cell r="AB420" t="str">
            <v>Three Times</v>
          </cell>
          <cell r="AC420" t="str">
            <v>Four Times</v>
          </cell>
          <cell r="AD420" t="str">
            <v>Five Times</v>
          </cell>
          <cell r="AE420" t="str">
            <v>Six Times</v>
          </cell>
          <cell r="AF420" t="str">
            <v>Seven Times</v>
          </cell>
          <cell r="AG420" t="str">
            <v>Eight Times</v>
          </cell>
          <cell r="AH420" t="str">
            <v>Nine Times</v>
          </cell>
          <cell r="AI420" t="str">
            <v>Ten Times</v>
          </cell>
          <cell r="AJ420" t="str">
            <v>Twenty Times</v>
          </cell>
          <cell r="AK420" t="str">
            <v>Thirty Times</v>
          </cell>
          <cell r="AL420" t="str">
            <v>Forty Times</v>
          </cell>
          <cell r="AM420" t="str">
            <v>Fifty Times</v>
          </cell>
          <cell r="AN420" t="str">
            <v>Hundred Times</v>
          </cell>
          <cell r="AO420" t="str">
            <v>Other Times</v>
          </cell>
          <cell r="AP420" t="str">
            <v>Too Many to Count</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row>
        <row r="421">
          <cell r="K421">
            <v>13.069999999999999</v>
          </cell>
          <cell r="M421">
            <v>0</v>
          </cell>
          <cell r="P421">
            <v>13.069999999999999</v>
          </cell>
          <cell r="Q421">
            <v>0</v>
          </cell>
          <cell r="R421" t="str">
            <v/>
          </cell>
          <cell r="W421" t="str">
            <v>During the past 12 months, how many times was this village visited by the Afghan National Army or Afghan National Police?</v>
          </cell>
          <cell r="X421" t="str">
            <v/>
          </cell>
          <cell r="Y421" t="str">
            <v>Zero Times</v>
          </cell>
          <cell r="Z421" t="str">
            <v>One Time</v>
          </cell>
          <cell r="AA421" t="str">
            <v>Two Times</v>
          </cell>
          <cell r="AB421" t="str">
            <v>Three Times</v>
          </cell>
          <cell r="AC421" t="str">
            <v>Four Times</v>
          </cell>
          <cell r="AD421" t="str">
            <v>Five Times</v>
          </cell>
          <cell r="AE421" t="str">
            <v>Six Times</v>
          </cell>
          <cell r="AF421" t="str">
            <v>Seven Times</v>
          </cell>
          <cell r="AG421" t="str">
            <v>Eight Times</v>
          </cell>
          <cell r="AH421" t="str">
            <v>Nine Times</v>
          </cell>
          <cell r="AI421" t="str">
            <v>Ten Times</v>
          </cell>
          <cell r="AJ421" t="str">
            <v>Twenty Times</v>
          </cell>
          <cell r="AK421" t="str">
            <v>Thirty Times</v>
          </cell>
          <cell r="AL421" t="str">
            <v>Forty Times</v>
          </cell>
          <cell r="AM421" t="str">
            <v>Fifty Times</v>
          </cell>
          <cell r="AN421" t="str">
            <v>Hundred Times</v>
          </cell>
          <cell r="AO421" t="str">
            <v>Other Times</v>
          </cell>
          <cell r="AP421" t="str">
            <v>Too Many to Count</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row>
        <row r="422">
          <cell r="K422">
            <v>77.03</v>
          </cell>
          <cell r="M422">
            <v>0</v>
          </cell>
          <cell r="P422">
            <v>77.03</v>
          </cell>
          <cell r="Q422">
            <v>0</v>
          </cell>
          <cell r="R422" t="str">
            <v/>
          </cell>
          <cell r="W422" t="str">
            <v>Have you ever heard about the national solidarity program?</v>
          </cell>
          <cell r="X422" t="str">
            <v/>
          </cell>
          <cell r="Y422" t="str">
            <v>No</v>
          </cell>
          <cell r="Z422" t="str">
            <v>Yes</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row>
        <row r="423">
          <cell r="K423">
            <v>77.040000000000006</v>
          </cell>
          <cell r="M423">
            <v>0</v>
          </cell>
          <cell r="P423">
            <v>77.040000000000006</v>
          </cell>
          <cell r="Q423">
            <v>0</v>
          </cell>
          <cell r="R423" t="str">
            <v/>
          </cell>
          <cell r="W423" t="str">
            <v>Does the national solidarity program fund any project in your village?</v>
          </cell>
          <cell r="X423" t="str">
            <v/>
          </cell>
          <cell r="Y423" t="str">
            <v>No</v>
          </cell>
          <cell r="Z423" t="str">
            <v>Yes</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row>
        <row r="424">
          <cell r="K424">
            <v>88.01</v>
          </cell>
          <cell r="M424">
            <v>0</v>
          </cell>
          <cell r="P424">
            <v>88.01</v>
          </cell>
          <cell r="Q424">
            <v>0</v>
          </cell>
          <cell r="R424" t="str">
            <v/>
          </cell>
          <cell r="W424" t="str">
            <v>Central Government</v>
          </cell>
          <cell r="X424" t="str">
            <v/>
          </cell>
          <cell r="Y424" t="str">
            <v>Excellent</v>
          </cell>
          <cell r="Z424" t="str">
            <v>Good</v>
          </cell>
          <cell r="AA424" t="str">
            <v>Fair</v>
          </cell>
          <cell r="AB424" t="str">
            <v>Poor</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row>
        <row r="425">
          <cell r="K425">
            <v>88.02000000000001</v>
          </cell>
          <cell r="M425">
            <v>0</v>
          </cell>
          <cell r="P425">
            <v>88.02000000000001</v>
          </cell>
          <cell r="Q425">
            <v>0</v>
          </cell>
          <cell r="R425" t="str">
            <v/>
          </cell>
          <cell r="W425" t="str">
            <v>Hamid Karzai as President of Afghanistan</v>
          </cell>
          <cell r="X425" t="str">
            <v/>
          </cell>
          <cell r="Y425" t="str">
            <v>Excellent</v>
          </cell>
          <cell r="Z425" t="str">
            <v>Good</v>
          </cell>
          <cell r="AA425" t="str">
            <v>Fair</v>
          </cell>
          <cell r="AB425" t="str">
            <v>Poor</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row>
        <row r="426">
          <cell r="K426">
            <v>88.030000000000015</v>
          </cell>
          <cell r="M426">
            <v>0</v>
          </cell>
          <cell r="P426">
            <v>88.030000000000015</v>
          </cell>
          <cell r="Q426">
            <v>0</v>
          </cell>
          <cell r="R426" t="str">
            <v/>
          </cell>
          <cell r="W426" t="str">
            <v>Provincial Government</v>
          </cell>
          <cell r="X426" t="str">
            <v/>
          </cell>
          <cell r="Y426" t="str">
            <v>Excellent</v>
          </cell>
          <cell r="Z426" t="str">
            <v>Good</v>
          </cell>
          <cell r="AA426" t="str">
            <v>Fair</v>
          </cell>
          <cell r="AB426" t="str">
            <v>Poor</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row>
        <row r="427">
          <cell r="K427">
            <v>88.04000000000002</v>
          </cell>
          <cell r="M427">
            <v>0</v>
          </cell>
          <cell r="P427">
            <v>88.04000000000002</v>
          </cell>
          <cell r="Q427">
            <v>0</v>
          </cell>
          <cell r="R427" t="str">
            <v/>
          </cell>
          <cell r="W427" t="str">
            <v>District Government</v>
          </cell>
          <cell r="X427" t="str">
            <v/>
          </cell>
          <cell r="Y427" t="str">
            <v>Excellent</v>
          </cell>
          <cell r="Z427" t="str">
            <v>Good</v>
          </cell>
          <cell r="AA427" t="str">
            <v>Fair</v>
          </cell>
          <cell r="AB427" t="str">
            <v>Poor</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row>
        <row r="428">
          <cell r="K428">
            <v>88.050000000000026</v>
          </cell>
          <cell r="M428">
            <v>0</v>
          </cell>
          <cell r="P428">
            <v>88.050000000000026</v>
          </cell>
          <cell r="Q428">
            <v>0</v>
          </cell>
          <cell r="R428" t="str">
            <v/>
          </cell>
          <cell r="W428" t="str">
            <v>Village Leaders</v>
          </cell>
          <cell r="X428" t="str">
            <v/>
          </cell>
          <cell r="Y428" t="str">
            <v>Excellent</v>
          </cell>
          <cell r="Z428" t="str">
            <v>Good</v>
          </cell>
          <cell r="AA428" t="str">
            <v>Fair</v>
          </cell>
          <cell r="AB428" t="str">
            <v>Poor</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row>
        <row r="429">
          <cell r="K429">
            <v>88.060000000000031</v>
          </cell>
          <cell r="M429">
            <v>0</v>
          </cell>
          <cell r="P429">
            <v>88.060000000000031</v>
          </cell>
          <cell r="Q429">
            <v>0</v>
          </cell>
          <cell r="R429" t="str">
            <v/>
          </cell>
          <cell r="W429" t="str">
            <v>NGOs</v>
          </cell>
          <cell r="X429" t="str">
            <v/>
          </cell>
          <cell r="Y429" t="str">
            <v>Excellent</v>
          </cell>
          <cell r="Z429" t="str">
            <v>Good</v>
          </cell>
          <cell r="AA429" t="str">
            <v>Fair</v>
          </cell>
          <cell r="AB429" t="str">
            <v>Poor</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row>
        <row r="430">
          <cell r="K430">
            <v>88.070000000000036</v>
          </cell>
          <cell r="M430">
            <v>0</v>
          </cell>
          <cell r="P430">
            <v>88.070000000000036</v>
          </cell>
          <cell r="Q430">
            <v>0</v>
          </cell>
          <cell r="R430" t="str">
            <v/>
          </cell>
          <cell r="W430" t="str">
            <v>Who would you blame the most for the violence that is occuring in Afghanistan?</v>
          </cell>
          <cell r="X430" t="str">
            <v/>
          </cell>
          <cell r="Y430" t="str">
            <v>Central Government</v>
          </cell>
          <cell r="Z430" t="str">
            <v>Foreign Forces</v>
          </cell>
          <cell r="AA430" t="str">
            <v>Taliban</v>
          </cell>
          <cell r="AB430" t="str">
            <v>Al Qaeda / Foreign Jihadis</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row>
        <row r="431">
          <cell r="K431">
            <v>88.110000000000056</v>
          </cell>
          <cell r="M431">
            <v>0</v>
          </cell>
          <cell r="P431">
            <v>88.110000000000056</v>
          </cell>
          <cell r="Q431">
            <v>0</v>
          </cell>
          <cell r="R431" t="str">
            <v/>
          </cell>
          <cell r="W431" t="str">
            <v>Women inheriting property or goods? Support or oppose?</v>
          </cell>
          <cell r="X431" t="str">
            <v/>
          </cell>
          <cell r="Y431" t="str">
            <v>Support Strongly</v>
          </cell>
          <cell r="Z431" t="str">
            <v>Support Somewhat</v>
          </cell>
          <cell r="AA431" t="str">
            <v>Oppose Somewhat</v>
          </cell>
          <cell r="AB431" t="str">
            <v>Oppose Strong</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row>
        <row r="432">
          <cell r="K432">
            <v>88.120000000000061</v>
          </cell>
          <cell r="M432">
            <v>0</v>
          </cell>
          <cell r="P432">
            <v>88.120000000000061</v>
          </cell>
          <cell r="Q432">
            <v>0</v>
          </cell>
          <cell r="R432" t="str">
            <v/>
          </cell>
          <cell r="W432" t="str">
            <v>Women wearing the burqa</v>
          </cell>
          <cell r="X432" t="str">
            <v/>
          </cell>
          <cell r="Y432" t="str">
            <v>Support Strongly</v>
          </cell>
          <cell r="Z432" t="str">
            <v>Support Somewhat</v>
          </cell>
          <cell r="AA432" t="str">
            <v>Oppose Somewhat</v>
          </cell>
          <cell r="AB432" t="str">
            <v>Oppose Strong</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row>
        <row r="433">
          <cell r="K433">
            <v>10.289999999999994</v>
          </cell>
          <cell r="M433">
            <v>0</v>
          </cell>
          <cell r="P433">
            <v>10.289999999999994</v>
          </cell>
          <cell r="Q433">
            <v>0</v>
          </cell>
          <cell r="R433" t="str">
            <v/>
          </cell>
          <cell r="W433" t="str">
            <v>During the past 12 months, how many times have you traveled to {NAME OF PROVINCIAL CENTER}?</v>
          </cell>
          <cell r="X433" t="str">
            <v/>
          </cell>
          <cell r="Y433" t="str">
            <v>Zero</v>
          </cell>
          <cell r="Z433" t="str">
            <v>Once</v>
          </cell>
          <cell r="AA433" t="str">
            <v>Twice</v>
          </cell>
          <cell r="AB433" t="str">
            <v>Three Times</v>
          </cell>
          <cell r="AC433" t="str">
            <v>Four Times</v>
          </cell>
          <cell r="AD433" t="str">
            <v>Five Times</v>
          </cell>
          <cell r="AE433" t="str">
            <v>Six Times</v>
          </cell>
          <cell r="AF433" t="str">
            <v>Seven Times</v>
          </cell>
          <cell r="AG433" t="str">
            <v>Eight Times</v>
          </cell>
          <cell r="AH433" t="str">
            <v>Nine Times</v>
          </cell>
          <cell r="AI433" t="str">
            <v>Ten Times</v>
          </cell>
          <cell r="AJ433" t="str">
            <v>Once a Month</v>
          </cell>
          <cell r="AK433" t="str">
            <v>Once a Week</v>
          </cell>
          <cell r="AL433" t="str">
            <v>Once a Day</v>
          </cell>
          <cell r="AM433" t="str">
            <v>Too Many to Count</v>
          </cell>
          <cell r="AN433" t="str">
            <v>Other:</v>
          </cell>
          <cell r="AO433" t="str">
            <v>Times</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row>
        <row r="434">
          <cell r="K434">
            <v>10.3</v>
          </cell>
          <cell r="M434">
            <v>0</v>
          </cell>
          <cell r="P434">
            <v>10.3</v>
          </cell>
          <cell r="Q434">
            <v>0</v>
          </cell>
          <cell r="R434" t="str">
            <v/>
          </cell>
          <cell r="W434" t="str">
            <v>During the past 12 months, how many times have you traveled outside of the village for the purpose of attending weddings, festivals, or other celebrations or social gatherings?</v>
          </cell>
          <cell r="X434" t="str">
            <v/>
          </cell>
          <cell r="Y434" t="str">
            <v>Zero</v>
          </cell>
          <cell r="Z434" t="str">
            <v>Once</v>
          </cell>
          <cell r="AA434" t="str">
            <v>Twice</v>
          </cell>
          <cell r="AB434" t="str">
            <v>Three Times</v>
          </cell>
          <cell r="AC434" t="str">
            <v>Four Times</v>
          </cell>
          <cell r="AD434" t="str">
            <v>Five Times</v>
          </cell>
          <cell r="AE434" t="str">
            <v>Six Times</v>
          </cell>
          <cell r="AF434" t="str">
            <v>Seven Times</v>
          </cell>
          <cell r="AG434" t="str">
            <v>Eight Times</v>
          </cell>
          <cell r="AH434" t="str">
            <v>Nine Times</v>
          </cell>
          <cell r="AI434" t="str">
            <v>Ten Times</v>
          </cell>
          <cell r="AJ434" t="str">
            <v>Once a Month</v>
          </cell>
          <cell r="AK434" t="str">
            <v>Once a Week</v>
          </cell>
          <cell r="AL434" t="str">
            <v>Once a Day</v>
          </cell>
          <cell r="AM434" t="str">
            <v>Too Many to Count</v>
          </cell>
          <cell r="AN434" t="str">
            <v>Other:</v>
          </cell>
          <cell r="AO434" t="str">
            <v>Times</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row>
        <row r="435">
          <cell r="K435">
            <v>2.0299999999999994</v>
          </cell>
          <cell r="M435">
            <v>0</v>
          </cell>
          <cell r="P435">
            <v>2.0299999999999994</v>
          </cell>
          <cell r="Q435">
            <v>0</v>
          </cell>
          <cell r="R435" t="str">
            <v/>
          </cell>
          <cell r="W435" t="str">
            <v>How long, on average, do you spend waiting in queue each time you go to collect water at this source?</v>
          </cell>
          <cell r="X435" t="str">
            <v/>
          </cell>
          <cell r="Y435" t="str">
            <v>No Time (One Minute or Less)</v>
          </cell>
          <cell r="Z435" t="str">
            <v>Minutes</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row>
        <row r="436">
          <cell r="K436">
            <v>2.0499999999999989</v>
          </cell>
          <cell r="M436">
            <v>0</v>
          </cell>
          <cell r="P436">
            <v>2.0499999999999989</v>
          </cell>
          <cell r="Q436">
            <v>0</v>
          </cell>
          <cell r="R436" t="str">
            <v/>
          </cell>
          <cell r="W436" t="str">
            <v>Is there always water available at this main source of drinking water?</v>
          </cell>
          <cell r="X436" t="str">
            <v/>
          </cell>
          <cell r="Y436" t="str">
            <v>Water is Never Available</v>
          </cell>
          <cell r="Z436" t="str">
            <v>Water is Rarely Available</v>
          </cell>
          <cell r="AA436" t="str">
            <v>Water is Sometimes Available</v>
          </cell>
          <cell r="AB436" t="str">
            <v>Water is Usually Available</v>
          </cell>
          <cell r="AC436" t="str">
            <v>Water is Always Available</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row>
        <row r="437">
          <cell r="K437">
            <v>3.14</v>
          </cell>
          <cell r="M437">
            <v>0</v>
          </cell>
          <cell r="P437">
            <v>3.14</v>
          </cell>
          <cell r="Q437">
            <v>0</v>
          </cell>
          <cell r="R437" t="str">
            <v/>
          </cell>
          <cell r="W437" t="str">
            <v>Is there any female midwife or doctor in your village or in the village near you?</v>
          </cell>
          <cell r="X437" t="str">
            <v/>
          </cell>
          <cell r="Y437" t="str">
            <v>No</v>
          </cell>
          <cell r="Z437" t="str">
            <v>Yes</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row>
        <row r="438">
          <cell r="K438">
            <v>3.1599999999999966</v>
          </cell>
          <cell r="M438">
            <v>0</v>
          </cell>
          <cell r="P438">
            <v>3.1599999999999966</v>
          </cell>
          <cell r="Q438">
            <v>0</v>
          </cell>
          <cell r="R438" t="str">
            <v/>
          </cell>
          <cell r="W438" t="str">
            <v>In the past 6 months have you or anyone in your family visited any medical facility or a healer not because of illness, but to prevent a future illness?</v>
          </cell>
          <cell r="X438" t="str">
            <v/>
          </cell>
          <cell r="Y438" t="str">
            <v>No</v>
          </cell>
          <cell r="Z438" t="str">
            <v>Yes</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row>
        <row r="439">
          <cell r="K439">
            <v>4.1299999999999972</v>
          </cell>
          <cell r="M439">
            <v>0</v>
          </cell>
          <cell r="P439">
            <v>4.1299999999999972</v>
          </cell>
          <cell r="Q439">
            <v>0</v>
          </cell>
          <cell r="R439" t="str">
            <v/>
          </cell>
          <cell r="W439" t="str">
            <v>What is the type of courses that you would be most interested in?</v>
          </cell>
          <cell r="X439" t="str">
            <v/>
          </cell>
          <cell r="Y439" t="str">
            <v>Reading &amp; Writing / Literacy</v>
          </cell>
          <cell r="Z439" t="str">
            <v>Accounting</v>
          </cell>
          <cell r="AA439" t="str">
            <v>Management</v>
          </cell>
          <cell r="AB439" t="str">
            <v>Civil Law</v>
          </cell>
          <cell r="AC439" t="str">
            <v>Religion</v>
          </cell>
          <cell r="AD439" t="str">
            <v>Construction</v>
          </cell>
          <cell r="AE439" t="str">
            <v>Pastoral / Livestock</v>
          </cell>
          <cell r="AF439" t="str">
            <v>Carpet Weaving</v>
          </cell>
          <cell r="AG439" t="str">
            <v>Carpentry</v>
          </cell>
          <cell r="AH439" t="str">
            <v>Handicrafts</v>
          </cell>
          <cell r="AI439" t="str">
            <v>Other:</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row>
        <row r="440">
          <cell r="K440">
            <v>5.16</v>
          </cell>
          <cell r="M440">
            <v>0</v>
          </cell>
          <cell r="P440">
            <v>5.16</v>
          </cell>
          <cell r="Q440">
            <v>0</v>
          </cell>
          <cell r="R440" t="str">
            <v/>
          </cell>
          <cell r="W440" t="str">
            <v>What are the main responsibilities of this council?</v>
          </cell>
          <cell r="X440" t="str">
            <v/>
          </cell>
          <cell r="Y440" t="str">
            <v>Nothing</v>
          </cell>
          <cell r="Z440" t="str">
            <v>Resolve Disputes</v>
          </cell>
          <cell r="AA440" t="str">
            <v>Resolve Tribal Feud</v>
          </cell>
          <cell r="AB440" t="str">
            <v>Protect Village from Attack</v>
          </cell>
          <cell r="AC440" t="str">
            <v>Make Rules for Villagers</v>
          </cell>
          <cell r="AD440" t="str">
            <v>Promote Good Behavior among Villagers</v>
          </cell>
          <cell r="AE440" t="str">
            <v>Promote Health and Hygiene of Villagers</v>
          </cell>
          <cell r="AF440" t="str">
            <v>Promote Religious Virtue of Villagers</v>
          </cell>
          <cell r="AG440" t="str">
            <v>Select Development Projects</v>
          </cell>
          <cell r="AH440" t="str">
            <v>Manage Development Projects</v>
          </cell>
          <cell r="AI440" t="str">
            <v>Other:</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row>
        <row r="441">
          <cell r="K441">
            <v>5.19</v>
          </cell>
          <cell r="M441">
            <v>0</v>
          </cell>
          <cell r="P441">
            <v>5.19</v>
          </cell>
          <cell r="Q441">
            <v>0</v>
          </cell>
          <cell r="R441" t="str">
            <v/>
          </cell>
          <cell r="W441" t="str">
            <v>How many women currently serve as regular members of {name of women's council}?</v>
          </cell>
          <cell r="X441" t="str">
            <v/>
          </cell>
          <cell r="Y441" t="str">
            <v>Women</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row>
        <row r="442">
          <cell r="K442">
            <v>5.2299999999999951</v>
          </cell>
          <cell r="M442">
            <v>0</v>
          </cell>
          <cell r="P442">
            <v>5.2299999999999951</v>
          </cell>
          <cell r="Q442">
            <v>0</v>
          </cell>
          <cell r="R442" t="str">
            <v/>
          </cell>
          <cell r="W442" t="str">
            <v>What are the main responsibilities of this council?</v>
          </cell>
          <cell r="X442" t="str">
            <v/>
          </cell>
          <cell r="Y442" t="str">
            <v>Days</v>
          </cell>
          <cell r="Z442" t="str">
            <v>Weeks</v>
          </cell>
          <cell r="AA442" t="str">
            <v>Months</v>
          </cell>
          <cell r="AB442" t="str">
            <v>Years</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row>
        <row r="443">
          <cell r="K443">
            <v>7.04</v>
          </cell>
          <cell r="M443">
            <v>0</v>
          </cell>
          <cell r="P443">
            <v>7.04</v>
          </cell>
          <cell r="Q443">
            <v>0</v>
          </cell>
          <cell r="R443">
            <v>0</v>
          </cell>
          <cell r="W443" t="str">
            <v>Does this work generate any income for the household through sale or trade?</v>
          </cell>
          <cell r="X443" t="str">
            <v/>
          </cell>
          <cell r="Y443" t="str">
            <v>No</v>
          </cell>
          <cell r="Z443" t="str">
            <v>Yes</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row>
        <row r="444">
          <cell r="K444">
            <v>8.02</v>
          </cell>
          <cell r="M444">
            <v>0</v>
          </cell>
          <cell r="P444">
            <v>8.02</v>
          </cell>
          <cell r="Q444">
            <v>0</v>
          </cell>
          <cell r="R444" t="str">
            <v/>
          </cell>
          <cell r="W444" t="str">
            <v>What was the source of this item?</v>
          </cell>
          <cell r="X444" t="str">
            <v>[USE FOOD SOURCE CODES]</v>
          </cell>
          <cell r="Y444" t="str">
            <v>Purchase</v>
          </cell>
          <cell r="Z444" t="str">
            <v>Own Production</v>
          </cell>
          <cell r="AA444" t="str">
            <v>Bartered / Payment in Kind</v>
          </cell>
          <cell r="AB444" t="str">
            <v>Borrowed / Taken on Credit</v>
          </cell>
          <cell r="AC444" t="str">
            <v>Received as Gift</v>
          </cell>
          <cell r="AD444" t="str">
            <v>Food Aid</v>
          </cell>
          <cell r="AE444" t="str">
            <v>Other</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row>
        <row r="445">
          <cell r="K445">
            <v>10.53</v>
          </cell>
          <cell r="M445">
            <v>0</v>
          </cell>
          <cell r="P445">
            <v>10.53</v>
          </cell>
          <cell r="Q445">
            <v>0</v>
          </cell>
          <cell r="R445" t="str">
            <v/>
          </cell>
          <cell r="W445" t="str">
            <v>Husband</v>
          </cell>
          <cell r="X445" t="str">
            <v/>
          </cell>
          <cell r="Y445" t="str">
            <v>No</v>
          </cell>
          <cell r="Z445" t="str">
            <v>Yes</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row>
        <row r="446">
          <cell r="K446">
            <v>15.099999999999998</v>
          </cell>
          <cell r="M446">
            <v>0</v>
          </cell>
          <cell r="P446">
            <v>15.099999999999998</v>
          </cell>
          <cell r="Q446" t="e">
            <v>#N/A</v>
          </cell>
          <cell r="R446" t="str">
            <v/>
          </cell>
          <cell r="W446" t="str">
            <v>What is your marital status now?</v>
          </cell>
          <cell r="X446" t="str">
            <v/>
          </cell>
          <cell r="Y446" t="str">
            <v>Married</v>
          </cell>
          <cell r="Z446" t="str">
            <v>Never Married</v>
          </cell>
          <cell r="AA446" t="str">
            <v>Divorced</v>
          </cell>
          <cell r="AB446" t="str">
            <v>Widowed</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row>
        <row r="447">
          <cell r="K447">
            <v>15.12</v>
          </cell>
          <cell r="M447">
            <v>0</v>
          </cell>
          <cell r="P447">
            <v>15.12</v>
          </cell>
          <cell r="Q447">
            <v>0</v>
          </cell>
          <cell r="R447" t="str">
            <v/>
          </cell>
          <cell r="W447" t="str">
            <v>Are you pregnant now?</v>
          </cell>
          <cell r="X447" t="str">
            <v/>
          </cell>
          <cell r="Y447" t="str">
            <v>No</v>
          </cell>
          <cell r="Z447" t="str">
            <v>Yes</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row>
        <row r="448">
          <cell r="K448">
            <v>15.13</v>
          </cell>
          <cell r="M448">
            <v>0</v>
          </cell>
          <cell r="P448">
            <v>15.13</v>
          </cell>
          <cell r="Q448">
            <v>0</v>
          </cell>
          <cell r="R448" t="str">
            <v/>
          </cell>
          <cell r="W448" t="str">
            <v>Are you currently using any method to delay or avoid getting pregnant?</v>
          </cell>
          <cell r="X448" t="str">
            <v/>
          </cell>
          <cell r="Y448" t="str">
            <v>No</v>
          </cell>
          <cell r="Z448" t="str">
            <v>Yes</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row>
        <row r="449">
          <cell r="K449">
            <v>15.14</v>
          </cell>
          <cell r="M449">
            <v>0</v>
          </cell>
          <cell r="P449">
            <v>15.14</v>
          </cell>
          <cell r="Q449">
            <v>0</v>
          </cell>
          <cell r="R449" t="str">
            <v/>
          </cell>
          <cell r="W449" t="str">
            <v>Which methods are you using?</v>
          </cell>
          <cell r="X449" t="str">
            <v/>
          </cell>
          <cell r="Y449" t="str">
            <v>IUD</v>
          </cell>
          <cell r="Z449" t="str">
            <v>Pill</v>
          </cell>
          <cell r="AA449" t="str">
            <v>Injections</v>
          </cell>
          <cell r="AB449" t="str">
            <v>Condom</v>
          </cell>
          <cell r="AC449" t="str">
            <v>Breastfeeding</v>
          </cell>
          <cell r="AD449" t="str">
            <v>Abstinence</v>
          </cell>
          <cell r="AE449" t="str">
            <v>Withdrawal</v>
          </cell>
          <cell r="AF449" t="str">
            <v>Special Herbs</v>
          </cell>
          <cell r="AG449" t="str">
            <v>Other:</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row>
        <row r="450">
          <cell r="K450">
            <v>15.17</v>
          </cell>
          <cell r="M450">
            <v>0</v>
          </cell>
          <cell r="P450">
            <v>15.17</v>
          </cell>
          <cell r="Q450">
            <v>0</v>
          </cell>
          <cell r="R450" t="str">
            <v/>
          </cell>
          <cell r="W450" t="str">
            <v>In total, how many children would you like to have? (including current children)</v>
          </cell>
          <cell r="X450" t="str">
            <v/>
          </cell>
          <cell r="Y450" t="str">
            <v>One</v>
          </cell>
          <cell r="Z450" t="str">
            <v>Two</v>
          </cell>
          <cell r="AA450" t="str">
            <v>Three</v>
          </cell>
          <cell r="AB450" t="str">
            <v>Four</v>
          </cell>
          <cell r="AC450" t="str">
            <v>Five</v>
          </cell>
          <cell r="AD450" t="str">
            <v>Six</v>
          </cell>
          <cell r="AE450" t="str">
            <v>Seven</v>
          </cell>
          <cell r="AF450" t="str">
            <v>Eight</v>
          </cell>
          <cell r="AG450" t="str">
            <v>Nine</v>
          </cell>
          <cell r="AH450" t="str">
            <v>Ten</v>
          </cell>
          <cell r="AI450" t="str">
            <v>Other:</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row>
        <row r="451">
          <cell r="K451">
            <v>0</v>
          </cell>
          <cell r="M451">
            <v>0</v>
          </cell>
          <cell r="P451">
            <v>0</v>
          </cell>
          <cell r="Q451" t="e">
            <v>#N/A</v>
          </cell>
          <cell r="R451" t="str">
            <v/>
          </cell>
          <cell r="W451" t="str">
            <v>Provide Code</v>
          </cell>
          <cell r="X451" t="str">
            <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row>
        <row r="452">
          <cell r="K452">
            <v>0</v>
          </cell>
          <cell r="M452">
            <v>0</v>
          </cell>
          <cell r="P452">
            <v>0</v>
          </cell>
          <cell r="Q452" t="e">
            <v>#N/A</v>
          </cell>
          <cell r="R452" t="str">
            <v/>
          </cell>
          <cell r="W452" t="str">
            <v>District Code</v>
          </cell>
          <cell r="X452" t="str">
            <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row>
        <row r="453">
          <cell r="K453">
            <v>0</v>
          </cell>
          <cell r="M453">
            <v>0</v>
          </cell>
          <cell r="P453">
            <v>0</v>
          </cell>
          <cell r="Q453" t="e">
            <v>#N/A</v>
          </cell>
          <cell r="R453" t="str">
            <v/>
          </cell>
          <cell r="W453" t="str">
            <v>Alternate Village Name (2)</v>
          </cell>
          <cell r="X453" t="str">
            <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row>
        <row r="454">
          <cell r="K454">
            <v>0</v>
          </cell>
          <cell r="M454">
            <v>0</v>
          </cell>
          <cell r="P454">
            <v>0</v>
          </cell>
          <cell r="Q454" t="e">
            <v>#N/A</v>
          </cell>
          <cell r="R454" t="str">
            <v/>
          </cell>
          <cell r="W454" t="str">
            <v>Type of House</v>
          </cell>
          <cell r="X454" t="str">
            <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row>
        <row r="455">
          <cell r="K455">
            <v>0</v>
          </cell>
          <cell r="M455">
            <v>0</v>
          </cell>
          <cell r="P455">
            <v>0</v>
          </cell>
          <cell r="Q455" t="e">
            <v>#N/A</v>
          </cell>
          <cell r="R455" t="str">
            <v/>
          </cell>
          <cell r="W455" t="str">
            <v>Physical Condition of House</v>
          </cell>
          <cell r="X455" t="str">
            <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row>
        <row r="456">
          <cell r="K456">
            <v>0</v>
          </cell>
          <cell r="M456">
            <v>0</v>
          </cell>
          <cell r="P456">
            <v>0</v>
          </cell>
          <cell r="Q456" t="e">
            <v>#N/A</v>
          </cell>
          <cell r="R456" t="str">
            <v/>
          </cell>
          <cell r="W456" t="str">
            <v>Record numbers for each person according to their place of sitting, as the ones you put in part 1, 4ii, 4i, 3i, 5ii, 5i of the questionnaire.</v>
          </cell>
          <cell r="X456" t="str">
            <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row>
        <row r="457">
          <cell r="K457">
            <v>0</v>
          </cell>
          <cell r="M457">
            <v>0</v>
          </cell>
          <cell r="P457">
            <v>0</v>
          </cell>
          <cell r="Q457" t="e">
            <v>#N/A</v>
          </cell>
          <cell r="R457" t="str">
            <v/>
          </cell>
          <cell r="W457" t="str">
            <v>Who will give loans to people in the village in normal situations other than emergencies like wedding and other ceremonies?</v>
          </cell>
          <cell r="X457" t="str">
            <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row>
        <row r="458">
          <cell r="K458">
            <v>0</v>
          </cell>
          <cell r="M458">
            <v>0</v>
          </cell>
          <cell r="P458">
            <v>0</v>
          </cell>
          <cell r="Q458" t="e">
            <v>#N/A</v>
          </cell>
          <cell r="R458" t="str">
            <v/>
          </cell>
          <cell r="W458" t="str">
            <v>Who is responsible in your village for creating development projects or money generating activities? What is his/her job?</v>
          </cell>
          <cell r="X458" t="str">
            <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row>
        <row r="459">
          <cell r="K459">
            <v>0</v>
          </cell>
          <cell r="M459">
            <v>0</v>
          </cell>
          <cell r="P459">
            <v>0</v>
          </cell>
          <cell r="Q459" t="e">
            <v>#N/A</v>
          </cell>
          <cell r="R459" t="str">
            <v/>
          </cell>
          <cell r="W459" t="str">
            <v>When people in your village require protection against the target of war or insurgents attack, who do you think will protect them? Or what is the responsibility of this person?</v>
          </cell>
          <cell r="X459" t="str">
            <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row>
        <row r="460">
          <cell r="K460">
            <v>0</v>
          </cell>
          <cell r="M460">
            <v>0</v>
          </cell>
          <cell r="P460">
            <v>0</v>
          </cell>
          <cell r="Q460" t="e">
            <v>#N/A</v>
          </cell>
          <cell r="R460" t="str">
            <v/>
          </cell>
          <cell r="W460" t="str">
            <v>Does anyone in your village have the responsibility to supply and allow people access to water to people in the village for irrigation or drinking water? What is the duty or rerponsibility of this person?</v>
          </cell>
          <cell r="X460" t="str">
            <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row>
        <row r="461">
          <cell r="K461">
            <v>5.0799999999999983</v>
          </cell>
          <cell r="M461">
            <v>0</v>
          </cell>
          <cell r="P461">
            <v>5.0799999999999983</v>
          </cell>
          <cell r="Q461">
            <v>0</v>
          </cell>
          <cell r="R461" t="str">
            <v/>
          </cell>
          <cell r="W461" t="e">
            <v>#N/A</v>
          </cell>
          <cell r="X461" t="e">
            <v>#N/A</v>
          </cell>
          <cell r="Y461" t="str">
            <v>Zero</v>
          </cell>
          <cell r="Z461" t="str">
            <v>Meetings</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row>
        <row r="462">
          <cell r="K462">
            <v>0</v>
          </cell>
          <cell r="M462">
            <v>0</v>
          </cell>
          <cell r="P462">
            <v>0</v>
          </cell>
          <cell r="Q462" t="e">
            <v>#N/A</v>
          </cell>
          <cell r="R462" t="str">
            <v/>
          </cell>
          <cell r="W462" t="str">
            <v>Are women also members of (the council or village elders) or do they have their own separate council?</v>
          </cell>
          <cell r="X462" t="str">
            <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row>
        <row r="463">
          <cell r="K463">
            <v>0</v>
          </cell>
          <cell r="M463">
            <v>0</v>
          </cell>
          <cell r="P463">
            <v>0</v>
          </cell>
          <cell r="Q463" t="e">
            <v>#N/A</v>
          </cell>
          <cell r="R463" t="str">
            <v/>
          </cell>
          <cell r="W463" t="str">
            <v>What was the other main work that the council or village elders did last year?</v>
          </cell>
          <cell r="X463" t="str">
            <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row>
        <row r="464">
          <cell r="K464">
            <v>0</v>
          </cell>
          <cell r="M464">
            <v>0</v>
          </cell>
          <cell r="P464">
            <v>0</v>
          </cell>
          <cell r="Q464" t="e">
            <v>#N/A</v>
          </cell>
          <cell r="R464" t="str">
            <v/>
          </cell>
          <cell r="W464" t="str">
            <v>What do you think is the second important thing this council shall do?</v>
          </cell>
          <cell r="X464" t="str">
            <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row>
        <row r="465">
          <cell r="K465">
            <v>0</v>
          </cell>
          <cell r="M465">
            <v>0</v>
          </cell>
          <cell r="P465">
            <v>0</v>
          </cell>
          <cell r="Q465" t="e">
            <v>#N/A</v>
          </cell>
          <cell r="R465" t="str">
            <v/>
          </cell>
          <cell r="W465" t="str">
            <v>What do you think is the third important thing this council shall do?</v>
          </cell>
          <cell r="X465" t="str">
            <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row>
        <row r="466">
          <cell r="K466">
            <v>0</v>
          </cell>
          <cell r="M466">
            <v>0</v>
          </cell>
          <cell r="P466">
            <v>0</v>
          </cell>
          <cell r="Q466" t="e">
            <v>#N/A</v>
          </cell>
          <cell r="R466" t="str">
            <v/>
          </cell>
          <cell r="W466" t="str">
            <v>How do you think a person should become member of the council or village elders?</v>
          </cell>
          <cell r="X466" t="str">
            <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row>
        <row r="467">
          <cell r="K467">
            <v>0</v>
          </cell>
          <cell r="M467">
            <v>0</v>
          </cell>
          <cell r="P467">
            <v>0</v>
          </cell>
          <cell r="Q467" t="e">
            <v>#N/A</v>
          </cell>
          <cell r="R467" t="str">
            <v/>
          </cell>
          <cell r="W467" t="str">
            <v>Do you think women should have membership of the council or village elders too?</v>
          </cell>
          <cell r="X467" t="str">
            <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row>
        <row r="468">
          <cell r="K468">
            <v>0</v>
          </cell>
          <cell r="M468">
            <v>0</v>
          </cell>
          <cell r="P468">
            <v>0</v>
          </cell>
          <cell r="Q468" t="e">
            <v>#N/A</v>
          </cell>
          <cell r="R468" t="str">
            <v/>
          </cell>
          <cell r="W468" t="str">
            <v>Do you think that women should have a separate council for themselves?</v>
          </cell>
          <cell r="X468" t="str">
            <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row>
        <row r="469">
          <cell r="K469">
            <v>0</v>
          </cell>
          <cell r="M469">
            <v>0</v>
          </cell>
          <cell r="P469">
            <v>0</v>
          </cell>
          <cell r="Q469" t="e">
            <v>#N/A</v>
          </cell>
          <cell r="R469" t="str">
            <v/>
          </cell>
          <cell r="W469" t="str">
            <v>What is the second most important project to be executed with this fund?</v>
          </cell>
          <cell r="X469" t="str">
            <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row>
        <row r="470">
          <cell r="K470">
            <v>0</v>
          </cell>
          <cell r="M470">
            <v>0</v>
          </cell>
          <cell r="P470">
            <v>0</v>
          </cell>
          <cell r="Q470" t="e">
            <v>#N/A</v>
          </cell>
          <cell r="R470" t="str">
            <v/>
          </cell>
          <cell r="W470" t="str">
            <v>What is the third most important project to be executed with this fund?</v>
          </cell>
          <cell r="X470" t="str">
            <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row>
        <row r="471">
          <cell r="K471">
            <v>0</v>
          </cell>
          <cell r="M471">
            <v>0</v>
          </cell>
          <cell r="P471">
            <v>0</v>
          </cell>
          <cell r="Q471" t="e">
            <v>#N/A</v>
          </cell>
          <cell r="R471" t="str">
            <v/>
          </cell>
          <cell r="W471" t="str">
            <v>During the past 12 months, did you or your household borrow money or food?</v>
          </cell>
          <cell r="X471" t="str">
            <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row>
        <row r="472">
          <cell r="K472">
            <v>1.01</v>
          </cell>
          <cell r="M472">
            <v>0</v>
          </cell>
          <cell r="P472">
            <v>1.01</v>
          </cell>
          <cell r="Q472">
            <v>0</v>
          </cell>
          <cell r="R472" t="str">
            <v/>
          </cell>
          <cell r="W472" t="str">
            <v>Please tell us how happy you are with your life? Very happy, happy, neither happy nor discontent, discontent, very displeased</v>
          </cell>
          <cell r="X472" t="str">
            <v/>
          </cell>
          <cell r="Y472" t="str">
            <v>Very Happy</v>
          </cell>
          <cell r="Z472" t="str">
            <v>Happy</v>
          </cell>
          <cell r="AA472" t="str">
            <v>Neither Happy nor Sad</v>
          </cell>
          <cell r="AB472" t="str">
            <v>Sad</v>
          </cell>
          <cell r="AC472" t="str">
            <v>Very Sad</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row>
        <row r="473">
          <cell r="K473" t="str">
            <v>A.01</v>
          </cell>
          <cell r="M473">
            <v>0</v>
          </cell>
          <cell r="P473" t="str">
            <v>A.01</v>
          </cell>
          <cell r="Q473">
            <v>0</v>
          </cell>
          <cell r="R473" t="str">
            <v/>
          </cell>
          <cell r="W473" t="str">
            <v>End of interview time</v>
          </cell>
          <cell r="X473" t="str">
            <v/>
          </cell>
          <cell r="Y473" t="str">
            <v>Hours</v>
          </cell>
          <cell r="Z473" t="str">
            <v>Minutes</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row>
        <row r="474">
          <cell r="K474" t="str">
            <v>A.03</v>
          </cell>
          <cell r="M474">
            <v>0</v>
          </cell>
          <cell r="P474" t="str">
            <v>A.03</v>
          </cell>
          <cell r="Q474">
            <v>0</v>
          </cell>
          <cell r="R474" t="str">
            <v/>
          </cell>
          <cell r="W474" t="str">
            <v>In which language did the interview take place?</v>
          </cell>
          <cell r="X474" t="str">
            <v/>
          </cell>
          <cell r="Y474" t="str">
            <v>Pashto</v>
          </cell>
          <cell r="Z474" t="str">
            <v>Dari</v>
          </cell>
          <cell r="AA474" t="str">
            <v>Uzbek</v>
          </cell>
          <cell r="AB474" t="str">
            <v>Pashaie</v>
          </cell>
          <cell r="AC474" t="str">
            <v>Arabic</v>
          </cell>
          <cell r="AD474" t="str">
            <v>Urdu</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row>
        <row r="475">
          <cell r="K475">
            <v>0</v>
          </cell>
          <cell r="M475">
            <v>0</v>
          </cell>
          <cell r="P475">
            <v>0</v>
          </cell>
          <cell r="Q475" t="e">
            <v>#N/A</v>
          </cell>
          <cell r="R475" t="str">
            <v/>
          </cell>
          <cell r="W475" t="str">
            <v>Did the interviewees look at any time angry, depressed or uncomfortable during the interview?</v>
          </cell>
          <cell r="X475" t="str">
            <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row>
        <row r="476">
          <cell r="K476">
            <v>0</v>
          </cell>
          <cell r="M476">
            <v>0</v>
          </cell>
          <cell r="P476">
            <v>0</v>
          </cell>
          <cell r="Q476" t="e">
            <v>#N/A</v>
          </cell>
          <cell r="R476" t="str">
            <v/>
          </cell>
          <cell r="W476" t="str">
            <v>Write down the questions which ever made your addressee agitated, upset or uncomfortable:</v>
          </cell>
          <cell r="X476" t="str">
            <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row>
        <row r="477">
          <cell r="K477" t="str">
            <v>B.01</v>
          </cell>
          <cell r="M477">
            <v>0</v>
          </cell>
          <cell r="P477" t="str">
            <v>B.01</v>
          </cell>
          <cell r="Q477">
            <v>0</v>
          </cell>
          <cell r="R477" t="str">
            <v/>
          </cell>
          <cell r="W477" t="str">
            <v>How long did the entire interview take place?</v>
          </cell>
          <cell r="X477" t="str">
            <v/>
          </cell>
          <cell r="Y477" t="str">
            <v>Hours</v>
          </cell>
          <cell r="Z477" t="str">
            <v>Minutes</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row>
        <row r="478">
          <cell r="K478">
            <v>0</v>
          </cell>
          <cell r="M478">
            <v>0</v>
          </cell>
          <cell r="P478">
            <v>0</v>
          </cell>
          <cell r="Q478" t="e">
            <v>#N/A</v>
          </cell>
          <cell r="R478" t="str">
            <v/>
          </cell>
          <cell r="W478" t="str">
            <v>General focus on circling the answer:</v>
          </cell>
          <cell r="X478" t="str">
            <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row>
        <row r="479">
          <cell r="K479">
            <v>0</v>
          </cell>
          <cell r="M479">
            <v>0</v>
          </cell>
          <cell r="P479">
            <v>0</v>
          </cell>
          <cell r="Q479" t="e">
            <v>#N/A</v>
          </cell>
          <cell r="R479" t="str">
            <v/>
          </cell>
          <cell r="W479" t="str">
            <v>Number of answers ‘Do not know’</v>
          </cell>
          <cell r="X479" t="str">
            <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row>
        <row r="480">
          <cell r="K480">
            <v>0</v>
          </cell>
          <cell r="M480">
            <v>0</v>
          </cell>
          <cell r="P480">
            <v>0</v>
          </cell>
          <cell r="Q480" t="e">
            <v>#N/A</v>
          </cell>
          <cell r="R480" t="str">
            <v/>
          </cell>
          <cell r="W480" t="str">
            <v>Number of answers ‘Do not want to answer’</v>
          </cell>
          <cell r="X480" t="str">
            <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row>
        <row r="481">
          <cell r="K481">
            <v>0</v>
          </cell>
          <cell r="M481">
            <v>0</v>
          </cell>
          <cell r="P481">
            <v>0</v>
          </cell>
          <cell r="Q481" t="e">
            <v>#N/A</v>
          </cell>
          <cell r="R481" t="str">
            <v/>
          </cell>
          <cell r="W481" t="str">
            <v>Number of blank boxes where a code or answer was supposed to be written (except ‘other’ boxes):</v>
          </cell>
          <cell r="X481" t="str">
            <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row>
        <row r="482">
          <cell r="K482">
            <v>0</v>
          </cell>
          <cell r="M482">
            <v>0</v>
          </cell>
          <cell r="P482">
            <v>0</v>
          </cell>
          <cell r="Q482" t="e">
            <v>#N/A</v>
          </cell>
          <cell r="R482" t="str">
            <v/>
          </cell>
          <cell r="W482" t="str">
            <v>Number of other logical errors or contradiction in the answers:</v>
          </cell>
          <cell r="X482" t="str">
            <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row>
        <row r="483">
          <cell r="K483">
            <v>0</v>
          </cell>
          <cell r="M483">
            <v>0</v>
          </cell>
          <cell r="P483">
            <v>0</v>
          </cell>
          <cell r="Q483" t="e">
            <v>#N/A</v>
          </cell>
          <cell r="R483" t="str">
            <v/>
          </cell>
          <cell r="W483" t="str">
            <v>Please explain logical errors and contradictions  (if necessary):</v>
          </cell>
          <cell r="X483" t="str">
            <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row>
        <row r="484">
          <cell r="K484">
            <v>0</v>
          </cell>
          <cell r="M484">
            <v>0</v>
          </cell>
          <cell r="P484">
            <v>0</v>
          </cell>
          <cell r="Q484" t="e">
            <v>#N/A</v>
          </cell>
          <cell r="R484" t="str">
            <v/>
          </cell>
          <cell r="W484" t="str">
            <v>Please explain errors in Section 0:</v>
          </cell>
          <cell r="X484" t="str">
            <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row>
        <row r="485">
          <cell r="K485">
            <v>0</v>
          </cell>
          <cell r="M485">
            <v>0</v>
          </cell>
          <cell r="P485">
            <v>0</v>
          </cell>
          <cell r="Q485" t="e">
            <v>#N/A</v>
          </cell>
          <cell r="R485" t="str">
            <v/>
          </cell>
          <cell r="W485" t="str">
            <v>Has this interview ended before completion by the interviewee or due to another reason?</v>
          </cell>
          <cell r="X485" t="str">
            <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row>
        <row r="486">
          <cell r="K486">
            <v>0</v>
          </cell>
          <cell r="M486">
            <v>0</v>
          </cell>
          <cell r="P486">
            <v>0</v>
          </cell>
          <cell r="Q486" t="e">
            <v>#N/A</v>
          </cell>
          <cell r="R486" t="str">
            <v/>
          </cell>
          <cell r="W486" t="str">
            <v>Was any other person present during the interview apart from the head of the family?</v>
          </cell>
          <cell r="X486" t="str">
            <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row>
        <row r="487">
          <cell r="K487">
            <v>0</v>
          </cell>
          <cell r="M487">
            <v>0</v>
          </cell>
          <cell r="P487">
            <v>0</v>
          </cell>
          <cell r="Q487" t="e">
            <v>#N/A</v>
          </cell>
          <cell r="R487" t="str">
            <v/>
          </cell>
          <cell r="W487" t="str">
            <v>How satisfied are you with the interview?</v>
          </cell>
          <cell r="X487" t="str">
            <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row>
        <row r="488">
          <cell r="K488">
            <v>0</v>
          </cell>
          <cell r="M488">
            <v>0</v>
          </cell>
          <cell r="P488">
            <v>0</v>
          </cell>
          <cell r="Q488" t="e">
            <v>#N/A</v>
          </cell>
          <cell r="R488" t="str">
            <v/>
          </cell>
          <cell r="W488" t="str">
            <v>Please explain why you are not sure about the quality of the interview or have doubt about the truth told by the respondent:</v>
          </cell>
          <cell r="X488" t="str">
            <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row>
        <row r="489">
          <cell r="K489">
            <v>1.04</v>
          </cell>
          <cell r="M489">
            <v>0</v>
          </cell>
          <cell r="P489">
            <v>1.04</v>
          </cell>
          <cell r="Q489">
            <v>0</v>
          </cell>
          <cell r="R489" t="str">
            <v/>
          </cell>
          <cell r="W489" t="str">
            <v>What types of schools have you attended?</v>
          </cell>
          <cell r="X489" t="str">
            <v>[MARK ALL MENTIONED]</v>
          </cell>
          <cell r="Y489" t="str">
            <v>No School</v>
          </cell>
          <cell r="Z489" t="str">
            <v>Primary School</v>
          </cell>
          <cell r="AA489" t="str">
            <v>Secondary School</v>
          </cell>
          <cell r="AB489" t="str">
            <v>High School</v>
          </cell>
          <cell r="AC489" t="str">
            <v>Graduated from 14 Grade</v>
          </cell>
          <cell r="AD489" t="str">
            <v>University</v>
          </cell>
          <cell r="AE489" t="str">
            <v>Madrassa</v>
          </cell>
          <cell r="AF489" t="str">
            <v>Mosque School</v>
          </cell>
          <cell r="AG489" t="str">
            <v>Other:</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row>
        <row r="490">
          <cell r="K490">
            <v>3.0599999999999987</v>
          </cell>
          <cell r="M490">
            <v>0</v>
          </cell>
          <cell r="P490">
            <v>3.0599999999999987</v>
          </cell>
          <cell r="Q490">
            <v>0</v>
          </cell>
          <cell r="R490" t="str">
            <v/>
          </cell>
          <cell r="W490" t="str">
            <v>Where did they receive this treatment for this illness?</v>
          </cell>
          <cell r="X490" t="str">
            <v/>
          </cell>
          <cell r="Y490" t="str">
            <v>This Village</v>
          </cell>
          <cell r="Z490" t="str">
            <v>Closest Village to This Village</v>
          </cell>
          <cell r="AA490" t="str">
            <v>Other Village or Town in District</v>
          </cell>
          <cell r="AB490" t="str">
            <v>District Center</v>
          </cell>
          <cell r="AC490" t="str">
            <v>Town Outside District But in Province</v>
          </cell>
          <cell r="AD490" t="str">
            <v>Herat (Province Center)</v>
          </cell>
          <cell r="AE490" t="str">
            <v>Jalalabad (Nangarhar Province Center)</v>
          </cell>
          <cell r="AF490" t="str">
            <v>Mazar-e Sharif (Balkh Province Center)</v>
          </cell>
          <cell r="AG490" t="str">
            <v>Pul-e Khumri (Baghlan Province Center)</v>
          </cell>
          <cell r="AH490" t="str">
            <v>Chaghcharan (Ghor Province Center)</v>
          </cell>
          <cell r="AI490" t="str">
            <v>Nili (Daykundi Province Center)</v>
          </cell>
          <cell r="AJ490" t="str">
            <v>Other Province Center</v>
          </cell>
          <cell r="AK490" t="str">
            <v>Kabul</v>
          </cell>
          <cell r="AL490" t="str">
            <v>Pakistan</v>
          </cell>
          <cell r="AM490" t="str">
            <v>Iran</v>
          </cell>
          <cell r="AN490" t="str">
            <v>India</v>
          </cell>
          <cell r="AO490" t="str">
            <v>Another Place:</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row>
        <row r="491">
          <cell r="K491">
            <v>3.21</v>
          </cell>
          <cell r="M491">
            <v>0</v>
          </cell>
          <cell r="P491">
            <v>3.21</v>
          </cell>
          <cell r="Q491">
            <v>0</v>
          </cell>
          <cell r="R491">
            <v>4.0799999999999983</v>
          </cell>
          <cell r="W491" t="str">
            <v>How many boys between the ages of 7 and 14 live in this household and how many of them go to school?</v>
          </cell>
          <cell r="X491" t="str">
            <v>[IF NO SCHOOL-AGE BOYS GO TO SCHOOL OR IF ALL SCHOOL-AGE BOYS GO TO SCHOOL &gt;&gt; 3.XX]</v>
          </cell>
          <cell r="Y491" t="str">
            <v>Boys Living in Household</v>
          </cell>
          <cell r="Z491" t="str">
            <v>Boys Going to School</v>
          </cell>
          <cell r="AA491" t="str">
            <v>Boys</v>
          </cell>
          <cell r="AB491" t="str">
            <v>Boys</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row>
        <row r="492">
          <cell r="K492">
            <v>3.22</v>
          </cell>
          <cell r="M492">
            <v>0</v>
          </cell>
          <cell r="P492">
            <v>3.22</v>
          </cell>
          <cell r="Q492">
            <v>0</v>
          </cell>
          <cell r="R492" t="str">
            <v/>
          </cell>
          <cell r="W492" t="str">
            <v>What is the main reason that these boys do not attend school?</v>
          </cell>
          <cell r="X492" t="str">
            <v/>
          </cell>
          <cell r="Y492" t="str">
            <v>Male Family Members Don't Allow / Against Culture</v>
          </cell>
          <cell r="Z492" t="str">
            <v>Children Do Not Learn Useful Things at School</v>
          </cell>
          <cell r="AA492" t="str">
            <v>Children Do Not Like School</v>
          </cell>
          <cell r="AB492" t="str">
            <v>Unacceptable Things Taught at School / Opposite Islam</v>
          </cell>
          <cell r="AC492" t="str">
            <v>Prefer to Send Child to Madrassa</v>
          </cell>
          <cell r="AD492" t="str">
            <v>Feud or Dispute Prevents Children from Attending School</v>
          </cell>
          <cell r="AE492" t="str">
            <v>Children Required for Work (Housework or Fieldwork)</v>
          </cell>
          <cell r="AF492" t="str">
            <v>Cost of School Fees, Materials, and/or Uniform is Too High</v>
          </cell>
          <cell r="AG492" t="str">
            <v>No School in Area</v>
          </cell>
          <cell r="AH492" t="str">
            <v>Costs Too Much to Travel to Nearest School</v>
          </cell>
          <cell r="AI492" t="str">
            <v>Takes Too Much Time to Travel to Nearest School</v>
          </cell>
          <cell r="AJ492" t="str">
            <v>Quality of Education is Poor</v>
          </cell>
          <cell r="AK492" t="str">
            <v>Teachers Do Not Come to School</v>
          </cell>
          <cell r="AL492" t="str">
            <v>School Lacks Essential Materials (Books, Pencils etc.)</v>
          </cell>
          <cell r="AM492" t="str">
            <v>Lack of Security</v>
          </cell>
          <cell r="AN492" t="str">
            <v>They Are Married</v>
          </cell>
          <cell r="AO492" t="str">
            <v>Other:</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row>
        <row r="493">
          <cell r="K493">
            <v>6.01</v>
          </cell>
          <cell r="M493">
            <v>0</v>
          </cell>
          <cell r="P493">
            <v>6.01</v>
          </cell>
          <cell r="Q493">
            <v>0</v>
          </cell>
          <cell r="R493">
            <v>5.0599999999999987</v>
          </cell>
          <cell r="W493" t="str">
            <v>In order of importance, what are the names of the three most important people that live in this village?</v>
          </cell>
          <cell r="X493" t="str">
            <v/>
          </cell>
          <cell r="Y493" t="str">
            <v>No Such Person</v>
          </cell>
          <cell r="Z493" t="str">
            <v>|________________|</v>
          </cell>
          <cell r="AA493" t="str">
            <v>No Such Person</v>
          </cell>
          <cell r="AB493" t="str">
            <v>|________________|</v>
          </cell>
          <cell r="AC493" t="str">
            <v>No Such Person</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row>
        <row r="494">
          <cell r="K494">
            <v>6.02</v>
          </cell>
          <cell r="M494">
            <v>0</v>
          </cell>
          <cell r="P494">
            <v>6.02</v>
          </cell>
          <cell r="Q494">
            <v>0</v>
          </cell>
          <cell r="R494">
            <v>5.0599999999999987</v>
          </cell>
          <cell r="W494" t="str">
            <v>Does this person have a title or position? For example, are they the malik, arbab, qariyadar, mullah, khan, head of shura, or some other position?</v>
          </cell>
          <cell r="X494" t="str">
            <v/>
          </cell>
          <cell r="Y494" t="str">
            <v>This Person Doesn't Have a Title or Position</v>
          </cell>
          <cell r="Z494" t="str">
            <v>Malik</v>
          </cell>
          <cell r="AA494" t="str">
            <v>Arbab</v>
          </cell>
          <cell r="AB494" t="str">
            <v>Qariyadar</v>
          </cell>
          <cell r="AC494" t="str">
            <v>Khan</v>
          </cell>
          <cell r="AD494" t="str">
            <v>Zamindar</v>
          </cell>
          <cell r="AE494" t="str">
            <v>Beg / Baay</v>
          </cell>
          <cell r="AF494" t="str">
            <v>Commander</v>
          </cell>
          <cell r="AG494" t="str">
            <v>Mullah</v>
          </cell>
          <cell r="AH494" t="str">
            <v>Imam</v>
          </cell>
          <cell r="AI494" t="str">
            <v>Mosque Mullah</v>
          </cell>
          <cell r="AJ494" t="str">
            <v>Mawlawi</v>
          </cell>
          <cell r="AK494" t="str">
            <v>Rohani</v>
          </cell>
          <cell r="AL494" t="e">
            <v>#REF!</v>
          </cell>
          <cell r="AM494" t="e">
            <v>#REF!</v>
          </cell>
          <cell r="AN494" t="e">
            <v>#REF!</v>
          </cell>
          <cell r="AO494" t="e">
            <v>#REF!</v>
          </cell>
          <cell r="AP494" t="e">
            <v>#REF!</v>
          </cell>
          <cell r="AQ494" t="e">
            <v>#REF!</v>
          </cell>
          <cell r="AR494" t="e">
            <v>#REF!</v>
          </cell>
          <cell r="AS494" t="e">
            <v>#REF!</v>
          </cell>
          <cell r="AT494" t="e">
            <v>#REF!</v>
          </cell>
          <cell r="AU494" t="e">
            <v>#REF!</v>
          </cell>
          <cell r="AV494" t="e">
            <v>#REF!</v>
          </cell>
          <cell r="AW494" t="e">
            <v>#REF!</v>
          </cell>
          <cell r="AX494" t="e">
            <v>#REF!</v>
          </cell>
          <cell r="AY494" t="str">
            <v>Police Commander</v>
          </cell>
          <cell r="AZ494" t="str">
            <v>District Administrator</v>
          </cell>
          <cell r="BA494" t="str">
            <v>Other:</v>
          </cell>
          <cell r="BB494">
            <v>0</v>
          </cell>
          <cell r="BC494">
            <v>0</v>
          </cell>
          <cell r="BD494" t="e">
            <v>#REF!</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row>
        <row r="495">
          <cell r="K495">
            <v>6.03</v>
          </cell>
          <cell r="M495">
            <v>0</v>
          </cell>
          <cell r="P495">
            <v>6.03</v>
          </cell>
          <cell r="Q495">
            <v>0</v>
          </cell>
          <cell r="R495" t="str">
            <v/>
          </cell>
          <cell r="W495" t="str">
            <v>From what does this person get their authority? For example, is it because they own a lot of land, because their father or family members held a similar position, because the command a militia, are old, or something else?</v>
          </cell>
          <cell r="X495" t="str">
            <v/>
          </cell>
          <cell r="Y495" t="str">
            <v>Own a Lot of Land</v>
          </cell>
          <cell r="Z495" t="str">
            <v>Have a Lot of Money</v>
          </cell>
          <cell r="AA495" t="str">
            <v>Father or Family Members Held Position</v>
          </cell>
          <cell r="AB495" t="str">
            <v>From Powerful Family</v>
          </cell>
          <cell r="AC495" t="str">
            <v>Respected and Trusted by Villagers</v>
          </cell>
          <cell r="AD495" t="str">
            <v>Command Militia</v>
          </cell>
          <cell r="AE495" t="str">
            <v>Uloswol / Government Officials recognize this person / meet with them</v>
          </cell>
          <cell r="AF495" t="str">
            <v>NGO recognize this person / meet with them</v>
          </cell>
          <cell r="AG495" t="str">
            <v>Age</v>
          </cell>
          <cell r="AH495" t="str">
            <v>Wisdom</v>
          </cell>
          <cell r="AI495" t="str">
            <v>Level of Education</v>
          </cell>
          <cell r="AJ495" t="str">
            <v>Teacher</v>
          </cell>
          <cell r="AK495" t="str">
            <v>Head of Council</v>
          </cell>
          <cell r="AL495" t="str">
            <v>Member of Council</v>
          </cell>
          <cell r="AM495" t="str">
            <v>Head of CDC</v>
          </cell>
          <cell r="AN495" t="str">
            <v>Member of CDC</v>
          </cell>
          <cell r="AO495" t="str">
            <v>Member of District Council</v>
          </cell>
          <cell r="AP495" t="str">
            <v>Other:</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row>
        <row r="496">
          <cell r="K496">
            <v>6.2299999999999951</v>
          </cell>
        </row>
        <row r="497">
          <cell r="K497">
            <v>11.369999999999992</v>
          </cell>
        </row>
        <row r="498">
          <cell r="K498">
            <v>10.71</v>
          </cell>
        </row>
        <row r="499">
          <cell r="K499">
            <v>1.1100000000000001</v>
          </cell>
        </row>
        <row r="500">
          <cell r="K500">
            <v>1.1200000000000001</v>
          </cell>
        </row>
        <row r="501">
          <cell r="K501">
            <v>5.2099999999999955</v>
          </cell>
        </row>
        <row r="502">
          <cell r="K502">
            <v>90.01</v>
          </cell>
        </row>
        <row r="503">
          <cell r="K503">
            <v>90.02</v>
          </cell>
        </row>
        <row r="504">
          <cell r="K504">
            <v>90.03</v>
          </cell>
        </row>
        <row r="505">
          <cell r="K505">
            <v>90.04</v>
          </cell>
        </row>
        <row r="506">
          <cell r="K506">
            <v>90.05</v>
          </cell>
        </row>
        <row r="507">
          <cell r="K507">
            <v>90.06</v>
          </cell>
        </row>
        <row r="508">
          <cell r="K508">
            <v>90.07</v>
          </cell>
        </row>
        <row r="509">
          <cell r="K509">
            <v>90.08</v>
          </cell>
        </row>
        <row r="510">
          <cell r="K510">
            <v>90.09</v>
          </cell>
        </row>
        <row r="511">
          <cell r="K511">
            <v>90.1</v>
          </cell>
        </row>
      </sheetData>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solidFill>
          <a:srgbClr val="FFFFFF"/>
        </a:solidFill>
        <a:ln w="9525">
          <a:solidFill>
            <a:srgbClr val="000000"/>
          </a:solidFill>
          <a:miter lim="800000"/>
          <a:headEnd/>
          <a:tailEnd/>
        </a:ln>
      </a:spPr>
      <a:body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Y42"/>
  <sheetViews>
    <sheetView view="pageBreakPreview" zoomScaleSheetLayoutView="100" workbookViewId="0">
      <selection activeCell="V30" sqref="V30:AN33"/>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65">
      <c r="A1" s="1" t="str">
        <f>CONCATENATE([2]Sections!$K$1," - / - ",[2]Sections!$K$3," ",[2]Sections!$L$3,": ",[2]Sections!$N$3," [ ",[2]Sections!$V$2," ",ROMAN(COUNT($BM$1:$BM$928))," / ",ROMAN(BM1)," ]")</f>
        <v>Female Household Questionnaire - / - Section F: Consent Form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5" ht="6" customHeight="1"/>
    <row r="3" spans="1:65" ht="16.5" customHeight="1">
      <c r="A3" s="2"/>
      <c r="B3" s="5" t="str">
        <f>VLOOKUP(BJ3,[2]eFHH!$P$4:$DV$523,8,FALSE)</f>
        <v>[Greeting and Introduction]</v>
      </c>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7"/>
      <c r="BI3" s="8"/>
      <c r="BJ3" s="9" t="s">
        <v>15</v>
      </c>
      <c r="BK3" s="9"/>
    </row>
    <row r="4" spans="1:65" ht="6" customHeight="1">
      <c r="A4" s="10"/>
      <c r="B4" s="10"/>
      <c r="C4" s="10"/>
      <c r="D4" s="10"/>
      <c r="E4" s="10"/>
      <c r="F4" s="10"/>
      <c r="G4" s="10"/>
      <c r="H4" s="10"/>
      <c r="I4" s="10"/>
      <c r="J4" s="10"/>
      <c r="K4" s="10"/>
      <c r="L4" s="10"/>
      <c r="M4" s="10"/>
      <c r="N4" s="10"/>
      <c r="O4" s="10"/>
      <c r="P4" s="10"/>
      <c r="Q4" s="10"/>
      <c r="R4" s="10"/>
      <c r="S4" s="10"/>
      <c r="T4" s="11"/>
      <c r="U4" s="11"/>
      <c r="V4" s="2"/>
      <c r="W4" s="2"/>
      <c r="X4" s="2"/>
      <c r="Y4" s="2"/>
      <c r="Z4" s="2"/>
      <c r="AA4" s="2"/>
      <c r="AB4" s="2"/>
      <c r="AC4" s="2"/>
      <c r="AD4" s="2"/>
      <c r="AE4" s="2"/>
      <c r="AF4" s="2"/>
      <c r="AG4" s="2"/>
      <c r="AH4" s="2"/>
      <c r="AI4" s="2"/>
      <c r="AJ4" s="2"/>
      <c r="AK4" s="2"/>
      <c r="AL4" s="2"/>
      <c r="AM4" s="2"/>
      <c r="AN4" s="2"/>
      <c r="AO4" s="2"/>
      <c r="AP4" s="2"/>
      <c r="AQ4" s="12"/>
      <c r="AR4" s="12"/>
      <c r="AS4" s="8"/>
      <c r="AT4" s="8"/>
      <c r="AU4" s="8"/>
      <c r="AV4" s="8"/>
      <c r="AW4" s="8"/>
      <c r="AX4" s="8"/>
      <c r="AY4" s="8"/>
      <c r="AZ4" s="8"/>
      <c r="BA4" s="8"/>
      <c r="BB4" s="8"/>
      <c r="BC4" s="8"/>
      <c r="BD4" s="8"/>
      <c r="BE4" s="8"/>
      <c r="BF4" s="8"/>
      <c r="BG4" s="8"/>
      <c r="BH4" s="8"/>
      <c r="BI4" s="8"/>
      <c r="BJ4" s="13"/>
      <c r="BK4" s="13"/>
    </row>
    <row r="5" spans="1:65" ht="16.5" customHeight="1">
      <c r="A5" s="2"/>
      <c r="B5" s="14" t="str">
        <f>VLOOKUP(BJ5,[2]eFHH!$P$4:$DV$523,8,FALSE)</f>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6"/>
      <c r="BI5" s="8"/>
      <c r="BJ5" s="9" t="s">
        <v>16</v>
      </c>
      <c r="BK5" s="9"/>
    </row>
    <row r="6" spans="1:65" ht="16.5" customHeight="1">
      <c r="A6" s="2"/>
      <c r="B6" s="17"/>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9"/>
      <c r="BI6" s="8"/>
      <c r="BJ6" s="13"/>
      <c r="BK6" s="13"/>
    </row>
    <row r="7" spans="1:65" ht="6" customHeight="1">
      <c r="A7" s="13"/>
      <c r="B7" s="13"/>
      <c r="C7" s="13"/>
      <c r="D7" s="13"/>
      <c r="E7" s="13"/>
      <c r="F7" s="13"/>
      <c r="G7" s="13"/>
      <c r="H7" s="13"/>
      <c r="I7" s="13"/>
      <c r="J7" s="13"/>
      <c r="K7" s="13"/>
      <c r="L7" s="13"/>
      <c r="M7" s="13"/>
      <c r="N7" s="13"/>
      <c r="O7" s="13"/>
      <c r="P7" s="13"/>
      <c r="Q7" s="20"/>
      <c r="R7" s="20"/>
      <c r="S7" s="20"/>
      <c r="U7" s="21"/>
      <c r="V7" s="2"/>
      <c r="W7" s="2"/>
      <c r="X7" s="2"/>
      <c r="Y7" s="2"/>
      <c r="Z7" s="2"/>
      <c r="AA7" s="2"/>
      <c r="AB7" s="2"/>
      <c r="AC7" s="2"/>
      <c r="AD7" s="2"/>
      <c r="AE7" s="2"/>
      <c r="AF7" s="2"/>
      <c r="AG7" s="2"/>
      <c r="AH7" s="2"/>
      <c r="AI7" s="2"/>
      <c r="AJ7" s="2"/>
      <c r="AK7" s="2"/>
      <c r="AL7" s="2"/>
      <c r="AM7" s="2"/>
      <c r="AN7" s="2"/>
      <c r="AO7" s="2"/>
      <c r="AP7" s="2"/>
      <c r="AQ7" s="22"/>
      <c r="BG7" s="20"/>
      <c r="BH7" s="20"/>
      <c r="BI7" s="20"/>
      <c r="BJ7" s="13"/>
      <c r="BK7" s="13"/>
    </row>
    <row r="8" spans="1:65" ht="16.5" customHeight="1">
      <c r="A8" s="2"/>
      <c r="B8" s="14" t="str">
        <f>VLOOKUP(BJ8,[2]eFHH!$P$4:$DV$523,8,FALSE)</f>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6"/>
      <c r="BI8" s="8"/>
      <c r="BJ8" s="9" t="s">
        <v>17</v>
      </c>
      <c r="BK8" s="9"/>
    </row>
    <row r="9" spans="1:65" ht="16.5" customHeight="1">
      <c r="A9" s="2"/>
      <c r="B9" s="17"/>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9"/>
      <c r="BI9" s="8"/>
      <c r="BJ9" s="13"/>
      <c r="BK9" s="13"/>
    </row>
    <row r="10" spans="1:65" ht="6" customHeight="1">
      <c r="A10" s="23"/>
      <c r="B10" s="23"/>
      <c r="C10" s="8"/>
      <c r="D10" s="8"/>
      <c r="E10" s="8"/>
      <c r="F10" s="8"/>
      <c r="G10" s="8"/>
      <c r="H10" s="8"/>
      <c r="I10" s="8"/>
      <c r="J10" s="8"/>
      <c r="K10" s="8"/>
      <c r="L10" s="8"/>
      <c r="M10" s="8"/>
      <c r="N10" s="8"/>
      <c r="O10" s="8"/>
      <c r="P10" s="8"/>
      <c r="Q10" s="8"/>
      <c r="R10" s="8"/>
      <c r="S10" s="8"/>
      <c r="T10" s="8"/>
      <c r="U10" s="8"/>
      <c r="V10" s="2"/>
      <c r="W10" s="2"/>
      <c r="X10" s="2"/>
      <c r="Y10" s="2"/>
      <c r="Z10" s="2"/>
      <c r="AA10" s="2"/>
      <c r="AB10" s="2"/>
      <c r="AC10" s="2"/>
      <c r="AD10" s="2"/>
      <c r="AE10" s="2"/>
      <c r="AF10" s="2"/>
      <c r="AG10" s="2"/>
      <c r="AH10" s="2"/>
      <c r="AI10" s="2"/>
      <c r="AJ10" s="2"/>
      <c r="AK10" s="2"/>
      <c r="AL10" s="2"/>
      <c r="AM10" s="2"/>
      <c r="AN10" s="2"/>
      <c r="AO10" s="2"/>
      <c r="AP10" s="2"/>
      <c r="AQ10" s="8"/>
      <c r="AR10" s="8"/>
      <c r="AS10" s="8"/>
      <c r="AT10" s="8"/>
      <c r="AU10" s="8"/>
      <c r="AV10" s="8"/>
      <c r="AW10" s="8"/>
      <c r="AX10" s="8"/>
      <c r="AY10" s="8"/>
      <c r="AZ10" s="8"/>
      <c r="BA10" s="8"/>
      <c r="BB10" s="8"/>
      <c r="BC10" s="8"/>
      <c r="BD10" s="8"/>
      <c r="BE10" s="8"/>
      <c r="BF10" s="8"/>
      <c r="BG10" s="8"/>
      <c r="BH10" s="8"/>
      <c r="BI10" s="8"/>
      <c r="BJ10" s="24"/>
      <c r="BK10" s="24"/>
    </row>
    <row r="11" spans="1:65" ht="16.5" customHeight="1">
      <c r="A11" s="2"/>
      <c r="B11" s="14" t="str">
        <f>VLOOKUP(BJ11,[2]eFHH!$P$4:$DV$523,8,FALSE)</f>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6"/>
      <c r="BI11" s="8"/>
      <c r="BJ11" s="9" t="s">
        <v>18</v>
      </c>
      <c r="BK11" s="9"/>
    </row>
    <row r="12" spans="1:65" ht="16.5" customHeight="1">
      <c r="A12" s="2"/>
      <c r="B12" s="17"/>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9"/>
      <c r="BI12" s="8"/>
      <c r="BJ12" s="13"/>
      <c r="BK12" s="13"/>
    </row>
    <row r="13" spans="1:65" s="28" customFormat="1" ht="9.9499999999999993" customHeight="1">
      <c r="A13" s="25"/>
      <c r="B13" s="26"/>
      <c r="C13" s="27"/>
      <c r="D13" s="27"/>
      <c r="E13" s="27"/>
      <c r="F13" s="27"/>
      <c r="G13" s="27"/>
      <c r="H13" s="27"/>
      <c r="I13" s="27"/>
      <c r="J13" s="27"/>
      <c r="K13" s="27"/>
      <c r="L13" s="27"/>
      <c r="M13" s="27"/>
      <c r="O13" s="25"/>
      <c r="P13" s="29"/>
      <c r="Q13" s="29"/>
      <c r="R13" s="29"/>
      <c r="S13" s="29"/>
      <c r="T13" s="29"/>
      <c r="U13" s="29"/>
      <c r="AQ13" s="30"/>
      <c r="AR13" s="30"/>
      <c r="AS13" s="30"/>
      <c r="AT13" s="30"/>
      <c r="AU13" s="30"/>
      <c r="AV13" s="30"/>
      <c r="AW13" s="25"/>
      <c r="AX13" s="26"/>
      <c r="AY13" s="26"/>
      <c r="AZ13" s="26"/>
      <c r="BA13" s="26"/>
      <c r="BB13" s="26"/>
      <c r="BC13" s="26"/>
      <c r="BD13" s="26"/>
      <c r="BE13" s="26"/>
      <c r="BF13" s="26"/>
      <c r="BG13" s="26"/>
      <c r="BH13" s="26"/>
      <c r="BI13" s="26"/>
      <c r="BJ13" s="31"/>
      <c r="BK13" s="31"/>
    </row>
    <row r="14" spans="1:65" s="28" customFormat="1" ht="15" customHeight="1">
      <c r="A14" s="25"/>
      <c r="B14" s="26"/>
      <c r="C14" s="27"/>
      <c r="D14" s="27"/>
      <c r="E14" s="32"/>
      <c r="F14" s="33"/>
      <c r="G14" s="21"/>
      <c r="H14" s="21"/>
      <c r="I14" s="27"/>
      <c r="J14" s="32"/>
      <c r="K14" s="33"/>
      <c r="L14" s="21"/>
      <c r="M14" s="21"/>
      <c r="O14" s="25"/>
      <c r="P14" s="29"/>
      <c r="S14" s="33"/>
      <c r="V14" s="34" t="str">
        <f>VLOOKUP(BJ14,[2]eFHH!$P$4:$XX$352,2,FALSE)</f>
        <v>F.01</v>
      </c>
      <c r="W14" s="35"/>
      <c r="X14" s="36" t="str">
        <f>VLOOKUP(BJ14,[2]eFHH!$P$4:$DV$523,8,FALSE)</f>
        <v>Do you agree to participate in this interview?</v>
      </c>
      <c r="Y14" s="36"/>
      <c r="Z14" s="36"/>
      <c r="AA14" s="36"/>
      <c r="AB14" s="36"/>
      <c r="AC14" s="36"/>
      <c r="AD14" s="36"/>
      <c r="AE14" s="36"/>
      <c r="AF14" s="36"/>
      <c r="AG14" s="36"/>
      <c r="AH14" s="36"/>
      <c r="AI14" s="36"/>
      <c r="AJ14" s="36"/>
      <c r="AK14" s="36"/>
      <c r="AL14" s="36"/>
      <c r="AM14" s="36"/>
      <c r="AN14" s="37"/>
      <c r="AW14" s="25"/>
      <c r="AX14" s="26"/>
      <c r="AY14" s="26"/>
      <c r="AZ14" s="26"/>
      <c r="BA14" s="26"/>
      <c r="BB14" s="26"/>
      <c r="BC14" s="26"/>
      <c r="BD14" s="26"/>
      <c r="BE14" s="26"/>
      <c r="BF14" s="26"/>
      <c r="BG14" s="26"/>
      <c r="BH14" s="26"/>
      <c r="BI14" s="26"/>
      <c r="BJ14" s="38" t="s">
        <v>9</v>
      </c>
      <c r="BK14" s="38"/>
    </row>
    <row r="15" spans="1:65" s="28" customFormat="1" ht="14.25" customHeight="1">
      <c r="A15" s="25"/>
      <c r="B15" s="26"/>
      <c r="C15" s="27"/>
      <c r="D15" s="27"/>
      <c r="E15" s="27"/>
      <c r="F15" s="27"/>
      <c r="G15" s="27"/>
      <c r="H15" s="27"/>
      <c r="I15" s="27"/>
      <c r="J15" s="27"/>
      <c r="K15" s="27"/>
      <c r="L15" s="27"/>
      <c r="M15" s="27"/>
      <c r="O15" s="25"/>
      <c r="P15" s="29"/>
      <c r="S15" s="33"/>
      <c r="V15" s="39">
        <v>1</v>
      </c>
      <c r="W15" s="40" t="str">
        <f>VLOOKUP(BJ14,[2]eFHH!$P$4:$DU$523,10,FALSE)</f>
        <v>No</v>
      </c>
      <c r="Y15" s="41" t="str">
        <f>CONCATENATE("[&gt;&gt;",VLOOKUP(BJ14,[2]eFHH!$P$4:$DV$3054,3,FALSE),"]")</f>
        <v>[&gt;&gt;A.01]</v>
      </c>
      <c r="AE15" s="25"/>
      <c r="AF15" s="26"/>
      <c r="AN15" s="42"/>
      <c r="AW15" s="25"/>
      <c r="AX15" s="26"/>
      <c r="AY15" s="21"/>
      <c r="AZ15" s="21"/>
      <c r="BA15" s="21"/>
      <c r="BB15" s="21"/>
      <c r="BC15" s="21"/>
      <c r="BD15" s="21"/>
      <c r="BE15" s="21"/>
      <c r="BF15" s="21"/>
      <c r="BG15" s="4"/>
      <c r="BH15" s="4"/>
      <c r="BI15" s="21"/>
      <c r="BJ15" s="43">
        <f>VLOOKUP(BJ14,[2]eFHH!$P$4:$DV$523,65,FALSE)</f>
        <v>0</v>
      </c>
      <c r="BK15" s="43"/>
    </row>
    <row r="16" spans="1:65" s="28" customFormat="1" ht="14.25" customHeight="1">
      <c r="A16" s="25"/>
      <c r="B16" s="26"/>
      <c r="C16" s="44"/>
      <c r="D16" s="44"/>
      <c r="E16" s="44"/>
      <c r="F16" s="44"/>
      <c r="G16" s="44"/>
      <c r="H16" s="44"/>
      <c r="I16" s="44"/>
      <c r="J16" s="44"/>
      <c r="K16" s="44"/>
      <c r="L16" s="44"/>
      <c r="M16" s="44"/>
      <c r="O16" s="25"/>
      <c r="P16" s="29"/>
      <c r="S16" s="44"/>
      <c r="V16" s="45">
        <v>2</v>
      </c>
      <c r="W16" s="46" t="str">
        <f>VLOOKUP(BJ14,[2]eFHH!$P$4:$DU$523,11,FALSE)</f>
        <v>Yes</v>
      </c>
      <c r="X16" s="47"/>
      <c r="Y16" s="48"/>
      <c r="Z16" s="47"/>
      <c r="AA16" s="47"/>
      <c r="AB16" s="47"/>
      <c r="AC16" s="47"/>
      <c r="AD16" s="47"/>
      <c r="AE16" s="49"/>
      <c r="AF16" s="50"/>
      <c r="AG16" s="47"/>
      <c r="AH16" s="47"/>
      <c r="AI16" s="47"/>
      <c r="AJ16" s="47"/>
      <c r="AK16" s="47"/>
      <c r="AL16" s="47"/>
      <c r="AM16" s="47"/>
      <c r="AN16" s="51"/>
      <c r="AW16" s="25"/>
      <c r="AX16" s="26"/>
      <c r="AY16" s="26"/>
      <c r="AZ16" s="26"/>
      <c r="BA16" s="26"/>
      <c r="BB16" s="26"/>
      <c r="BC16" s="26"/>
      <c r="BD16" s="26"/>
      <c r="BE16" s="26"/>
      <c r="BF16" s="26"/>
      <c r="BG16" s="26"/>
      <c r="BH16" s="26"/>
      <c r="BI16" s="26"/>
      <c r="BK16" s="52"/>
    </row>
    <row r="17" spans="1:63" s="28" customFormat="1" ht="9.9499999999999993" customHeight="1">
      <c r="A17" s="25"/>
      <c r="B17" s="26"/>
      <c r="C17" s="44"/>
      <c r="D17" s="44"/>
      <c r="E17" s="44"/>
      <c r="F17" s="44"/>
      <c r="G17" s="44"/>
      <c r="H17" s="44"/>
      <c r="I17" s="44"/>
      <c r="J17" s="44"/>
      <c r="K17" s="44"/>
      <c r="L17" s="44"/>
      <c r="M17" s="44"/>
      <c r="O17" s="25"/>
      <c r="P17" s="29"/>
      <c r="S17" s="44"/>
      <c r="V17" s="2"/>
      <c r="W17" s="2"/>
      <c r="X17" s="2"/>
      <c r="Y17" s="2"/>
      <c r="Z17" s="2"/>
      <c r="AA17" s="2"/>
      <c r="AB17" s="2"/>
      <c r="AC17" s="2"/>
      <c r="AD17" s="2"/>
      <c r="AE17" s="2"/>
      <c r="AF17" s="2"/>
      <c r="AG17" s="2"/>
      <c r="AH17" s="2"/>
      <c r="AI17" s="2"/>
      <c r="AJ17" s="2"/>
      <c r="AK17" s="2"/>
      <c r="AL17" s="2"/>
      <c r="AM17" s="2"/>
      <c r="AN17" s="2"/>
      <c r="AW17" s="25"/>
      <c r="AX17" s="26"/>
      <c r="AY17" s="26"/>
      <c r="AZ17" s="26"/>
      <c r="BA17" s="26"/>
      <c r="BB17" s="26"/>
      <c r="BC17" s="26"/>
      <c r="BD17" s="26"/>
      <c r="BE17" s="26"/>
      <c r="BF17" s="26"/>
      <c r="BG17" s="26"/>
      <c r="BH17" s="26"/>
      <c r="BI17" s="26"/>
      <c r="BK17" s="52"/>
    </row>
    <row r="18" spans="1:63" s="28" customFormat="1" ht="15" customHeight="1">
      <c r="A18" s="25"/>
      <c r="B18" s="26"/>
      <c r="C18" s="53"/>
      <c r="D18" s="53"/>
      <c r="E18" s="53"/>
      <c r="F18" s="53"/>
      <c r="G18" s="53"/>
      <c r="H18" s="54"/>
      <c r="I18" s="53"/>
      <c r="J18" s="53"/>
      <c r="K18" s="53"/>
      <c r="L18" s="53"/>
      <c r="M18" s="53"/>
      <c r="O18" s="25"/>
      <c r="P18" s="29"/>
      <c r="S18" s="53"/>
      <c r="V18" s="55" t="str">
        <f>VLOOKUP(BJ18,[2]eFHH!$P$4:$XX$352,2,FALSE)</f>
        <v>F.02</v>
      </c>
      <c r="W18" s="56"/>
      <c r="X18" s="57" t="str">
        <f>VLOOKUP(BJ18,[2]eFHH!$P$4:$DV$523,8,FALSE)</f>
        <v>What is your name?</v>
      </c>
      <c r="Y18" s="36"/>
      <c r="Z18" s="36"/>
      <c r="AA18" s="36"/>
      <c r="AB18" s="36"/>
      <c r="AC18" s="36"/>
      <c r="AD18" s="36"/>
      <c r="AE18" s="36"/>
      <c r="AF18" s="36"/>
      <c r="AG18" s="36"/>
      <c r="AH18" s="36"/>
      <c r="AI18" s="36"/>
      <c r="AJ18" s="36"/>
      <c r="AK18" s="36"/>
      <c r="AL18" s="36"/>
      <c r="AM18" s="36"/>
      <c r="AN18" s="37"/>
      <c r="AW18" s="25"/>
      <c r="AX18" s="26"/>
      <c r="BJ18" s="38" t="s">
        <v>10</v>
      </c>
      <c r="BK18" s="38"/>
    </row>
    <row r="19" spans="1:63" s="28" customFormat="1" ht="15" customHeight="1">
      <c r="A19" s="25"/>
      <c r="B19" s="26"/>
      <c r="C19" s="53"/>
      <c r="D19" s="53"/>
      <c r="E19" s="53"/>
      <c r="F19" s="53"/>
      <c r="G19" s="53"/>
      <c r="H19" s="53"/>
      <c r="I19" s="53"/>
      <c r="J19" s="53"/>
      <c r="K19" s="53"/>
      <c r="L19" s="53"/>
      <c r="M19" s="53"/>
      <c r="O19" s="25"/>
      <c r="P19" s="29"/>
      <c r="S19" s="53"/>
      <c r="V19" s="58" t="s">
        <v>1</v>
      </c>
      <c r="W19" s="59" t="str">
        <f>VLOOKUP(BJ18,[2]eFHH!$P$4:$DU$523,10,FALSE)</f>
        <v>Refuse to Provide Name</v>
      </c>
      <c r="AF19" s="41"/>
      <c r="AN19" s="42"/>
      <c r="AW19" s="25"/>
      <c r="AX19" s="26"/>
      <c r="BJ19" s="43">
        <f>VLOOKUP(BJ18,[2]eFHH!$P$4:$DV$523,65,FALSE)</f>
        <v>0</v>
      </c>
      <c r="BK19" s="43"/>
    </row>
    <row r="20" spans="1:63" s="28" customFormat="1" ht="15" customHeight="1">
      <c r="A20" s="25"/>
      <c r="B20" s="26"/>
      <c r="C20" s="27"/>
      <c r="D20" s="27"/>
      <c r="E20" s="27"/>
      <c r="F20" s="27"/>
      <c r="G20" s="27"/>
      <c r="H20" s="27"/>
      <c r="I20" s="27"/>
      <c r="J20" s="32"/>
      <c r="K20" s="33"/>
      <c r="L20" s="32"/>
      <c r="M20" s="33"/>
      <c r="O20" s="25"/>
      <c r="P20" s="29"/>
      <c r="S20" s="33"/>
      <c r="V20" s="60"/>
      <c r="W20" s="61"/>
      <c r="X20" s="61"/>
      <c r="Y20" s="61"/>
      <c r="Z20" s="61"/>
      <c r="AA20" s="61"/>
      <c r="AB20" s="61"/>
      <c r="AC20" s="61"/>
      <c r="AD20" s="61"/>
      <c r="AE20" s="61"/>
      <c r="AF20" s="61"/>
      <c r="AG20" s="61"/>
      <c r="AH20" s="61"/>
      <c r="AI20" s="61"/>
      <c r="AJ20" s="61"/>
      <c r="AK20" s="61"/>
      <c r="AL20" s="61"/>
      <c r="AM20" s="61"/>
      <c r="AN20" s="62"/>
      <c r="AP20" s="52"/>
    </row>
    <row r="21" spans="1:63" s="28" customFormat="1" ht="15" customHeight="1">
      <c r="A21" s="31"/>
      <c r="B21" s="31"/>
      <c r="V21" s="63"/>
      <c r="W21" s="64"/>
      <c r="X21" s="64"/>
      <c r="Y21" s="64"/>
      <c r="Z21" s="64"/>
      <c r="AA21" s="64"/>
      <c r="AB21" s="64"/>
      <c r="AC21" s="64"/>
      <c r="AD21" s="64"/>
      <c r="AE21" s="64"/>
      <c r="AF21" s="64"/>
      <c r="AG21" s="64"/>
      <c r="AH21" s="64"/>
      <c r="AI21" s="64"/>
      <c r="AJ21" s="64"/>
      <c r="AK21" s="64"/>
      <c r="AL21" s="64"/>
      <c r="AM21" s="64"/>
      <c r="AN21" s="65"/>
      <c r="AP21" s="52"/>
    </row>
    <row r="22" spans="1:63" s="28" customFormat="1" ht="15" customHeight="1">
      <c r="A22" s="23"/>
      <c r="B22" s="23"/>
      <c r="C22" s="44"/>
      <c r="D22" s="44"/>
      <c r="E22" s="44"/>
      <c r="F22" s="44"/>
      <c r="G22" s="44"/>
      <c r="H22" s="44"/>
      <c r="I22" s="44"/>
      <c r="J22" s="44"/>
      <c r="K22" s="44"/>
      <c r="L22" s="44"/>
      <c r="M22" s="44"/>
      <c r="N22" s="44"/>
      <c r="O22" s="44"/>
      <c r="P22" s="44"/>
      <c r="Q22" s="44"/>
      <c r="R22" s="44"/>
      <c r="S22" s="44"/>
      <c r="T22" s="31"/>
      <c r="U22" s="31"/>
      <c r="V22" s="63"/>
      <c r="W22" s="64"/>
      <c r="X22" s="64"/>
      <c r="Y22" s="64"/>
      <c r="Z22" s="64"/>
      <c r="AA22" s="64"/>
      <c r="AB22" s="64"/>
      <c r="AC22" s="64"/>
      <c r="AD22" s="64"/>
      <c r="AE22" s="64"/>
      <c r="AF22" s="64"/>
      <c r="AG22" s="64"/>
      <c r="AH22" s="64"/>
      <c r="AI22" s="64"/>
      <c r="AJ22" s="64"/>
      <c r="AK22" s="64"/>
      <c r="AL22" s="64"/>
      <c r="AM22" s="64"/>
      <c r="AN22" s="65"/>
      <c r="AQ22" s="25"/>
    </row>
    <row r="23" spans="1:63" s="28" customFormat="1" ht="15" customHeight="1">
      <c r="A23" s="25"/>
      <c r="B23" s="26"/>
      <c r="T23" s="66"/>
      <c r="U23" s="66"/>
      <c r="V23" s="63"/>
      <c r="W23" s="64"/>
      <c r="X23" s="64"/>
      <c r="Y23" s="64"/>
      <c r="Z23" s="64"/>
      <c r="AA23" s="64"/>
      <c r="AB23" s="64"/>
      <c r="AC23" s="64"/>
      <c r="AD23" s="64"/>
      <c r="AE23" s="64"/>
      <c r="AF23" s="64"/>
      <c r="AG23" s="64"/>
      <c r="AH23" s="64"/>
      <c r="AI23" s="64"/>
      <c r="AJ23" s="64"/>
      <c r="AK23" s="64"/>
      <c r="AL23" s="64"/>
      <c r="AM23" s="64"/>
      <c r="AN23" s="65"/>
      <c r="AO23" s="30"/>
      <c r="AP23" s="30"/>
      <c r="AQ23" s="25"/>
      <c r="AR23" s="25"/>
      <c r="AS23" s="25"/>
      <c r="AT23" s="25"/>
    </row>
    <row r="24" spans="1:63" s="28" customFormat="1" ht="14.25" customHeight="1">
      <c r="A24" s="25"/>
      <c r="B24" s="30"/>
      <c r="C24" s="30"/>
      <c r="D24" s="30"/>
      <c r="E24" s="30"/>
      <c r="F24" s="30"/>
      <c r="G24" s="30"/>
      <c r="H24" s="30"/>
      <c r="I24" s="30"/>
      <c r="J24" s="67"/>
      <c r="K24" s="13"/>
      <c r="L24" s="13"/>
      <c r="M24" s="13"/>
      <c r="N24" s="13"/>
      <c r="O24" s="13"/>
      <c r="P24" s="26"/>
      <c r="Q24" s="26"/>
      <c r="S24" s="25"/>
      <c r="T24" s="68"/>
      <c r="U24" s="68"/>
      <c r="V24" s="63"/>
      <c r="W24" s="64"/>
      <c r="X24" s="64"/>
      <c r="Y24" s="64"/>
      <c r="Z24" s="64"/>
      <c r="AA24" s="64"/>
      <c r="AB24" s="64"/>
      <c r="AC24" s="64"/>
      <c r="AD24" s="64"/>
      <c r="AE24" s="64"/>
      <c r="AF24" s="64"/>
      <c r="AG24" s="64"/>
      <c r="AH24" s="64"/>
      <c r="AI24" s="64"/>
      <c r="AJ24" s="64"/>
      <c r="AK24" s="64"/>
      <c r="AL24" s="64"/>
      <c r="AM24" s="64"/>
      <c r="AN24" s="65"/>
      <c r="AO24" s="30"/>
      <c r="AP24" s="30"/>
    </row>
    <row r="25" spans="1:63" s="28" customFormat="1" ht="14.25" customHeight="1">
      <c r="A25" s="25"/>
      <c r="B25" s="30"/>
      <c r="C25" s="30"/>
      <c r="D25" s="30"/>
      <c r="E25" s="30"/>
      <c r="F25" s="30"/>
      <c r="G25" s="30"/>
      <c r="H25" s="30"/>
      <c r="I25" s="30"/>
      <c r="J25" s="67"/>
      <c r="K25" s="13"/>
      <c r="L25" s="13"/>
      <c r="M25" s="13"/>
      <c r="N25" s="13"/>
      <c r="O25" s="13"/>
      <c r="P25" s="26"/>
      <c r="Q25" s="26"/>
      <c r="S25" s="25"/>
      <c r="V25" s="63"/>
      <c r="W25" s="64"/>
      <c r="X25" s="64"/>
      <c r="Y25" s="64"/>
      <c r="Z25" s="64"/>
      <c r="AA25" s="64"/>
      <c r="AB25" s="64"/>
      <c r="AC25" s="64"/>
      <c r="AD25" s="64"/>
      <c r="AE25" s="64"/>
      <c r="AF25" s="64"/>
      <c r="AG25" s="64"/>
      <c r="AH25" s="64"/>
      <c r="AI25" s="64"/>
      <c r="AJ25" s="64"/>
      <c r="AK25" s="64"/>
      <c r="AL25" s="64"/>
      <c r="AM25" s="64"/>
      <c r="AN25" s="65"/>
    </row>
    <row r="26" spans="1:63" s="28" customFormat="1" ht="14.25" customHeight="1">
      <c r="A26" s="25"/>
      <c r="B26" s="30"/>
      <c r="C26" s="30"/>
      <c r="D26" s="30"/>
      <c r="E26" s="30"/>
      <c r="F26" s="30"/>
      <c r="G26" s="30"/>
      <c r="H26" s="30"/>
      <c r="I26" s="30"/>
      <c r="J26" s="67"/>
      <c r="K26" s="13"/>
      <c r="L26" s="13"/>
      <c r="M26" s="13"/>
      <c r="N26" s="13"/>
      <c r="O26" s="13"/>
      <c r="P26" s="26"/>
      <c r="Q26" s="26"/>
      <c r="S26" s="25"/>
      <c r="V26" s="63"/>
      <c r="W26" s="64"/>
      <c r="X26" s="64"/>
      <c r="Y26" s="64"/>
      <c r="Z26" s="64"/>
      <c r="AA26" s="64"/>
      <c r="AB26" s="64"/>
      <c r="AC26" s="64"/>
      <c r="AD26" s="64"/>
      <c r="AE26" s="64"/>
      <c r="AF26" s="64"/>
      <c r="AG26" s="64"/>
      <c r="AH26" s="64"/>
      <c r="AI26" s="64"/>
      <c r="AJ26" s="64"/>
      <c r="AK26" s="64"/>
      <c r="AL26" s="64"/>
      <c r="AM26" s="64"/>
      <c r="AN26" s="65"/>
    </row>
    <row r="27" spans="1:63" s="28" customFormat="1" ht="14.25" customHeight="1">
      <c r="A27" s="25"/>
      <c r="B27" s="30"/>
      <c r="C27" s="30"/>
      <c r="D27" s="30"/>
      <c r="E27" s="30"/>
      <c r="F27" s="30"/>
      <c r="G27" s="30"/>
      <c r="H27" s="30"/>
      <c r="I27" s="30"/>
      <c r="J27" s="67"/>
      <c r="K27" s="13"/>
      <c r="L27" s="13"/>
      <c r="M27" s="13"/>
      <c r="N27" s="13"/>
      <c r="O27" s="13"/>
      <c r="P27" s="26"/>
      <c r="Q27" s="26"/>
      <c r="S27" s="25"/>
      <c r="V27" s="69"/>
      <c r="W27" s="70"/>
      <c r="X27" s="70"/>
      <c r="Y27" s="70"/>
      <c r="Z27" s="70"/>
      <c r="AA27" s="70"/>
      <c r="AB27" s="70"/>
      <c r="AC27" s="70"/>
      <c r="AD27" s="70"/>
      <c r="AE27" s="70"/>
      <c r="AF27" s="70"/>
      <c r="AG27" s="70"/>
      <c r="AH27" s="70"/>
      <c r="AI27" s="70"/>
      <c r="AJ27" s="70"/>
      <c r="AK27" s="70"/>
      <c r="AL27" s="70"/>
      <c r="AM27" s="70"/>
      <c r="AN27" s="71"/>
    </row>
    <row r="28" spans="1:63" s="28" customFormat="1" ht="14.25" customHeight="1">
      <c r="A28" s="25"/>
      <c r="B28" s="30"/>
      <c r="C28" s="30"/>
      <c r="D28" s="30"/>
      <c r="E28" s="30"/>
      <c r="F28" s="30"/>
      <c r="G28" s="30"/>
      <c r="H28" s="30"/>
      <c r="I28" s="30"/>
      <c r="J28" s="67"/>
      <c r="K28" s="13"/>
      <c r="L28" s="13"/>
      <c r="M28" s="13"/>
      <c r="N28" s="13"/>
      <c r="O28" s="13"/>
      <c r="P28" s="26"/>
      <c r="Q28" s="26"/>
      <c r="S28" s="25"/>
      <c r="U28" s="21"/>
    </row>
    <row r="29" spans="1:63" s="28" customFormat="1" ht="15" customHeight="1">
      <c r="A29" s="25"/>
      <c r="B29" s="30"/>
      <c r="C29" s="30"/>
      <c r="D29" s="30"/>
      <c r="E29" s="30"/>
      <c r="F29" s="30"/>
      <c r="G29" s="30"/>
      <c r="H29" s="30"/>
      <c r="I29" s="30"/>
      <c r="J29" s="67"/>
      <c r="K29" s="13"/>
      <c r="L29" s="13"/>
      <c r="M29" s="13"/>
      <c r="N29" s="13"/>
      <c r="O29" s="13"/>
      <c r="P29" s="26"/>
      <c r="Q29" s="26"/>
      <c r="S29" s="25"/>
      <c r="U29" s="21"/>
      <c r="V29" s="34" t="s">
        <v>10</v>
      </c>
      <c r="W29" s="35"/>
      <c r="X29" s="72" t="s">
        <v>72</v>
      </c>
      <c r="Y29" s="73"/>
      <c r="Z29" s="73"/>
      <c r="AA29" s="73"/>
      <c r="AB29" s="73"/>
      <c r="AC29" s="73"/>
      <c r="AD29" s="73"/>
      <c r="AE29" s="73"/>
      <c r="AF29" s="73"/>
      <c r="AG29" s="73"/>
      <c r="AH29" s="73"/>
      <c r="AI29" s="73"/>
      <c r="AJ29" s="73"/>
      <c r="AK29" s="73"/>
      <c r="AL29" s="73"/>
      <c r="AM29" s="73"/>
      <c r="AN29" s="74"/>
    </row>
    <row r="30" spans="1:63" s="28" customFormat="1" ht="14.25" customHeight="1">
      <c r="A30" s="25"/>
      <c r="B30" s="30"/>
      <c r="C30" s="30"/>
      <c r="D30" s="30"/>
      <c r="E30" s="30"/>
      <c r="F30" s="30"/>
      <c r="G30" s="30"/>
      <c r="H30" s="30"/>
      <c r="I30" s="30"/>
      <c r="J30" s="67"/>
      <c r="K30" s="13"/>
      <c r="L30" s="13"/>
      <c r="M30" s="13"/>
      <c r="N30" s="13"/>
      <c r="O30" s="13"/>
      <c r="P30" s="26"/>
      <c r="Q30" s="26"/>
      <c r="S30" s="25"/>
      <c r="U30" s="21"/>
      <c r="V30" s="75"/>
      <c r="W30" s="76"/>
      <c r="X30" s="76"/>
      <c r="Y30" s="76"/>
      <c r="Z30" s="76"/>
      <c r="AA30" s="76"/>
      <c r="AB30" s="76"/>
      <c r="AC30" s="76"/>
      <c r="AD30" s="76"/>
      <c r="AE30" s="76"/>
      <c r="AF30" s="76"/>
      <c r="AG30" s="76"/>
      <c r="AH30" s="76"/>
      <c r="AI30" s="76"/>
      <c r="AJ30" s="76"/>
      <c r="AK30" s="76"/>
      <c r="AL30" s="76"/>
      <c r="AM30" s="76"/>
      <c r="AN30" s="77"/>
    </row>
    <row r="31" spans="1:63" s="28" customFormat="1" ht="9.9499999999999993" customHeight="1">
      <c r="A31" s="25"/>
      <c r="B31" s="30"/>
      <c r="C31" s="30"/>
      <c r="D31" s="30"/>
      <c r="E31" s="30"/>
      <c r="F31" s="30"/>
      <c r="G31" s="30"/>
      <c r="H31" s="30"/>
      <c r="I31" s="30"/>
      <c r="J31" s="67"/>
      <c r="K31" s="13"/>
      <c r="L31" s="13"/>
      <c r="M31" s="13"/>
      <c r="N31" s="13"/>
      <c r="O31" s="13"/>
      <c r="P31" s="26"/>
      <c r="Q31" s="26"/>
      <c r="S31" s="25"/>
      <c r="U31" s="21"/>
      <c r="V31" s="78"/>
      <c r="W31" s="79"/>
      <c r="X31" s="79"/>
      <c r="Y31" s="79"/>
      <c r="Z31" s="79"/>
      <c r="AA31" s="79"/>
      <c r="AB31" s="79"/>
      <c r="AC31" s="79"/>
      <c r="AD31" s="79"/>
      <c r="AE31" s="79"/>
      <c r="AF31" s="79"/>
      <c r="AG31" s="79"/>
      <c r="AH31" s="79"/>
      <c r="AI31" s="79"/>
      <c r="AJ31" s="79"/>
      <c r="AK31" s="79"/>
      <c r="AL31" s="79"/>
      <c r="AM31" s="79"/>
      <c r="AN31" s="80"/>
    </row>
    <row r="32" spans="1:63" s="28" customFormat="1" ht="15" customHeight="1">
      <c r="A32" s="25"/>
      <c r="B32" s="30"/>
      <c r="C32" s="30"/>
      <c r="D32" s="30"/>
      <c r="E32" s="30"/>
      <c r="F32" s="30"/>
      <c r="G32" s="30"/>
      <c r="H32" s="30"/>
      <c r="I32" s="30"/>
      <c r="J32" s="67"/>
      <c r="K32" s="13"/>
      <c r="L32" s="13"/>
      <c r="M32" s="13"/>
      <c r="N32" s="13"/>
      <c r="O32" s="13"/>
      <c r="P32" s="26"/>
      <c r="Q32" s="26"/>
      <c r="S32" s="25"/>
      <c r="U32" s="21"/>
      <c r="V32" s="78"/>
      <c r="W32" s="79"/>
      <c r="X32" s="79"/>
      <c r="Y32" s="79"/>
      <c r="Z32" s="79"/>
      <c r="AA32" s="79"/>
      <c r="AB32" s="79"/>
      <c r="AC32" s="79"/>
      <c r="AD32" s="79"/>
      <c r="AE32" s="79"/>
      <c r="AF32" s="79"/>
      <c r="AG32" s="79"/>
      <c r="AH32" s="79"/>
      <c r="AI32" s="79"/>
      <c r="AJ32" s="79"/>
      <c r="AK32" s="79"/>
      <c r="AL32" s="79"/>
      <c r="AM32" s="79"/>
      <c r="AN32" s="80"/>
    </row>
    <row r="33" spans="1:77" s="28" customFormat="1" ht="14.25" customHeight="1">
      <c r="A33" s="25"/>
      <c r="B33" s="30"/>
      <c r="C33" s="30"/>
      <c r="D33" s="30"/>
      <c r="E33" s="30"/>
      <c r="F33" s="30"/>
      <c r="G33" s="30"/>
      <c r="H33" s="30"/>
      <c r="I33" s="30"/>
      <c r="J33" s="67"/>
      <c r="K33" s="13"/>
      <c r="L33" s="13"/>
      <c r="M33" s="13"/>
      <c r="N33" s="13"/>
      <c r="O33" s="13"/>
      <c r="P33" s="26"/>
      <c r="Q33" s="26"/>
      <c r="S33" s="25"/>
      <c r="T33" s="4"/>
      <c r="U33" s="4"/>
      <c r="V33" s="81"/>
      <c r="W33" s="82"/>
      <c r="X33" s="82"/>
      <c r="Y33" s="82"/>
      <c r="Z33" s="82"/>
      <c r="AA33" s="82"/>
      <c r="AB33" s="82"/>
      <c r="AC33" s="82"/>
      <c r="AD33" s="82"/>
      <c r="AE33" s="82"/>
      <c r="AF33" s="82"/>
      <c r="AG33" s="82"/>
      <c r="AH33" s="82"/>
      <c r="AI33" s="82"/>
      <c r="AJ33" s="82"/>
      <c r="AK33" s="82"/>
      <c r="AL33" s="82"/>
      <c r="AM33" s="82"/>
      <c r="AN33" s="83"/>
    </row>
    <row r="34" spans="1:77" s="28" customFormat="1" ht="14.25" customHeight="1">
      <c r="A34" s="25"/>
      <c r="B34" s="30"/>
      <c r="C34" s="30"/>
      <c r="D34" s="30"/>
      <c r="E34" s="30"/>
      <c r="F34" s="30"/>
      <c r="G34" s="30"/>
      <c r="H34" s="30"/>
      <c r="I34" s="30"/>
      <c r="J34" s="67"/>
      <c r="K34" s="13"/>
      <c r="L34" s="13"/>
      <c r="M34" s="13"/>
      <c r="N34" s="13"/>
      <c r="O34" s="13"/>
      <c r="P34" s="26"/>
      <c r="Q34" s="26"/>
      <c r="S34" s="25"/>
      <c r="T34" s="4"/>
      <c r="U34" s="4"/>
    </row>
    <row r="35" spans="1:77" s="28" customFormat="1" ht="15" customHeight="1">
      <c r="A35" s="25"/>
      <c r="B35" s="30"/>
      <c r="C35" s="30"/>
      <c r="D35" s="30"/>
      <c r="E35" s="30"/>
      <c r="F35" s="30"/>
      <c r="G35" s="30"/>
      <c r="H35" s="30"/>
      <c r="I35" s="30"/>
      <c r="J35" s="67"/>
      <c r="K35" s="13"/>
      <c r="L35" s="13"/>
      <c r="M35" s="13"/>
      <c r="N35" s="13"/>
      <c r="O35" s="13"/>
      <c r="P35" s="26"/>
      <c r="Q35" s="84">
        <f>VLOOKUP(BX35,[2]eFHH!$P$4:$BW$257,2,FALSE)</f>
        <v>0.04</v>
      </c>
      <c r="R35" s="84"/>
      <c r="S35" s="85" t="str">
        <f>VLOOKUP(BX35,[2]eFHH!$P$4:$BW$257,8,FALSE)</f>
        <v>Village Code</v>
      </c>
      <c r="T35" s="86"/>
      <c r="U35" s="86"/>
      <c r="V35" s="86"/>
      <c r="W35" s="86"/>
      <c r="X35" s="86"/>
      <c r="Y35" s="86"/>
      <c r="Z35" s="86"/>
      <c r="AA35" s="86"/>
      <c r="AB35" s="87" t="s">
        <v>2</v>
      </c>
      <c r="AC35" s="88"/>
      <c r="AD35" s="88"/>
      <c r="AE35" s="88"/>
      <c r="AF35" s="88"/>
      <c r="AG35" s="88"/>
      <c r="AH35" s="88"/>
      <c r="AI35" s="88"/>
      <c r="AJ35" s="88"/>
      <c r="AK35" s="88"/>
      <c r="AL35" s="88"/>
      <c r="AM35" s="88"/>
      <c r="AN35" s="88"/>
      <c r="AO35" s="88"/>
      <c r="AP35" s="88"/>
      <c r="AQ35" s="88"/>
      <c r="AR35" s="88"/>
      <c r="AS35" s="88"/>
      <c r="BX35" s="89">
        <v>0.51</v>
      </c>
      <c r="BY35" s="89"/>
    </row>
    <row r="36" spans="1:77" s="28" customFormat="1" ht="15" customHeight="1">
      <c r="A36" s="25"/>
      <c r="B36" s="30"/>
      <c r="C36" s="30"/>
      <c r="D36" s="30"/>
      <c r="E36" s="30"/>
      <c r="F36" s="30"/>
      <c r="G36" s="30"/>
      <c r="H36" s="30"/>
      <c r="I36" s="30"/>
      <c r="J36" s="67"/>
      <c r="K36" s="13"/>
      <c r="L36" s="13"/>
      <c r="M36" s="13"/>
      <c r="N36" s="13"/>
      <c r="O36" s="13"/>
      <c r="P36" s="26"/>
      <c r="Q36" s="84"/>
      <c r="R36" s="84"/>
      <c r="S36" s="85"/>
      <c r="T36" s="86"/>
      <c r="U36" s="86"/>
      <c r="V36" s="86"/>
      <c r="W36" s="86"/>
      <c r="X36" s="86"/>
      <c r="Y36" s="86"/>
      <c r="Z36" s="86"/>
      <c r="AA36" s="86"/>
      <c r="AB36" s="87"/>
      <c r="AC36" s="88"/>
      <c r="AD36" s="88"/>
      <c r="AE36" s="88"/>
      <c r="AF36" s="88"/>
      <c r="AG36" s="88"/>
      <c r="AH36" s="88"/>
      <c r="AI36" s="88"/>
      <c r="AJ36" s="88"/>
      <c r="AK36" s="88"/>
      <c r="AL36" s="88"/>
      <c r="AM36" s="88"/>
      <c r="AN36" s="88"/>
      <c r="AO36" s="88"/>
      <c r="AP36" s="88"/>
      <c r="AQ36" s="88"/>
      <c r="AR36" s="88"/>
      <c r="AS36" s="88"/>
      <c r="BX36" s="90"/>
      <c r="BY36" s="90"/>
    </row>
    <row r="37" spans="1:77" s="28" customFormat="1" ht="6" customHeight="1">
      <c r="A37" s="25"/>
      <c r="B37" s="30"/>
      <c r="C37" s="30"/>
      <c r="D37" s="30"/>
      <c r="E37" s="30"/>
      <c r="F37" s="30"/>
      <c r="G37" s="30"/>
      <c r="H37" s="30"/>
      <c r="I37" s="30"/>
      <c r="J37" s="67"/>
      <c r="K37" s="13"/>
      <c r="L37" s="13"/>
      <c r="M37" s="13"/>
      <c r="N37" s="13"/>
      <c r="O37" s="13"/>
      <c r="P37" s="26"/>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BX37" s="89">
        <v>0.5</v>
      </c>
      <c r="BY37" s="89"/>
    </row>
    <row r="38" spans="1:77" s="28" customFormat="1" ht="15" customHeight="1">
      <c r="A38" s="25"/>
      <c r="B38" s="30"/>
      <c r="C38" s="30"/>
      <c r="D38" s="30"/>
      <c r="E38" s="30"/>
      <c r="F38" s="30"/>
      <c r="G38" s="30"/>
      <c r="H38" s="30"/>
      <c r="I38" s="30"/>
      <c r="J38" s="67"/>
      <c r="K38" s="13"/>
      <c r="L38" s="13"/>
      <c r="M38" s="13"/>
      <c r="N38" s="13"/>
      <c r="O38" s="13"/>
      <c r="P38" s="26"/>
      <c r="Q38" s="91">
        <f>VLOOKUP(BX37,[2]eFHH!$P$4:$BW$257,2,FALSE)</f>
        <v>0.05</v>
      </c>
      <c r="R38" s="92"/>
      <c r="S38" s="93" t="str">
        <f>VLOOKUP(BX37,[2]eFHH!$P$4:$BW$257,8,FALSE)</f>
        <v>Household Code</v>
      </c>
      <c r="T38" s="94"/>
      <c r="U38" s="94"/>
      <c r="V38" s="94"/>
      <c r="W38" s="94"/>
      <c r="X38" s="94"/>
      <c r="Y38" s="95" t="s">
        <v>3</v>
      </c>
      <c r="Z38" s="96"/>
      <c r="AA38" s="96"/>
      <c r="AB38" s="96"/>
      <c r="AC38" s="96"/>
      <c r="AD38" s="96"/>
      <c r="AE38" s="96"/>
      <c r="AF38" s="96"/>
      <c r="AG38" s="97"/>
      <c r="AH38" s="98" t="s">
        <v>12</v>
      </c>
      <c r="AI38" s="99" t="str">
        <f>VLOOKUP(BX37,[2]eFHH!$P$4:$BW$257,11,FALSE)</f>
        <v>New Dwelling</v>
      </c>
      <c r="AJ38" s="100"/>
      <c r="AK38" s="101" t="s">
        <v>4</v>
      </c>
      <c r="AL38" s="96" t="s">
        <v>3</v>
      </c>
      <c r="AM38" s="96"/>
      <c r="AN38" s="96"/>
      <c r="AO38" s="96"/>
      <c r="AP38" s="96"/>
      <c r="AQ38" s="96"/>
      <c r="AR38" s="96"/>
      <c r="AS38" s="102"/>
    </row>
    <row r="39" spans="1:77" ht="15" customHeight="1">
      <c r="A39" s="25"/>
      <c r="B39" s="30"/>
      <c r="C39" s="30"/>
      <c r="D39" s="30"/>
      <c r="E39" s="30"/>
      <c r="F39" s="30"/>
      <c r="G39" s="30"/>
      <c r="H39" s="30"/>
      <c r="I39" s="30"/>
      <c r="J39" s="67"/>
      <c r="K39" s="13"/>
      <c r="L39" s="13"/>
      <c r="M39" s="13"/>
      <c r="N39" s="13"/>
      <c r="O39" s="13"/>
      <c r="P39" s="26"/>
      <c r="Q39" s="103"/>
      <c r="R39" s="104"/>
      <c r="S39" s="105"/>
      <c r="T39" s="106"/>
      <c r="U39" s="106"/>
      <c r="V39" s="106"/>
      <c r="W39" s="106"/>
      <c r="X39" s="106"/>
      <c r="Y39" s="107"/>
      <c r="Z39" s="108"/>
      <c r="AA39" s="108"/>
      <c r="AB39" s="108"/>
      <c r="AC39" s="108"/>
      <c r="AD39" s="108"/>
      <c r="AE39" s="108"/>
      <c r="AF39" s="108"/>
      <c r="AG39" s="109"/>
      <c r="AH39" s="110"/>
      <c r="AI39" s="111"/>
      <c r="AJ39" s="112"/>
      <c r="AK39" s="113"/>
      <c r="AL39" s="108"/>
      <c r="AM39" s="108"/>
      <c r="AN39" s="108"/>
      <c r="AO39" s="108"/>
      <c r="AP39" s="108"/>
      <c r="AQ39" s="108"/>
      <c r="AR39" s="108"/>
      <c r="AS39" s="114"/>
      <c r="AW39" s="13"/>
      <c r="AX39" s="13"/>
      <c r="BJ39" s="13"/>
      <c r="BK39" s="13"/>
    </row>
    <row r="40" spans="1:77" ht="14.25" customHeight="1">
      <c r="A40" s="25"/>
      <c r="B40" s="26"/>
      <c r="C40" s="26"/>
      <c r="D40" s="28"/>
      <c r="E40" s="28"/>
      <c r="F40" s="28"/>
      <c r="G40" s="28"/>
      <c r="H40" s="28"/>
      <c r="I40" s="28"/>
      <c r="J40" s="67"/>
      <c r="K40" s="13"/>
      <c r="L40" s="13"/>
      <c r="M40" s="13"/>
      <c r="N40" s="13"/>
      <c r="O40" s="13"/>
      <c r="P40" s="26"/>
      <c r="BJ40" s="13"/>
      <c r="BK40" s="13"/>
    </row>
    <row r="41" spans="1:77" ht="18" customHeight="1">
      <c r="A41" s="25"/>
      <c r="B41" s="26"/>
      <c r="C41" s="26"/>
      <c r="D41" s="28"/>
      <c r="E41" s="28"/>
      <c r="F41" s="28"/>
      <c r="G41" s="28"/>
      <c r="H41" s="28"/>
      <c r="I41" s="28"/>
      <c r="J41" s="67"/>
      <c r="K41" s="13"/>
      <c r="L41" s="13"/>
      <c r="M41" s="13"/>
      <c r="N41" s="13"/>
      <c r="O41" s="13"/>
      <c r="P41" s="26"/>
      <c r="BJ41" s="13"/>
      <c r="BK41" s="13"/>
    </row>
    <row r="42" spans="1:77" s="115" customFormat="1" ht="18" customHeight="1">
      <c r="A42" s="25"/>
      <c r="B42" s="26"/>
      <c r="C42" s="26"/>
      <c r="D42" s="28"/>
      <c r="E42" s="28"/>
      <c r="F42" s="28"/>
      <c r="G42" s="28"/>
      <c r="H42" s="28"/>
      <c r="I42" s="28"/>
      <c r="J42" s="67"/>
      <c r="K42" s="13"/>
      <c r="L42" s="13"/>
      <c r="M42" s="13"/>
      <c r="N42" s="13"/>
      <c r="O42" s="13"/>
      <c r="P42" s="26"/>
      <c r="AT42" s="4"/>
      <c r="AU42" s="4"/>
      <c r="AV42" s="4"/>
      <c r="AW42" s="4"/>
      <c r="AX42" s="4"/>
      <c r="AY42" s="4"/>
      <c r="AZ42" s="4"/>
      <c r="BA42" s="4"/>
      <c r="BB42" s="4"/>
      <c r="BC42" s="4"/>
      <c r="BD42" s="4"/>
      <c r="BE42" s="4"/>
      <c r="BF42" s="4"/>
      <c r="BG42" s="4"/>
      <c r="BH42" s="4"/>
      <c r="BI42" s="4"/>
      <c r="BJ42" s="13"/>
      <c r="BK42" s="13"/>
    </row>
  </sheetData>
  <mergeCells count="34">
    <mergeCell ref="BX35:BY35"/>
    <mergeCell ref="BX37:BY37"/>
    <mergeCell ref="Q35:R36"/>
    <mergeCell ref="S35:AA36"/>
    <mergeCell ref="AB35:AS36"/>
    <mergeCell ref="S38:X39"/>
    <mergeCell ref="AI38:AJ39"/>
    <mergeCell ref="AL38:AS39"/>
    <mergeCell ref="Q38:R39"/>
    <mergeCell ref="Y38:AF39"/>
    <mergeCell ref="AG38:AG39"/>
    <mergeCell ref="AH38:AH39"/>
    <mergeCell ref="AK38:AK39"/>
    <mergeCell ref="BJ19:BK19"/>
    <mergeCell ref="X29:AN29"/>
    <mergeCell ref="V29:W29"/>
    <mergeCell ref="V20:AN27"/>
    <mergeCell ref="BJ11:BK11"/>
    <mergeCell ref="BJ14:BK14"/>
    <mergeCell ref="BJ15:BK15"/>
    <mergeCell ref="B3:BH3"/>
    <mergeCell ref="B11:BH12"/>
    <mergeCell ref="BJ18:BK18"/>
    <mergeCell ref="BJ3:BK3"/>
    <mergeCell ref="B5:BH6"/>
    <mergeCell ref="BJ5:BK5"/>
    <mergeCell ref="B8:BH9"/>
    <mergeCell ref="BJ8:BK8"/>
    <mergeCell ref="X18:AN18"/>
    <mergeCell ref="V18:W18"/>
    <mergeCell ref="V30:AN33"/>
    <mergeCell ref="A1:BI1"/>
    <mergeCell ref="V14:W14"/>
    <mergeCell ref="X14:AN14"/>
  </mergeCells>
  <printOptions horizontalCentered="1"/>
  <pageMargins left="0.19685039370078741" right="0.19685039370078741" top="0.19685039370078741" bottom="0.19685039370078741" header="0" footer="0"/>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sheetPr>
    <tabColor theme="4" tint="0.59999389629810485"/>
  </sheetPr>
  <dimension ref="A1:CU78"/>
  <sheetViews>
    <sheetView view="pageBreakPreview" zoomScaleSheetLayoutView="100" workbookViewId="0">
      <selection activeCell="AS49" sqref="AS49:AX50"/>
    </sheetView>
  </sheetViews>
  <sheetFormatPr defaultRowHeight="11.25"/>
  <cols>
    <col min="1" max="59" width="2.42578125" style="4" customWidth="1"/>
    <col min="60" max="60" width="2.5703125" style="2" bestFit="1" customWidth="1"/>
    <col min="61" max="61" width="2.140625" style="2" customWidth="1"/>
    <col min="62" max="62" width="2.140625" style="3" customWidth="1"/>
    <col min="63" max="63" width="2.5703125" style="3" bestFit="1" customWidth="1"/>
    <col min="64" max="92" width="2.140625" style="3" customWidth="1"/>
    <col min="93" max="16384" width="9.140625" style="3"/>
  </cols>
  <sheetData>
    <row r="1" spans="1:99" ht="15.75" customHeight="1">
      <c r="A1" s="1" t="str">
        <f>CONCATENATE([2]Sections!$K$1," - / - ",[2]Sections!$K$11," ",[2]Sections!$L$11,": ",[2]Sections!$N$11," [ ",[2]Sections!$V$2," ",ROMAN(COUNT($BK$1:$BK$835))," / ",ROMAN(BK1)," ]")</f>
        <v>Female Household Questionnaire - / - Section 8: Food &amp; Meals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K1" s="3">
        <v>1</v>
      </c>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row>
    <row r="2" spans="1:99" ht="6"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row>
    <row r="3" spans="1:99" ht="15" customHeight="1">
      <c r="A3" s="55">
        <f>VLOOKUP(BJ3,[2]eFHH!$K$4:$M$346,3,FALSE)</f>
        <v>8.01</v>
      </c>
      <c r="B3" s="179"/>
      <c r="C3" s="256" t="str">
        <f>VLOOKUP(BJ3,[2]eFHH!$P$4:$BW$402,8,FALSE)</f>
        <v>During the past 7 days, for how many days did members of your household go hungry?</v>
      </c>
      <c r="D3" s="256"/>
      <c r="E3" s="256"/>
      <c r="F3" s="256"/>
      <c r="G3" s="256"/>
      <c r="H3" s="256"/>
      <c r="I3" s="1122"/>
      <c r="J3" s="1123"/>
      <c r="K3" s="1124"/>
      <c r="L3" s="1124"/>
      <c r="M3" s="1125">
        <f>VLOOKUP(BI3,[2]eFHH!$K$4:$M$346,3,FALSE)</f>
        <v>8.0299999999999994</v>
      </c>
      <c r="N3" s="56"/>
      <c r="O3" s="56"/>
      <c r="P3" s="56"/>
      <c r="Q3" s="1126"/>
      <c r="R3" s="1127">
        <f>VLOOKUP(BI9,[2]eFHH!$K$4:$M$346,3,FALSE)</f>
        <v>8.0399999999999991</v>
      </c>
      <c r="S3" s="198"/>
      <c r="T3" s="198"/>
      <c r="U3" s="198"/>
      <c r="V3" s="198"/>
      <c r="W3" s="198"/>
      <c r="X3" s="198"/>
      <c r="Y3" s="558"/>
      <c r="AA3" s="2341" t="s">
        <v>106</v>
      </c>
      <c r="AB3" s="2342"/>
      <c r="AC3" s="2342"/>
      <c r="AD3" s="2343"/>
      <c r="AE3" s="2320" t="s">
        <v>7</v>
      </c>
      <c r="AF3" s="2321"/>
      <c r="AG3" s="2321"/>
      <c r="AH3" s="2321"/>
      <c r="AI3" s="2322"/>
      <c r="AJ3" s="2340" t="s">
        <v>8</v>
      </c>
      <c r="AK3" s="2340"/>
      <c r="AL3" s="2340"/>
      <c r="AM3" s="2340"/>
      <c r="AN3" s="2340"/>
      <c r="AO3" s="2340"/>
      <c r="AP3" s="2340"/>
      <c r="AR3" s="2364" t="s">
        <v>125</v>
      </c>
      <c r="AS3" s="2364"/>
      <c r="AT3" s="2364"/>
      <c r="AU3" s="2364"/>
      <c r="AV3" s="2364"/>
      <c r="AW3" s="2364"/>
      <c r="AX3" s="2364"/>
      <c r="AY3" s="2364"/>
      <c r="AZ3" s="2364"/>
      <c r="BA3" s="2364"/>
      <c r="BB3" s="2364"/>
      <c r="BC3" s="2364"/>
      <c r="BD3" s="2364"/>
      <c r="BE3" s="2364"/>
      <c r="BF3" s="2364"/>
      <c r="BG3" s="2364"/>
      <c r="BH3" s="24">
        <v>8.01</v>
      </c>
      <c r="BI3" s="24">
        <v>8.01</v>
      </c>
      <c r="BJ3" s="239">
        <v>8.0399999999999991</v>
      </c>
      <c r="BK3" s="239"/>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row>
    <row r="4" spans="1:99" ht="15" customHeight="1">
      <c r="A4" s="197"/>
      <c r="B4" s="558"/>
      <c r="C4" s="256"/>
      <c r="D4" s="256"/>
      <c r="E4" s="256"/>
      <c r="F4" s="256"/>
      <c r="G4" s="256"/>
      <c r="H4" s="256"/>
      <c r="I4" s="1122"/>
      <c r="J4" s="1128"/>
      <c r="K4" s="90"/>
      <c r="L4" s="90"/>
      <c r="M4" s="1045" t="str">
        <f>VLOOKUP(BI3,[2]eFHH!$P$4:$BW$402,8,FALSE)</f>
        <v>How many days did you eat this item in the past 7 days?</v>
      </c>
      <c r="N4" s="415"/>
      <c r="O4" s="415"/>
      <c r="P4" s="415"/>
      <c r="Q4" s="415"/>
      <c r="R4" s="539" t="str">
        <f>VLOOKUP(BI9,[2]eFHH!$P$4:$BW$402,8,FALSE)</f>
        <v>What was the total amount consumed in the last 7 days in kilograms (liters)?</v>
      </c>
      <c r="S4" s="415"/>
      <c r="T4" s="415"/>
      <c r="U4" s="415"/>
      <c r="V4" s="415"/>
      <c r="W4" s="415"/>
      <c r="X4" s="415"/>
      <c r="Y4" s="287"/>
      <c r="AA4" s="2344"/>
      <c r="AB4" s="2345"/>
      <c r="AC4" s="2345"/>
      <c r="AD4" s="2346"/>
      <c r="AE4" s="2329"/>
      <c r="AF4" s="2330"/>
      <c r="AG4" s="2330"/>
      <c r="AH4" s="2330"/>
      <c r="AI4" s="2331"/>
      <c r="AJ4" s="2340"/>
      <c r="AK4" s="2340"/>
      <c r="AL4" s="2340"/>
      <c r="AM4" s="2340"/>
      <c r="AN4" s="2340"/>
      <c r="AO4" s="2340"/>
      <c r="AP4" s="2340"/>
      <c r="AR4" s="2354" t="s">
        <v>126</v>
      </c>
      <c r="AS4" s="2355"/>
      <c r="AT4" s="2355"/>
      <c r="AU4" s="2356"/>
      <c r="AV4" s="2357" t="s">
        <v>7</v>
      </c>
      <c r="AW4" s="2358"/>
      <c r="AX4" s="2358"/>
      <c r="AY4" s="2358"/>
      <c r="AZ4" s="2359"/>
      <c r="BA4" s="2340" t="s">
        <v>8</v>
      </c>
      <c r="BB4" s="2340"/>
      <c r="BC4" s="2340"/>
      <c r="BD4" s="2340"/>
      <c r="BE4" s="2340"/>
      <c r="BF4" s="2340"/>
      <c r="BG4" s="2340"/>
      <c r="BH4" s="66">
        <f>VLOOKUP(BH3,[2]eFHH!$P$4:$BW$402,60,FALSE)</f>
        <v>0</v>
      </c>
      <c r="BI4" s="66">
        <f>VLOOKUP(BI3,[2]eFHH!$P$4:$BW$402,60,FALSE)</f>
        <v>0</v>
      </c>
      <c r="BJ4" s="43">
        <f>VLOOKUP(BJ3,[2]eFHH!$P$4:$BW$402,60,FALSE)</f>
        <v>0</v>
      </c>
      <c r="BK4" s="4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row>
    <row r="5" spans="1:99" ht="15" customHeight="1">
      <c r="A5" s="197"/>
      <c r="B5" s="558"/>
      <c r="C5" s="256"/>
      <c r="D5" s="256"/>
      <c r="E5" s="256"/>
      <c r="F5" s="256"/>
      <c r="G5" s="256"/>
      <c r="H5" s="256"/>
      <c r="I5" s="1129"/>
      <c r="J5" s="1128"/>
      <c r="K5" s="90"/>
      <c r="L5" s="90"/>
      <c r="M5" s="1045"/>
      <c r="N5" s="415"/>
      <c r="O5" s="415"/>
      <c r="P5" s="415"/>
      <c r="Q5" s="415"/>
      <c r="R5" s="539"/>
      <c r="S5" s="415"/>
      <c r="T5" s="415"/>
      <c r="U5" s="415"/>
      <c r="V5" s="415"/>
      <c r="W5" s="415"/>
      <c r="X5" s="415"/>
      <c r="Y5" s="287"/>
      <c r="AA5" s="2341" t="s">
        <v>107</v>
      </c>
      <c r="AB5" s="2342"/>
      <c r="AC5" s="2342"/>
      <c r="AD5" s="2343"/>
      <c r="AE5" s="2320" t="s">
        <v>7</v>
      </c>
      <c r="AF5" s="2321"/>
      <c r="AG5" s="2321"/>
      <c r="AH5" s="2321"/>
      <c r="AI5" s="2322"/>
      <c r="AJ5" s="2340" t="s">
        <v>8</v>
      </c>
      <c r="AK5" s="2340"/>
      <c r="AL5" s="2340"/>
      <c r="AM5" s="2340"/>
      <c r="AN5" s="2340"/>
      <c r="AO5" s="2340"/>
      <c r="AP5" s="2340"/>
      <c r="AR5" s="2326"/>
      <c r="AS5" s="2327"/>
      <c r="AT5" s="2327"/>
      <c r="AU5" s="2328"/>
      <c r="AV5" s="2329"/>
      <c r="AW5" s="2330"/>
      <c r="AX5" s="2330"/>
      <c r="AY5" s="2330"/>
      <c r="AZ5" s="2331"/>
      <c r="BA5" s="2340"/>
      <c r="BB5" s="2340"/>
      <c r="BC5" s="2340"/>
      <c r="BD5" s="2340"/>
      <c r="BE5" s="2340"/>
      <c r="BF5" s="2340"/>
      <c r="BG5" s="2340"/>
      <c r="BH5" s="68" t="str">
        <f>VLOOKUP(BH3,[2]eFHH!$P$4:$BW$402,3,FALSE)</f>
        <v/>
      </c>
      <c r="BI5" s="68" t="str">
        <f>VLOOKUP(BI3,[2]eFHH!$P$4:$BW$402,3,FALSE)</f>
        <v/>
      </c>
      <c r="BJ5" s="140" t="str">
        <f>VLOOKUP(BJ3,[2]eFHH!$P$4:$BW$402,3,FALSE)</f>
        <v/>
      </c>
      <c r="BK5" s="140"/>
      <c r="CE5" s="339"/>
      <c r="CF5" s="13"/>
      <c r="CG5" s="13"/>
      <c r="CH5" s="13"/>
      <c r="CI5" s="13"/>
      <c r="CJ5" s="13"/>
      <c r="CK5" s="13"/>
      <c r="CL5" s="13"/>
      <c r="CM5" s="13"/>
      <c r="CN5" s="13"/>
      <c r="CO5" s="13"/>
      <c r="CP5" s="13"/>
      <c r="CQ5" s="13"/>
      <c r="CR5" s="13"/>
      <c r="CS5" s="13"/>
      <c r="CT5" s="13"/>
      <c r="CU5" s="13"/>
    </row>
    <row r="6" spans="1:99" ht="15" customHeight="1">
      <c r="A6" s="197"/>
      <c r="B6" s="558"/>
      <c r="C6" s="550"/>
      <c r="D6" s="550"/>
      <c r="E6" s="550"/>
      <c r="F6" s="550"/>
      <c r="G6" s="550"/>
      <c r="H6" s="550"/>
      <c r="I6" s="1130"/>
      <c r="J6" s="1128"/>
      <c r="K6" s="90"/>
      <c r="L6" s="90"/>
      <c r="M6" s="1045"/>
      <c r="N6" s="415"/>
      <c r="O6" s="415"/>
      <c r="P6" s="415"/>
      <c r="Q6" s="415"/>
      <c r="R6" s="539"/>
      <c r="S6" s="415"/>
      <c r="T6" s="415"/>
      <c r="U6" s="415"/>
      <c r="V6" s="415"/>
      <c r="W6" s="415"/>
      <c r="X6" s="415"/>
      <c r="Y6" s="287"/>
      <c r="AA6" s="2344"/>
      <c r="AB6" s="2345"/>
      <c r="AC6" s="2345"/>
      <c r="AD6" s="2346"/>
      <c r="AE6" s="2329"/>
      <c r="AF6" s="2330"/>
      <c r="AG6" s="2330"/>
      <c r="AH6" s="2330"/>
      <c r="AI6" s="2331"/>
      <c r="AJ6" s="2340"/>
      <c r="AK6" s="2340"/>
      <c r="AL6" s="2340"/>
      <c r="AM6" s="2340"/>
      <c r="AN6" s="2340"/>
      <c r="AO6" s="2340"/>
      <c r="AP6" s="2340"/>
      <c r="AR6" s="2317" t="s">
        <v>127</v>
      </c>
      <c r="AS6" s="2318"/>
      <c r="AT6" s="2318"/>
      <c r="AU6" s="2319"/>
      <c r="AV6" s="2320" t="s">
        <v>7</v>
      </c>
      <c r="AW6" s="2321"/>
      <c r="AX6" s="2321"/>
      <c r="AY6" s="2321"/>
      <c r="AZ6" s="2322"/>
      <c r="BA6" s="2340" t="s">
        <v>8</v>
      </c>
      <c r="BB6" s="2340"/>
      <c r="BC6" s="2340"/>
      <c r="BD6" s="2340"/>
      <c r="BE6" s="2340"/>
      <c r="BF6" s="2340"/>
      <c r="BG6" s="2340"/>
      <c r="BH6" s="24">
        <v>8.02</v>
      </c>
      <c r="BI6" s="24">
        <v>8.02</v>
      </c>
    </row>
    <row r="7" spans="1:99" ht="15" customHeight="1">
      <c r="A7" s="75" t="s">
        <v>7</v>
      </c>
      <c r="B7" s="76"/>
      <c r="C7" s="76"/>
      <c r="D7" s="76"/>
      <c r="E7" s="76"/>
      <c r="F7" s="76"/>
      <c r="G7" s="1131" t="str">
        <f>VLOOKUP(BJ3,[2]eFHH!$P$4:$BW$402,10,FALSE)</f>
        <v>Days</v>
      </c>
      <c r="H7" s="1132"/>
      <c r="I7" s="1129"/>
      <c r="J7" s="1128"/>
      <c r="K7" s="90"/>
      <c r="L7" s="90"/>
      <c r="M7" s="1045"/>
      <c r="N7" s="415"/>
      <c r="O7" s="415"/>
      <c r="P7" s="415"/>
      <c r="Q7" s="415"/>
      <c r="R7" s="539"/>
      <c r="S7" s="415"/>
      <c r="T7" s="415"/>
      <c r="U7" s="415"/>
      <c r="V7" s="415"/>
      <c r="W7" s="415"/>
      <c r="X7" s="415"/>
      <c r="Y7" s="287"/>
      <c r="AA7" s="2317" t="s">
        <v>108</v>
      </c>
      <c r="AB7" s="2318"/>
      <c r="AC7" s="2318"/>
      <c r="AD7" s="2319"/>
      <c r="AE7" s="2320" t="s">
        <v>7</v>
      </c>
      <c r="AF7" s="2321"/>
      <c r="AG7" s="2321"/>
      <c r="AH7" s="2321"/>
      <c r="AI7" s="2322"/>
      <c r="AJ7" s="2340" t="s">
        <v>8</v>
      </c>
      <c r="AK7" s="2340"/>
      <c r="AL7" s="2340"/>
      <c r="AM7" s="2340"/>
      <c r="AN7" s="2340"/>
      <c r="AO7" s="2340"/>
      <c r="AP7" s="2340"/>
      <c r="AR7" s="2326"/>
      <c r="AS7" s="2327"/>
      <c r="AT7" s="2327"/>
      <c r="AU7" s="2328"/>
      <c r="AV7" s="2329"/>
      <c r="AW7" s="2330"/>
      <c r="AX7" s="2330"/>
      <c r="AY7" s="2330"/>
      <c r="AZ7" s="2331"/>
      <c r="BA7" s="2340"/>
      <c r="BB7" s="2340"/>
      <c r="BC7" s="2340"/>
      <c r="BD7" s="2340"/>
      <c r="BE7" s="2340"/>
      <c r="BF7" s="2340"/>
      <c r="BG7" s="2340"/>
      <c r="BH7" s="66" t="e">
        <f>VLOOKUP(BH6,[2]eFHH!$P$4:$BW$402,60,FALSE)</f>
        <v>#N/A</v>
      </c>
      <c r="BI7" s="66" t="e">
        <f>VLOOKUP(BI6,[2]eFHH!$P$4:$BW$402,60,FALSE)</f>
        <v>#N/A</v>
      </c>
    </row>
    <row r="8" spans="1:99" ht="15" customHeight="1">
      <c r="A8" s="78"/>
      <c r="B8" s="79"/>
      <c r="C8" s="79"/>
      <c r="D8" s="79"/>
      <c r="E8" s="79"/>
      <c r="F8" s="79"/>
      <c r="G8" s="1131"/>
      <c r="H8" s="1132"/>
      <c r="I8" s="1122"/>
      <c r="J8" s="1128"/>
      <c r="K8" s="90"/>
      <c r="L8" s="90"/>
      <c r="M8" s="1045"/>
      <c r="N8" s="415"/>
      <c r="O8" s="415"/>
      <c r="P8" s="415"/>
      <c r="Q8" s="415"/>
      <c r="R8" s="539"/>
      <c r="S8" s="415"/>
      <c r="T8" s="415"/>
      <c r="U8" s="415"/>
      <c r="V8" s="415"/>
      <c r="W8" s="415"/>
      <c r="X8" s="415"/>
      <c r="Y8" s="287"/>
      <c r="AA8" s="2326"/>
      <c r="AB8" s="2327"/>
      <c r="AC8" s="2327"/>
      <c r="AD8" s="2328"/>
      <c r="AE8" s="2329"/>
      <c r="AF8" s="2330"/>
      <c r="AG8" s="2330"/>
      <c r="AH8" s="2330"/>
      <c r="AI8" s="2331"/>
      <c r="AJ8" s="2340"/>
      <c r="AK8" s="2340"/>
      <c r="AL8" s="2340"/>
      <c r="AM8" s="2340"/>
      <c r="AN8" s="2340"/>
      <c r="AO8" s="2340"/>
      <c r="AP8" s="2340"/>
      <c r="AR8" s="2317" t="s">
        <v>128</v>
      </c>
      <c r="AS8" s="2318"/>
      <c r="AT8" s="2318"/>
      <c r="AU8" s="2319"/>
      <c r="AV8" s="2320" t="s">
        <v>7</v>
      </c>
      <c r="AW8" s="2321"/>
      <c r="AX8" s="2321"/>
      <c r="AY8" s="2321"/>
      <c r="AZ8" s="2322"/>
      <c r="BA8" s="2340" t="s">
        <v>8</v>
      </c>
      <c r="BB8" s="2340"/>
      <c r="BC8" s="2340"/>
      <c r="BD8" s="2340"/>
      <c r="BE8" s="2340"/>
      <c r="BF8" s="2340"/>
      <c r="BG8" s="2340"/>
      <c r="BH8" s="68" t="e">
        <f>VLOOKUP(BH6,[2]eFHH!$P$4:$BW$402,3,FALSE)</f>
        <v>#N/A</v>
      </c>
      <c r="BI8" s="68" t="e">
        <f>VLOOKUP(BI6,[2]eFHH!$P$4:$BW$402,3,FALSE)</f>
        <v>#N/A</v>
      </c>
    </row>
    <row r="9" spans="1:99" ht="15" customHeight="1">
      <c r="A9" s="78"/>
      <c r="B9" s="79"/>
      <c r="C9" s="79"/>
      <c r="D9" s="79"/>
      <c r="E9" s="79"/>
      <c r="F9" s="79"/>
      <c r="G9" s="439"/>
      <c r="H9" s="1133"/>
      <c r="I9" s="1122"/>
      <c r="J9" s="2348" t="s">
        <v>90</v>
      </c>
      <c r="K9" s="2349"/>
      <c r="L9" s="2349"/>
      <c r="M9" s="2349"/>
      <c r="N9" s="2349"/>
      <c r="O9" s="2349"/>
      <c r="P9" s="2349"/>
      <c r="Q9" s="2349"/>
      <c r="R9" s="2349"/>
      <c r="S9" s="2349"/>
      <c r="T9" s="2349"/>
      <c r="U9" s="2349"/>
      <c r="V9" s="2349"/>
      <c r="W9" s="2349"/>
      <c r="X9" s="2349"/>
      <c r="Y9" s="2349"/>
      <c r="Z9" s="3"/>
      <c r="AA9" s="2352" t="s">
        <v>109</v>
      </c>
      <c r="AB9" s="2353"/>
      <c r="AC9" s="2353"/>
      <c r="AD9" s="2353"/>
      <c r="AE9" s="2353"/>
      <c r="AF9" s="2353"/>
      <c r="AG9" s="2353"/>
      <c r="AH9" s="2353"/>
      <c r="AI9" s="2353"/>
      <c r="AJ9" s="2353"/>
      <c r="AK9" s="2353"/>
      <c r="AL9" s="2353"/>
      <c r="AM9" s="2353"/>
      <c r="AN9" s="2353"/>
      <c r="AO9" s="2353"/>
      <c r="AP9" s="2353"/>
      <c r="AQ9" s="13"/>
      <c r="AR9" s="2326"/>
      <c r="AS9" s="2327"/>
      <c r="AT9" s="2327"/>
      <c r="AU9" s="2328"/>
      <c r="AV9" s="2329"/>
      <c r="AW9" s="2330"/>
      <c r="AX9" s="2330"/>
      <c r="AY9" s="2330"/>
      <c r="AZ9" s="2331"/>
      <c r="BA9" s="2340"/>
      <c r="BB9" s="2340"/>
      <c r="BC9" s="2340"/>
      <c r="BD9" s="2340"/>
      <c r="BE9" s="2340"/>
      <c r="BF9" s="2340"/>
      <c r="BG9" s="2340"/>
      <c r="BH9" s="24">
        <v>8.0299999999999994</v>
      </c>
      <c r="BI9" s="24">
        <v>8.0299999999999994</v>
      </c>
    </row>
    <row r="10" spans="1:99" ht="15" customHeight="1">
      <c r="A10" s="81"/>
      <c r="B10" s="82"/>
      <c r="C10" s="82"/>
      <c r="D10" s="82"/>
      <c r="E10" s="82"/>
      <c r="F10" s="82"/>
      <c r="G10" s="251" t="s">
        <v>0</v>
      </c>
      <c r="H10" s="251" t="s">
        <v>1</v>
      </c>
      <c r="I10" s="8"/>
      <c r="J10" s="2317" t="s">
        <v>91</v>
      </c>
      <c r="K10" s="2318"/>
      <c r="L10" s="2318"/>
      <c r="M10" s="2319"/>
      <c r="N10" s="2320" t="s">
        <v>7</v>
      </c>
      <c r="O10" s="2321"/>
      <c r="P10" s="2321"/>
      <c r="Q10" s="2321"/>
      <c r="R10" s="2322"/>
      <c r="S10" s="2340" t="s">
        <v>8</v>
      </c>
      <c r="T10" s="2340"/>
      <c r="U10" s="2340"/>
      <c r="V10" s="2340"/>
      <c r="W10" s="2340"/>
      <c r="X10" s="2340"/>
      <c r="Y10" s="2340"/>
      <c r="Z10" s="556"/>
      <c r="AA10" s="2341" t="s">
        <v>110</v>
      </c>
      <c r="AB10" s="2342"/>
      <c r="AC10" s="2342"/>
      <c r="AD10" s="2343"/>
      <c r="AE10" s="2320" t="s">
        <v>7</v>
      </c>
      <c r="AF10" s="2321"/>
      <c r="AG10" s="2321"/>
      <c r="AH10" s="2321"/>
      <c r="AI10" s="2322"/>
      <c r="AJ10" s="2340" t="s">
        <v>8</v>
      </c>
      <c r="AK10" s="2340"/>
      <c r="AL10" s="2340"/>
      <c r="AM10" s="2340"/>
      <c r="AN10" s="2340"/>
      <c r="AO10" s="2340"/>
      <c r="AP10" s="2340"/>
      <c r="AR10" s="2317" t="s">
        <v>129</v>
      </c>
      <c r="AS10" s="2318"/>
      <c r="AT10" s="2318"/>
      <c r="AU10" s="2319"/>
      <c r="AV10" s="2320" t="s">
        <v>7</v>
      </c>
      <c r="AW10" s="2321"/>
      <c r="AX10" s="2321"/>
      <c r="AY10" s="2321"/>
      <c r="AZ10" s="2322"/>
      <c r="BA10" s="2340" t="s">
        <v>8</v>
      </c>
      <c r="BB10" s="2340"/>
      <c r="BC10" s="2340"/>
      <c r="BD10" s="2340"/>
      <c r="BE10" s="2340"/>
      <c r="BF10" s="2340"/>
      <c r="BG10" s="2340"/>
      <c r="BH10" s="66">
        <f>VLOOKUP(BH9,[2]eFHH!$P$4:$BW$402,60,FALSE)</f>
        <v>0</v>
      </c>
      <c r="BI10" s="66">
        <f>VLOOKUP(BI9,[2]eFHH!$P$4:$BW$402,60,FALSE)</f>
        <v>0</v>
      </c>
    </row>
    <row r="11" spans="1:99" ht="15" customHeight="1">
      <c r="J11" s="2326"/>
      <c r="K11" s="2327"/>
      <c r="L11" s="2327"/>
      <c r="M11" s="2328"/>
      <c r="N11" s="2329"/>
      <c r="O11" s="2330"/>
      <c r="P11" s="2330"/>
      <c r="Q11" s="2330"/>
      <c r="R11" s="2331"/>
      <c r="S11" s="2340"/>
      <c r="T11" s="2340"/>
      <c r="U11" s="2340"/>
      <c r="V11" s="2340"/>
      <c r="W11" s="2340"/>
      <c r="X11" s="2340"/>
      <c r="Y11" s="2340"/>
      <c r="Z11" s="556"/>
      <c r="AA11" s="2344"/>
      <c r="AB11" s="2345"/>
      <c r="AC11" s="2345"/>
      <c r="AD11" s="2346"/>
      <c r="AE11" s="2329"/>
      <c r="AF11" s="2330"/>
      <c r="AG11" s="2330"/>
      <c r="AH11" s="2330"/>
      <c r="AI11" s="2331"/>
      <c r="AJ11" s="2340"/>
      <c r="AK11" s="2340"/>
      <c r="AL11" s="2340"/>
      <c r="AM11" s="2340"/>
      <c r="AN11" s="2340"/>
      <c r="AO11" s="2340"/>
      <c r="AP11" s="2340"/>
      <c r="AR11" s="2326"/>
      <c r="AS11" s="2327"/>
      <c r="AT11" s="2327"/>
      <c r="AU11" s="2328"/>
      <c r="AV11" s="2329"/>
      <c r="AW11" s="2330"/>
      <c r="AX11" s="2330"/>
      <c r="AY11" s="2330"/>
      <c r="AZ11" s="2331"/>
      <c r="BA11" s="2340"/>
      <c r="BB11" s="2340"/>
      <c r="BC11" s="2340"/>
      <c r="BD11" s="2340"/>
      <c r="BE11" s="2340"/>
      <c r="BF11" s="2340"/>
      <c r="BG11" s="2340"/>
      <c r="BH11" s="68" t="str">
        <f>VLOOKUP(BH9,[2]eFHH!$P$4:$BW$402,3,FALSE)</f>
        <v/>
      </c>
      <c r="BI11" s="68" t="str">
        <f>VLOOKUP(BI9,[2]eFHH!$P$4:$BW$402,3,FALSE)</f>
        <v/>
      </c>
    </row>
    <row r="12" spans="1:99" ht="15" customHeight="1">
      <c r="A12" s="1134">
        <f>VLOOKUP(BJ13,[2]eFHH!$K$4:$M$346,3,FALSE)</f>
        <v>8.02</v>
      </c>
      <c r="B12" s="1134"/>
      <c r="C12" s="256" t="str">
        <f>VLOOKUP(BJ13,[2]eFHH!$P$4:$BW$402,8,FALSE)</f>
        <v>During the last 12 months, in which months did your household face a shortage of food to eat?</v>
      </c>
      <c r="D12" s="256"/>
      <c r="E12" s="256"/>
      <c r="F12" s="256"/>
      <c r="G12" s="256"/>
      <c r="H12" s="256"/>
      <c r="I12" s="115"/>
      <c r="J12" s="2317" t="s">
        <v>92</v>
      </c>
      <c r="K12" s="2318"/>
      <c r="L12" s="2318"/>
      <c r="M12" s="2319"/>
      <c r="N12" s="2320" t="s">
        <v>7</v>
      </c>
      <c r="O12" s="2321"/>
      <c r="P12" s="2321"/>
      <c r="Q12" s="2321"/>
      <c r="R12" s="2322"/>
      <c r="S12" s="2340" t="s">
        <v>8</v>
      </c>
      <c r="T12" s="2340"/>
      <c r="U12" s="2340"/>
      <c r="V12" s="2340"/>
      <c r="W12" s="2340"/>
      <c r="X12" s="2340"/>
      <c r="Y12" s="2340"/>
      <c r="Z12" s="556"/>
      <c r="AA12" s="2317" t="s">
        <v>111</v>
      </c>
      <c r="AB12" s="2318"/>
      <c r="AC12" s="2318"/>
      <c r="AD12" s="2319"/>
      <c r="AE12" s="2320" t="s">
        <v>7</v>
      </c>
      <c r="AF12" s="2321"/>
      <c r="AG12" s="2321"/>
      <c r="AH12" s="2321"/>
      <c r="AI12" s="2322"/>
      <c r="AJ12" s="2340" t="s">
        <v>8</v>
      </c>
      <c r="AK12" s="2340"/>
      <c r="AL12" s="2340"/>
      <c r="AM12" s="2340"/>
      <c r="AN12" s="2340"/>
      <c r="AO12" s="2340"/>
      <c r="AP12" s="2340"/>
      <c r="AQ12" s="556"/>
      <c r="AR12" s="2317" t="s">
        <v>130</v>
      </c>
      <c r="AS12" s="2318"/>
      <c r="AT12" s="2318"/>
      <c r="AU12" s="2319"/>
      <c r="AV12" s="2320" t="s">
        <v>7</v>
      </c>
      <c r="AW12" s="2321"/>
      <c r="AX12" s="2321"/>
      <c r="AY12" s="2321"/>
      <c r="AZ12" s="2322"/>
      <c r="BA12" s="2340" t="s">
        <v>8</v>
      </c>
      <c r="BB12" s="2340"/>
      <c r="BC12" s="2340"/>
      <c r="BD12" s="2340"/>
      <c r="BE12" s="2340"/>
      <c r="BF12" s="2340"/>
      <c r="BG12" s="2340"/>
      <c r="BH12" s="3"/>
      <c r="BI12" s="3"/>
    </row>
    <row r="13" spans="1:99" s="28" customFormat="1" ht="15" customHeight="1">
      <c r="A13" s="1134"/>
      <c r="B13" s="1134"/>
      <c r="C13" s="256"/>
      <c r="D13" s="256"/>
      <c r="E13" s="256"/>
      <c r="F13" s="256"/>
      <c r="G13" s="256"/>
      <c r="H13" s="256"/>
      <c r="J13" s="2326"/>
      <c r="K13" s="2327"/>
      <c r="L13" s="2327"/>
      <c r="M13" s="2328"/>
      <c r="N13" s="2329"/>
      <c r="O13" s="2330"/>
      <c r="P13" s="2330"/>
      <c r="Q13" s="2330"/>
      <c r="R13" s="2331"/>
      <c r="S13" s="2340"/>
      <c r="T13" s="2340"/>
      <c r="U13" s="2340"/>
      <c r="V13" s="2340"/>
      <c r="W13" s="2340"/>
      <c r="X13" s="2340"/>
      <c r="Y13" s="2340"/>
      <c r="Z13" s="556"/>
      <c r="AA13" s="2326"/>
      <c r="AB13" s="2327"/>
      <c r="AC13" s="2327"/>
      <c r="AD13" s="2328"/>
      <c r="AE13" s="2329"/>
      <c r="AF13" s="2330"/>
      <c r="AG13" s="2330"/>
      <c r="AH13" s="2330"/>
      <c r="AI13" s="2331"/>
      <c r="AJ13" s="2340"/>
      <c r="AK13" s="2340"/>
      <c r="AL13" s="2340"/>
      <c r="AM13" s="2340"/>
      <c r="AN13" s="2340"/>
      <c r="AO13" s="2340"/>
      <c r="AP13" s="2340"/>
      <c r="AQ13" s="556"/>
      <c r="AR13" s="2326"/>
      <c r="AS13" s="2327"/>
      <c r="AT13" s="2327"/>
      <c r="AU13" s="2328"/>
      <c r="AV13" s="2329"/>
      <c r="AW13" s="2330"/>
      <c r="AX13" s="2330"/>
      <c r="AY13" s="2330"/>
      <c r="AZ13" s="2331"/>
      <c r="BA13" s="2340"/>
      <c r="BB13" s="2340"/>
      <c r="BC13" s="2340"/>
      <c r="BD13" s="2340"/>
      <c r="BE13" s="2340"/>
      <c r="BF13" s="2340"/>
      <c r="BG13" s="2340"/>
      <c r="BJ13" s="1135" t="s">
        <v>61</v>
      </c>
    </row>
    <row r="14" spans="1:99" s="28" customFormat="1" ht="15" customHeight="1">
      <c r="A14" s="1134"/>
      <c r="B14" s="1134"/>
      <c r="C14" s="256"/>
      <c r="D14" s="256"/>
      <c r="E14" s="256"/>
      <c r="F14" s="256"/>
      <c r="G14" s="256"/>
      <c r="H14" s="256"/>
      <c r="J14" s="2317" t="s">
        <v>93</v>
      </c>
      <c r="K14" s="2318"/>
      <c r="L14" s="2318"/>
      <c r="M14" s="2319"/>
      <c r="N14" s="2320" t="s">
        <v>7</v>
      </c>
      <c r="O14" s="2321"/>
      <c r="P14" s="2321"/>
      <c r="Q14" s="2321"/>
      <c r="R14" s="2322"/>
      <c r="S14" s="2340" t="s">
        <v>8</v>
      </c>
      <c r="T14" s="2340"/>
      <c r="U14" s="2340"/>
      <c r="V14" s="2340"/>
      <c r="W14" s="2340"/>
      <c r="X14" s="2340"/>
      <c r="Y14" s="2340"/>
      <c r="Z14" s="556"/>
      <c r="AA14" s="2341" t="s">
        <v>112</v>
      </c>
      <c r="AB14" s="2342"/>
      <c r="AC14" s="2342"/>
      <c r="AD14" s="2343"/>
      <c r="AE14" s="2320" t="s">
        <v>7</v>
      </c>
      <c r="AF14" s="2321"/>
      <c r="AG14" s="2321"/>
      <c r="AH14" s="2321"/>
      <c r="AI14" s="2322"/>
      <c r="AJ14" s="2340" t="s">
        <v>8</v>
      </c>
      <c r="AK14" s="2340"/>
      <c r="AL14" s="2340"/>
      <c r="AM14" s="2340"/>
      <c r="AN14" s="2340"/>
      <c r="AO14" s="2340"/>
      <c r="AP14" s="2340"/>
      <c r="AQ14" s="556"/>
      <c r="AR14" s="2317" t="s">
        <v>131</v>
      </c>
      <c r="AS14" s="2318"/>
      <c r="AT14" s="2318"/>
      <c r="AU14" s="2319"/>
      <c r="AV14" s="2320" t="s">
        <v>7</v>
      </c>
      <c r="AW14" s="2321"/>
      <c r="AX14" s="2321"/>
      <c r="AY14" s="2321"/>
      <c r="AZ14" s="2322"/>
      <c r="BA14" s="2340" t="s">
        <v>8</v>
      </c>
      <c r="BB14" s="2340"/>
      <c r="BC14" s="2340"/>
      <c r="BD14" s="2340"/>
      <c r="BE14" s="2340"/>
      <c r="BF14" s="2340"/>
      <c r="BG14" s="2340"/>
      <c r="BJ14" s="1135"/>
    </row>
    <row r="15" spans="1:99" s="28" customFormat="1" ht="15" customHeight="1">
      <c r="A15" s="1134"/>
      <c r="B15" s="1134"/>
      <c r="C15" s="256"/>
      <c r="D15" s="256"/>
      <c r="E15" s="256"/>
      <c r="F15" s="256"/>
      <c r="G15" s="256"/>
      <c r="H15" s="256"/>
      <c r="J15" s="2326"/>
      <c r="K15" s="2327"/>
      <c r="L15" s="2327"/>
      <c r="M15" s="2328"/>
      <c r="N15" s="2329"/>
      <c r="O15" s="2330"/>
      <c r="P15" s="2330"/>
      <c r="Q15" s="2330"/>
      <c r="R15" s="2331"/>
      <c r="S15" s="2340"/>
      <c r="T15" s="2340"/>
      <c r="U15" s="2340"/>
      <c r="V15" s="2340"/>
      <c r="W15" s="2340"/>
      <c r="X15" s="2340"/>
      <c r="Y15" s="2340"/>
      <c r="Z15" s="556"/>
      <c r="AA15" s="2344"/>
      <c r="AB15" s="2345"/>
      <c r="AC15" s="2345"/>
      <c r="AD15" s="2346"/>
      <c r="AE15" s="2329"/>
      <c r="AF15" s="2330"/>
      <c r="AG15" s="2330"/>
      <c r="AH15" s="2330"/>
      <c r="AI15" s="2331"/>
      <c r="AJ15" s="2340"/>
      <c r="AK15" s="2340"/>
      <c r="AL15" s="2340"/>
      <c r="AM15" s="2340"/>
      <c r="AN15" s="2340"/>
      <c r="AO15" s="2340"/>
      <c r="AP15" s="2340"/>
      <c r="AQ15" s="556"/>
      <c r="AR15" s="2326"/>
      <c r="AS15" s="2327"/>
      <c r="AT15" s="2327"/>
      <c r="AU15" s="2328"/>
      <c r="AV15" s="2329"/>
      <c r="AW15" s="2330"/>
      <c r="AX15" s="2330"/>
      <c r="AY15" s="2330"/>
      <c r="AZ15" s="2331"/>
      <c r="BA15" s="2340"/>
      <c r="BB15" s="2340"/>
      <c r="BC15" s="2340"/>
      <c r="BD15" s="2340"/>
      <c r="BE15" s="2340"/>
      <c r="BF15" s="2340"/>
      <c r="BG15" s="2340"/>
      <c r="BH15" s="343"/>
    </row>
    <row r="16" spans="1:99" s="28" customFormat="1" ht="15" customHeight="1">
      <c r="A16" s="1134"/>
      <c r="B16" s="1134"/>
      <c r="C16" s="256"/>
      <c r="D16" s="256"/>
      <c r="E16" s="256"/>
      <c r="F16" s="256"/>
      <c r="G16" s="256"/>
      <c r="H16" s="256"/>
      <c r="J16" s="2317" t="s">
        <v>94</v>
      </c>
      <c r="K16" s="2318"/>
      <c r="L16" s="2318"/>
      <c r="M16" s="2319"/>
      <c r="N16" s="2320" t="s">
        <v>7</v>
      </c>
      <c r="O16" s="2321"/>
      <c r="P16" s="2321"/>
      <c r="Q16" s="2321"/>
      <c r="R16" s="2322"/>
      <c r="S16" s="2340" t="s">
        <v>8</v>
      </c>
      <c r="T16" s="2340"/>
      <c r="U16" s="2340"/>
      <c r="V16" s="2340"/>
      <c r="W16" s="2340"/>
      <c r="X16" s="2340"/>
      <c r="Y16" s="2340"/>
      <c r="Z16" s="556"/>
      <c r="AA16" s="2341" t="s">
        <v>113</v>
      </c>
      <c r="AB16" s="2342"/>
      <c r="AC16" s="2342"/>
      <c r="AD16" s="2343"/>
      <c r="AE16" s="2320" t="s">
        <v>7</v>
      </c>
      <c r="AF16" s="2321"/>
      <c r="AG16" s="2321"/>
      <c r="AH16" s="2321"/>
      <c r="AI16" s="2322"/>
      <c r="AJ16" s="2340" t="s">
        <v>8</v>
      </c>
      <c r="AK16" s="2340"/>
      <c r="AL16" s="2340"/>
      <c r="AM16" s="2340"/>
      <c r="AN16" s="2340"/>
      <c r="AO16" s="2340"/>
      <c r="AP16" s="2340"/>
      <c r="AQ16" s="556"/>
      <c r="AR16" s="2317" t="s">
        <v>132</v>
      </c>
      <c r="AS16" s="2318"/>
      <c r="AT16" s="2318"/>
      <c r="AU16" s="2319"/>
      <c r="AV16" s="2320" t="s">
        <v>7</v>
      </c>
      <c r="AW16" s="2321"/>
      <c r="AX16" s="2321"/>
      <c r="AY16" s="2321"/>
      <c r="AZ16" s="2322"/>
      <c r="BA16" s="2340" t="s">
        <v>8</v>
      </c>
      <c r="BB16" s="2340"/>
      <c r="BC16" s="2340"/>
      <c r="BD16" s="2340"/>
      <c r="BE16" s="2340"/>
      <c r="BF16" s="2340"/>
      <c r="BG16" s="2340"/>
    </row>
    <row r="17" spans="1:59" s="28" customFormat="1" ht="15" customHeight="1">
      <c r="A17" s="1136" t="str">
        <f>VLOOKUP(BJ13,[2]eFHH!$P$1:$XX$3017,9,FALSE)</f>
        <v>[MARK ALL MENTIONED]</v>
      </c>
      <c r="B17" s="1136"/>
      <c r="C17" s="1136"/>
      <c r="D17" s="1136"/>
      <c r="E17" s="1136"/>
      <c r="F17" s="1136"/>
      <c r="G17" s="1136"/>
      <c r="H17" s="1136"/>
      <c r="J17" s="2326"/>
      <c r="K17" s="2327"/>
      <c r="L17" s="2327"/>
      <c r="M17" s="2328"/>
      <c r="N17" s="2329"/>
      <c r="O17" s="2330"/>
      <c r="P17" s="2330"/>
      <c r="Q17" s="2330"/>
      <c r="R17" s="2331"/>
      <c r="S17" s="2340"/>
      <c r="T17" s="2340"/>
      <c r="U17" s="2340"/>
      <c r="V17" s="2340"/>
      <c r="W17" s="2340"/>
      <c r="X17" s="2340"/>
      <c r="Y17" s="2340"/>
      <c r="Z17" s="556"/>
      <c r="AA17" s="2344"/>
      <c r="AB17" s="2345"/>
      <c r="AC17" s="2345"/>
      <c r="AD17" s="2346"/>
      <c r="AE17" s="2329"/>
      <c r="AF17" s="2330"/>
      <c r="AG17" s="2330"/>
      <c r="AH17" s="2330"/>
      <c r="AI17" s="2331"/>
      <c r="AJ17" s="2340"/>
      <c r="AK17" s="2340"/>
      <c r="AL17" s="2340"/>
      <c r="AM17" s="2340"/>
      <c r="AN17" s="2340"/>
      <c r="AO17" s="2340"/>
      <c r="AP17" s="2340"/>
      <c r="AQ17" s="556"/>
      <c r="AR17" s="2326"/>
      <c r="AS17" s="2327"/>
      <c r="AT17" s="2327"/>
      <c r="AU17" s="2328"/>
      <c r="AV17" s="2329"/>
      <c r="AW17" s="2330"/>
      <c r="AX17" s="2330"/>
      <c r="AY17" s="2330"/>
      <c r="AZ17" s="2331"/>
      <c r="BA17" s="2340"/>
      <c r="BB17" s="2340"/>
      <c r="BC17" s="2340"/>
      <c r="BD17" s="2340"/>
      <c r="BE17" s="2340"/>
      <c r="BF17" s="2340"/>
      <c r="BG17" s="2340"/>
    </row>
    <row r="18" spans="1:59" s="28" customFormat="1" ht="15" customHeight="1">
      <c r="A18" s="1136"/>
      <c r="B18" s="1136"/>
      <c r="C18" s="1136"/>
      <c r="D18" s="1136"/>
      <c r="E18" s="1136"/>
      <c r="F18" s="1136"/>
      <c r="G18" s="1136"/>
      <c r="H18" s="1136"/>
      <c r="J18" s="2317" t="s">
        <v>95</v>
      </c>
      <c r="K18" s="2318"/>
      <c r="L18" s="2318"/>
      <c r="M18" s="2319"/>
      <c r="N18" s="2320" t="s">
        <v>7</v>
      </c>
      <c r="O18" s="2321"/>
      <c r="P18" s="2321"/>
      <c r="Q18" s="2321"/>
      <c r="R18" s="2322"/>
      <c r="S18" s="2340" t="s">
        <v>8</v>
      </c>
      <c r="T18" s="2340"/>
      <c r="U18" s="2340"/>
      <c r="V18" s="2340"/>
      <c r="W18" s="2340"/>
      <c r="X18" s="2340"/>
      <c r="Y18" s="2340"/>
      <c r="Z18" s="556"/>
      <c r="AA18" s="2341" t="s">
        <v>114</v>
      </c>
      <c r="AB18" s="2342"/>
      <c r="AC18" s="2342"/>
      <c r="AD18" s="2343"/>
      <c r="AE18" s="2320" t="s">
        <v>7</v>
      </c>
      <c r="AF18" s="2321"/>
      <c r="AG18" s="2321"/>
      <c r="AH18" s="2321"/>
      <c r="AI18" s="2322"/>
      <c r="AJ18" s="2340" t="s">
        <v>8</v>
      </c>
      <c r="AK18" s="2340"/>
      <c r="AL18" s="2340"/>
      <c r="AM18" s="2340"/>
      <c r="AN18" s="2340"/>
      <c r="AO18" s="2340"/>
      <c r="AP18" s="2340"/>
      <c r="AQ18" s="556"/>
      <c r="AR18" s="2317" t="s">
        <v>133</v>
      </c>
      <c r="AS18" s="2318"/>
      <c r="AT18" s="2318"/>
      <c r="AU18" s="2319"/>
      <c r="AV18" s="2320" t="s">
        <v>7</v>
      </c>
      <c r="AW18" s="2321"/>
      <c r="AX18" s="2321"/>
      <c r="AY18" s="2321"/>
      <c r="AZ18" s="2322"/>
      <c r="BA18" s="2340" t="s">
        <v>8</v>
      </c>
      <c r="BB18" s="2340"/>
      <c r="BC18" s="2340"/>
      <c r="BD18" s="2340"/>
      <c r="BE18" s="2340"/>
      <c r="BF18" s="2340"/>
      <c r="BG18" s="2340"/>
    </row>
    <row r="19" spans="1:59" s="28" customFormat="1" ht="15" customHeight="1">
      <c r="A19" s="288" t="s">
        <v>5</v>
      </c>
      <c r="B19" s="953" t="str">
        <f>VLOOKUP(BJ13,[2]eFHH!$P$1:$XX$3017,10,FALSE)</f>
        <v>No Months</v>
      </c>
      <c r="H19" s="218"/>
      <c r="J19" s="2326"/>
      <c r="K19" s="2327"/>
      <c r="L19" s="2327"/>
      <c r="M19" s="2328"/>
      <c r="N19" s="2329"/>
      <c r="O19" s="2330"/>
      <c r="P19" s="2330"/>
      <c r="Q19" s="2330"/>
      <c r="R19" s="2331"/>
      <c r="S19" s="2340"/>
      <c r="T19" s="2340"/>
      <c r="U19" s="2340"/>
      <c r="V19" s="2340"/>
      <c r="W19" s="2340"/>
      <c r="X19" s="2340"/>
      <c r="Y19" s="2340"/>
      <c r="Z19" s="556"/>
      <c r="AA19" s="2344"/>
      <c r="AB19" s="2345"/>
      <c r="AC19" s="2345"/>
      <c r="AD19" s="2346"/>
      <c r="AE19" s="2329"/>
      <c r="AF19" s="2330"/>
      <c r="AG19" s="2330"/>
      <c r="AH19" s="2330"/>
      <c r="AI19" s="2331"/>
      <c r="AJ19" s="2340"/>
      <c r="AK19" s="2340"/>
      <c r="AL19" s="2340"/>
      <c r="AM19" s="2340"/>
      <c r="AN19" s="2340"/>
      <c r="AO19" s="2340"/>
      <c r="AP19" s="2340"/>
      <c r="AR19" s="2326"/>
      <c r="AS19" s="2327"/>
      <c r="AT19" s="2327"/>
      <c r="AU19" s="2328"/>
      <c r="AV19" s="2329"/>
      <c r="AW19" s="2330"/>
      <c r="AX19" s="2330"/>
      <c r="AY19" s="2330"/>
      <c r="AZ19" s="2331"/>
      <c r="BA19" s="2340"/>
      <c r="BB19" s="2340"/>
      <c r="BC19" s="2340"/>
      <c r="BD19" s="2340"/>
      <c r="BE19" s="2340"/>
      <c r="BF19" s="2340"/>
      <c r="BG19" s="2340"/>
    </row>
    <row r="20" spans="1:59" s="28" customFormat="1" ht="15" customHeight="1">
      <c r="A20" s="251">
        <v>1</v>
      </c>
      <c r="B20" s="2308">
        <f>VLOOKUP(BJ13,[2]eFHH!$P$1:$XX$3017,11,FALSE)</f>
        <v>40817</v>
      </c>
      <c r="C20" s="2309"/>
      <c r="D20" s="2309"/>
      <c r="E20" s="2309"/>
      <c r="F20" s="2309"/>
      <c r="G20" s="2309"/>
      <c r="H20" s="2310"/>
      <c r="J20" s="2317" t="s">
        <v>96</v>
      </c>
      <c r="K20" s="2318"/>
      <c r="L20" s="2318"/>
      <c r="M20" s="2319"/>
      <c r="N20" s="2320" t="s">
        <v>7</v>
      </c>
      <c r="O20" s="2321"/>
      <c r="P20" s="2321"/>
      <c r="Q20" s="2321"/>
      <c r="R20" s="2322"/>
      <c r="S20" s="2340" t="s">
        <v>8</v>
      </c>
      <c r="T20" s="2340"/>
      <c r="U20" s="2340"/>
      <c r="V20" s="2340"/>
      <c r="W20" s="2340"/>
      <c r="X20" s="2340"/>
      <c r="Y20" s="2340"/>
      <c r="Z20" s="556"/>
      <c r="AA20" s="2341" t="s">
        <v>115</v>
      </c>
      <c r="AB20" s="2342"/>
      <c r="AC20" s="2342"/>
      <c r="AD20" s="2343"/>
      <c r="AE20" s="2320" t="s">
        <v>7</v>
      </c>
      <c r="AF20" s="2321"/>
      <c r="AG20" s="2321"/>
      <c r="AH20" s="2321"/>
      <c r="AI20" s="2322"/>
      <c r="AJ20" s="2340" t="s">
        <v>8</v>
      </c>
      <c r="AK20" s="2340"/>
      <c r="AL20" s="2340"/>
      <c r="AM20" s="2340"/>
      <c r="AN20" s="2340"/>
      <c r="AO20" s="2340"/>
      <c r="AP20" s="2340"/>
      <c r="AQ20" s="556"/>
      <c r="AR20" s="2338" t="s">
        <v>134</v>
      </c>
      <c r="AS20" s="2338"/>
      <c r="AT20" s="2338"/>
      <c r="AU20" s="2338"/>
      <c r="AV20" s="2339" t="s">
        <v>7</v>
      </c>
      <c r="AW20" s="2339"/>
      <c r="AX20" s="2339"/>
      <c r="AY20" s="2339"/>
      <c r="AZ20" s="2339"/>
      <c r="BA20" s="2340" t="s">
        <v>8</v>
      </c>
      <c r="BB20" s="2340"/>
      <c r="BC20" s="2340"/>
      <c r="BD20" s="2340"/>
      <c r="BE20" s="2340"/>
      <c r="BF20" s="2340"/>
      <c r="BG20" s="2340"/>
    </row>
    <row r="21" spans="1:59" s="28" customFormat="1" ht="15" customHeight="1">
      <c r="A21" s="251">
        <v>2</v>
      </c>
      <c r="B21" s="2311">
        <f>VLOOKUP(BJ13,[2]eFHH!$P$1:$XX$3017,12,FALSE)</f>
        <v>40787</v>
      </c>
      <c r="C21" s="2312"/>
      <c r="D21" s="2312"/>
      <c r="E21" s="2312"/>
      <c r="F21" s="2312"/>
      <c r="G21" s="2312"/>
      <c r="H21" s="2313"/>
      <c r="J21" s="2326"/>
      <c r="K21" s="2327"/>
      <c r="L21" s="2327"/>
      <c r="M21" s="2328"/>
      <c r="N21" s="2329"/>
      <c r="O21" s="2330"/>
      <c r="P21" s="2330"/>
      <c r="Q21" s="2330"/>
      <c r="R21" s="2331"/>
      <c r="S21" s="2340"/>
      <c r="T21" s="2340"/>
      <c r="U21" s="2340"/>
      <c r="V21" s="2340"/>
      <c r="W21" s="2340"/>
      <c r="X21" s="2340"/>
      <c r="Y21" s="2340"/>
      <c r="Z21" s="556"/>
      <c r="AA21" s="2344"/>
      <c r="AB21" s="2345"/>
      <c r="AC21" s="2345"/>
      <c r="AD21" s="2346"/>
      <c r="AE21" s="2329"/>
      <c r="AF21" s="2330"/>
      <c r="AG21" s="2330"/>
      <c r="AH21" s="2330"/>
      <c r="AI21" s="2331"/>
      <c r="AJ21" s="2340"/>
      <c r="AK21" s="2340"/>
      <c r="AL21" s="2340"/>
      <c r="AM21" s="2340"/>
      <c r="AN21" s="2340"/>
      <c r="AO21" s="2340"/>
      <c r="AP21" s="2340"/>
      <c r="AQ21" s="556"/>
      <c r="AR21" s="2338"/>
      <c r="AS21" s="2338"/>
      <c r="AT21" s="2338"/>
      <c r="AU21" s="2338"/>
      <c r="AV21" s="2339"/>
      <c r="AW21" s="2339"/>
      <c r="AX21" s="2339"/>
      <c r="AY21" s="2339"/>
      <c r="AZ21" s="2339"/>
      <c r="BA21" s="2340"/>
      <c r="BB21" s="2340"/>
      <c r="BC21" s="2340"/>
      <c r="BD21" s="2340"/>
      <c r="BE21" s="2340"/>
      <c r="BF21" s="2340"/>
      <c r="BG21" s="2340"/>
    </row>
    <row r="22" spans="1:59" s="28" customFormat="1" ht="15" customHeight="1">
      <c r="A22" s="251">
        <v>3</v>
      </c>
      <c r="B22" s="2311">
        <f>VLOOKUP(BJ13,[2]eFHH!$P$1:$XX$3017,13,FALSE)</f>
        <v>40756</v>
      </c>
      <c r="C22" s="2312"/>
      <c r="D22" s="2312"/>
      <c r="E22" s="2312"/>
      <c r="F22" s="2312"/>
      <c r="G22" s="2312"/>
      <c r="H22" s="2313"/>
      <c r="J22" s="2317" t="s">
        <v>97</v>
      </c>
      <c r="K22" s="2318"/>
      <c r="L22" s="2318"/>
      <c r="M22" s="2319"/>
      <c r="N22" s="2320" t="s">
        <v>7</v>
      </c>
      <c r="O22" s="2321"/>
      <c r="P22" s="2321"/>
      <c r="Q22" s="2321"/>
      <c r="R22" s="2322"/>
      <c r="S22" s="2340" t="s">
        <v>8</v>
      </c>
      <c r="T22" s="2340"/>
      <c r="U22" s="2340"/>
      <c r="V22" s="2340"/>
      <c r="W22" s="2340"/>
      <c r="X22" s="2340"/>
      <c r="Y22" s="2340"/>
      <c r="Z22" s="556"/>
      <c r="AA22" s="2341" t="s">
        <v>116</v>
      </c>
      <c r="AB22" s="2342"/>
      <c r="AC22" s="2342"/>
      <c r="AD22" s="2343"/>
      <c r="AE22" s="2320" t="s">
        <v>7</v>
      </c>
      <c r="AF22" s="2321"/>
      <c r="AG22" s="2321"/>
      <c r="AH22" s="2321"/>
      <c r="AI22" s="2322"/>
      <c r="AJ22" s="2340" t="s">
        <v>8</v>
      </c>
      <c r="AK22" s="2340"/>
      <c r="AL22" s="2340"/>
      <c r="AM22" s="2340"/>
      <c r="AN22" s="2340"/>
      <c r="AO22" s="2340"/>
      <c r="AP22" s="2340"/>
      <c r="AQ22" s="556"/>
      <c r="AR22" s="2338" t="s">
        <v>135</v>
      </c>
      <c r="AS22" s="2338"/>
      <c r="AT22" s="2338"/>
      <c r="AU22" s="2338"/>
      <c r="AV22" s="2339" t="s">
        <v>7</v>
      </c>
      <c r="AW22" s="2339"/>
      <c r="AX22" s="2339"/>
      <c r="AY22" s="2339"/>
      <c r="AZ22" s="2339"/>
      <c r="BA22" s="2340" t="s">
        <v>8</v>
      </c>
      <c r="BB22" s="2340"/>
      <c r="BC22" s="2340"/>
      <c r="BD22" s="2340"/>
      <c r="BE22" s="2340"/>
      <c r="BF22" s="2340"/>
      <c r="BG22" s="2340"/>
    </row>
    <row r="23" spans="1:59" s="28" customFormat="1" ht="15" customHeight="1">
      <c r="A23" s="251">
        <v>4</v>
      </c>
      <c r="B23" s="2311">
        <f>VLOOKUP(BJ13,[2]eFHH!$P$1:$XX$3017,14,FALSE)</f>
        <v>40725</v>
      </c>
      <c r="C23" s="2312"/>
      <c r="D23" s="2312"/>
      <c r="E23" s="2312"/>
      <c r="F23" s="2312"/>
      <c r="G23" s="2312"/>
      <c r="H23" s="2313"/>
      <c r="J23" s="2326"/>
      <c r="K23" s="2327"/>
      <c r="L23" s="2327"/>
      <c r="M23" s="2328"/>
      <c r="N23" s="2329"/>
      <c r="O23" s="2330"/>
      <c r="P23" s="2330"/>
      <c r="Q23" s="2330"/>
      <c r="R23" s="2331"/>
      <c r="S23" s="2340"/>
      <c r="T23" s="2340"/>
      <c r="U23" s="2340"/>
      <c r="V23" s="2340"/>
      <c r="W23" s="2340"/>
      <c r="X23" s="2340"/>
      <c r="Y23" s="2340"/>
      <c r="Z23" s="556"/>
      <c r="AA23" s="2344"/>
      <c r="AB23" s="2345"/>
      <c r="AC23" s="2345"/>
      <c r="AD23" s="2346"/>
      <c r="AE23" s="2329"/>
      <c r="AF23" s="2330"/>
      <c r="AG23" s="2330"/>
      <c r="AH23" s="2330"/>
      <c r="AI23" s="2331"/>
      <c r="AJ23" s="2340"/>
      <c r="AK23" s="2340"/>
      <c r="AL23" s="2340"/>
      <c r="AM23" s="2340"/>
      <c r="AN23" s="2340"/>
      <c r="AO23" s="2340"/>
      <c r="AP23" s="2340"/>
      <c r="AQ23" s="556"/>
      <c r="AR23" s="2338"/>
      <c r="AS23" s="2338"/>
      <c r="AT23" s="2338"/>
      <c r="AU23" s="2338"/>
      <c r="AV23" s="2339"/>
      <c r="AW23" s="2339"/>
      <c r="AX23" s="2339"/>
      <c r="AY23" s="2339"/>
      <c r="AZ23" s="2339"/>
      <c r="BA23" s="2340"/>
      <c r="BB23" s="2340"/>
      <c r="BC23" s="2340"/>
      <c r="BD23" s="2340"/>
      <c r="BE23" s="2340"/>
      <c r="BF23" s="2340"/>
      <c r="BG23" s="2340"/>
    </row>
    <row r="24" spans="1:59" s="28" customFormat="1" ht="15" customHeight="1">
      <c r="A24" s="251">
        <v>5</v>
      </c>
      <c r="B24" s="2311">
        <f>VLOOKUP(BJ13,[2]eFHH!$P$1:$XX$3017,15,FALSE)</f>
        <v>40695</v>
      </c>
      <c r="C24" s="2312"/>
      <c r="D24" s="2312"/>
      <c r="E24" s="2312"/>
      <c r="F24" s="2312"/>
      <c r="G24" s="2312"/>
      <c r="H24" s="2313"/>
      <c r="J24" s="2317" t="s">
        <v>98</v>
      </c>
      <c r="K24" s="2318"/>
      <c r="L24" s="2318"/>
      <c r="M24" s="2319"/>
      <c r="N24" s="2320" t="s">
        <v>7</v>
      </c>
      <c r="O24" s="2321"/>
      <c r="P24" s="2321"/>
      <c r="Q24" s="2321"/>
      <c r="R24" s="2322"/>
      <c r="S24" s="2340" t="s">
        <v>8</v>
      </c>
      <c r="T24" s="2340"/>
      <c r="U24" s="2340"/>
      <c r="V24" s="2340"/>
      <c r="W24" s="2340"/>
      <c r="X24" s="2340"/>
      <c r="Y24" s="2340"/>
      <c r="Z24" s="556"/>
      <c r="AA24" s="2341" t="s">
        <v>117</v>
      </c>
      <c r="AB24" s="2342"/>
      <c r="AC24" s="2342"/>
      <c r="AD24" s="2343"/>
      <c r="AE24" s="2320" t="s">
        <v>7</v>
      </c>
      <c r="AF24" s="2321"/>
      <c r="AG24" s="2321"/>
      <c r="AH24" s="2321"/>
      <c r="AI24" s="2322"/>
      <c r="AJ24" s="2340" t="s">
        <v>8</v>
      </c>
      <c r="AK24" s="2340"/>
      <c r="AL24" s="2340"/>
      <c r="AM24" s="2340"/>
      <c r="AN24" s="2340"/>
      <c r="AO24" s="2340"/>
      <c r="AP24" s="2340"/>
      <c r="AQ24" s="556"/>
      <c r="AR24" s="2317" t="s">
        <v>136</v>
      </c>
      <c r="AS24" s="2318"/>
      <c r="AT24" s="2318"/>
      <c r="AU24" s="2319"/>
      <c r="AV24" s="2320" t="s">
        <v>7</v>
      </c>
      <c r="AW24" s="2321"/>
      <c r="AX24" s="2321"/>
      <c r="AY24" s="2321"/>
      <c r="AZ24" s="2322"/>
      <c r="BA24" s="2340" t="s">
        <v>8</v>
      </c>
      <c r="BB24" s="2340"/>
      <c r="BC24" s="2340"/>
      <c r="BD24" s="2340"/>
      <c r="BE24" s="2340"/>
      <c r="BF24" s="2340"/>
      <c r="BG24" s="2340"/>
    </row>
    <row r="25" spans="1:59" s="28" customFormat="1" ht="15" customHeight="1">
      <c r="A25" s="251">
        <v>6</v>
      </c>
      <c r="B25" s="2311">
        <f>VLOOKUP(BJ13,[2]eFHH!$P$1:$XX$3017,16,FALSE)</f>
        <v>40664</v>
      </c>
      <c r="C25" s="2312"/>
      <c r="D25" s="2312"/>
      <c r="E25" s="2312"/>
      <c r="F25" s="2312"/>
      <c r="G25" s="2312"/>
      <c r="H25" s="2313"/>
      <c r="J25" s="2326"/>
      <c r="K25" s="2327"/>
      <c r="L25" s="2327"/>
      <c r="M25" s="2328"/>
      <c r="N25" s="2329"/>
      <c r="O25" s="2330"/>
      <c r="P25" s="2330"/>
      <c r="Q25" s="2330"/>
      <c r="R25" s="2331"/>
      <c r="S25" s="2340"/>
      <c r="T25" s="2340"/>
      <c r="U25" s="2340"/>
      <c r="V25" s="2340"/>
      <c r="W25" s="2340"/>
      <c r="X25" s="2340"/>
      <c r="Y25" s="2340"/>
      <c r="Z25" s="556"/>
      <c r="AA25" s="2344"/>
      <c r="AB25" s="2345"/>
      <c r="AC25" s="2345"/>
      <c r="AD25" s="2346"/>
      <c r="AE25" s="2329"/>
      <c r="AF25" s="2330"/>
      <c r="AG25" s="2330"/>
      <c r="AH25" s="2330"/>
      <c r="AI25" s="2331"/>
      <c r="AJ25" s="2340"/>
      <c r="AK25" s="2340"/>
      <c r="AL25" s="2340"/>
      <c r="AM25" s="2340"/>
      <c r="AN25" s="2340"/>
      <c r="AO25" s="2340"/>
      <c r="AP25" s="2340"/>
      <c r="AQ25" s="556"/>
      <c r="AR25" s="2326"/>
      <c r="AS25" s="2327"/>
      <c r="AT25" s="2327"/>
      <c r="AU25" s="2328"/>
      <c r="AV25" s="2329"/>
      <c r="AW25" s="2330"/>
      <c r="AX25" s="2330"/>
      <c r="AY25" s="2330"/>
      <c r="AZ25" s="2331"/>
      <c r="BA25" s="2340"/>
      <c r="BB25" s="2340"/>
      <c r="BC25" s="2340"/>
      <c r="BD25" s="2340"/>
      <c r="BE25" s="2340"/>
      <c r="BF25" s="2340"/>
      <c r="BG25" s="2340"/>
    </row>
    <row r="26" spans="1:59" s="28" customFormat="1" ht="15" customHeight="1">
      <c r="A26" s="251">
        <v>7</v>
      </c>
      <c r="B26" s="2311">
        <f>VLOOKUP(BJ13,[2]eFHH!$P$1:$XX$3017,17,FALSE)</f>
        <v>40634</v>
      </c>
      <c r="C26" s="2312"/>
      <c r="D26" s="2312"/>
      <c r="E26" s="2312"/>
      <c r="F26" s="2312"/>
      <c r="G26" s="2312"/>
      <c r="H26" s="2313"/>
      <c r="J26" s="2317" t="s">
        <v>99</v>
      </c>
      <c r="K26" s="2318"/>
      <c r="L26" s="2318"/>
      <c r="M26" s="2319"/>
      <c r="N26" s="2320" t="s">
        <v>7</v>
      </c>
      <c r="O26" s="2321"/>
      <c r="P26" s="2321"/>
      <c r="Q26" s="2321"/>
      <c r="R26" s="2322"/>
      <c r="S26" s="2340" t="s">
        <v>8</v>
      </c>
      <c r="T26" s="2340"/>
      <c r="U26" s="2340"/>
      <c r="V26" s="2340"/>
      <c r="W26" s="2340"/>
      <c r="X26" s="2340"/>
      <c r="Y26" s="2340"/>
      <c r="Z26" s="556"/>
      <c r="AA26" s="2347" t="s">
        <v>118</v>
      </c>
      <c r="AB26" s="2347"/>
      <c r="AC26" s="2347"/>
      <c r="AD26" s="2347"/>
      <c r="AE26" s="2339" t="s">
        <v>7</v>
      </c>
      <c r="AF26" s="2339"/>
      <c r="AG26" s="2339"/>
      <c r="AH26" s="2339"/>
      <c r="AI26" s="2339"/>
      <c r="AJ26" s="2340" t="s">
        <v>8</v>
      </c>
      <c r="AK26" s="2340"/>
      <c r="AL26" s="2340"/>
      <c r="AM26" s="2340"/>
      <c r="AN26" s="2340"/>
      <c r="AO26" s="2340"/>
      <c r="AP26" s="2340"/>
      <c r="AQ26" s="556"/>
      <c r="AR26" s="2317" t="s">
        <v>137</v>
      </c>
      <c r="AS26" s="2318"/>
      <c r="AT26" s="2318"/>
      <c r="AU26" s="2319"/>
      <c r="AV26" s="2320" t="s">
        <v>7</v>
      </c>
      <c r="AW26" s="2321"/>
      <c r="AX26" s="2321"/>
      <c r="AY26" s="2321"/>
      <c r="AZ26" s="2322"/>
      <c r="BA26" s="2340" t="s">
        <v>8</v>
      </c>
      <c r="BB26" s="2340"/>
      <c r="BC26" s="2340"/>
      <c r="BD26" s="2340"/>
      <c r="BE26" s="2340"/>
      <c r="BF26" s="2340"/>
      <c r="BG26" s="2340"/>
    </row>
    <row r="27" spans="1:59" s="28" customFormat="1" ht="15" customHeight="1">
      <c r="A27" s="251">
        <v>8</v>
      </c>
      <c r="B27" s="2311">
        <f>VLOOKUP(BJ13,[2]eFHH!$P$1:$XX$3017,18,FALSE)</f>
        <v>40603</v>
      </c>
      <c r="C27" s="2312"/>
      <c r="D27" s="2312"/>
      <c r="E27" s="2312"/>
      <c r="F27" s="2312"/>
      <c r="G27" s="2312"/>
      <c r="H27" s="2313"/>
      <c r="J27" s="2326"/>
      <c r="K27" s="2327"/>
      <c r="L27" s="2327"/>
      <c r="M27" s="2328"/>
      <c r="N27" s="2329"/>
      <c r="O27" s="2330"/>
      <c r="P27" s="2330"/>
      <c r="Q27" s="2330"/>
      <c r="R27" s="2331"/>
      <c r="S27" s="2340"/>
      <c r="T27" s="2340"/>
      <c r="U27" s="2340"/>
      <c r="V27" s="2340"/>
      <c r="W27" s="2340"/>
      <c r="X27" s="2340"/>
      <c r="Y27" s="2340"/>
      <c r="Z27" s="556"/>
      <c r="AA27" s="2347"/>
      <c r="AB27" s="2347"/>
      <c r="AC27" s="2347"/>
      <c r="AD27" s="2347"/>
      <c r="AE27" s="2339"/>
      <c r="AF27" s="2339"/>
      <c r="AG27" s="2339"/>
      <c r="AH27" s="2339"/>
      <c r="AI27" s="2339"/>
      <c r="AJ27" s="2340"/>
      <c r="AK27" s="2340"/>
      <c r="AL27" s="2340"/>
      <c r="AM27" s="2340"/>
      <c r="AN27" s="2340"/>
      <c r="AO27" s="2340"/>
      <c r="AP27" s="2340"/>
      <c r="AQ27" s="556"/>
      <c r="AR27" s="2326"/>
      <c r="AS27" s="2327"/>
      <c r="AT27" s="2327"/>
      <c r="AU27" s="2328"/>
      <c r="AV27" s="2329"/>
      <c r="AW27" s="2330"/>
      <c r="AX27" s="2330"/>
      <c r="AY27" s="2330"/>
      <c r="AZ27" s="2331"/>
      <c r="BA27" s="2340"/>
      <c r="BB27" s="2340"/>
      <c r="BC27" s="2340"/>
      <c r="BD27" s="2340"/>
      <c r="BE27" s="2340"/>
      <c r="BF27" s="2340"/>
      <c r="BG27" s="2340"/>
    </row>
    <row r="28" spans="1:59" s="28" customFormat="1" ht="15" customHeight="1">
      <c r="A28" s="251">
        <v>9</v>
      </c>
      <c r="B28" s="2311">
        <f>VLOOKUP(BJ13,[2]eFHH!$P$1:$XX$3017,19,FALSE)</f>
        <v>40210</v>
      </c>
      <c r="C28" s="2312"/>
      <c r="D28" s="2312"/>
      <c r="E28" s="2312"/>
      <c r="F28" s="2312"/>
      <c r="G28" s="2312"/>
      <c r="H28" s="2313"/>
      <c r="J28" s="2317" t="s">
        <v>100</v>
      </c>
      <c r="K28" s="2318"/>
      <c r="L28" s="2318"/>
      <c r="M28" s="2319"/>
      <c r="N28" s="2320" t="s">
        <v>7</v>
      </c>
      <c r="O28" s="2321"/>
      <c r="P28" s="2321"/>
      <c r="Q28" s="2321"/>
      <c r="R28" s="2322"/>
      <c r="S28" s="2340" t="s">
        <v>8</v>
      </c>
      <c r="T28" s="2340"/>
      <c r="U28" s="2340"/>
      <c r="V28" s="2340"/>
      <c r="W28" s="2340"/>
      <c r="X28" s="2340"/>
      <c r="Y28" s="2340"/>
      <c r="Z28" s="556"/>
      <c r="AA28" s="2317" t="s">
        <v>119</v>
      </c>
      <c r="AB28" s="2318"/>
      <c r="AC28" s="2318"/>
      <c r="AD28" s="2319"/>
      <c r="AE28" s="2339" t="s">
        <v>7</v>
      </c>
      <c r="AF28" s="2339"/>
      <c r="AG28" s="2339"/>
      <c r="AH28" s="2339"/>
      <c r="AI28" s="2339"/>
      <c r="AJ28" s="2340" t="s">
        <v>8</v>
      </c>
      <c r="AK28" s="2340"/>
      <c r="AL28" s="2340"/>
      <c r="AM28" s="2340"/>
      <c r="AN28" s="2340"/>
      <c r="AO28" s="2340"/>
      <c r="AP28" s="2340"/>
      <c r="AQ28" s="556"/>
      <c r="AR28" s="2317" t="s">
        <v>138</v>
      </c>
      <c r="AS28" s="2318"/>
      <c r="AT28" s="2318"/>
      <c r="AU28" s="2319"/>
      <c r="AV28" s="2320" t="s">
        <v>7</v>
      </c>
      <c r="AW28" s="2321"/>
      <c r="AX28" s="2321"/>
      <c r="AY28" s="2321"/>
      <c r="AZ28" s="2322"/>
      <c r="BA28" s="2340" t="s">
        <v>8</v>
      </c>
      <c r="BB28" s="2340"/>
      <c r="BC28" s="2340"/>
      <c r="BD28" s="2340"/>
      <c r="BE28" s="2340"/>
      <c r="BF28" s="2340"/>
      <c r="BG28" s="2340"/>
    </row>
    <row r="29" spans="1:59" s="28" customFormat="1" ht="15" customHeight="1">
      <c r="A29" s="251">
        <v>10</v>
      </c>
      <c r="B29" s="2311">
        <f>VLOOKUP(BJ13,[2]eFHH!$P$1:$XX$3017,20,FALSE)</f>
        <v>40179</v>
      </c>
      <c r="C29" s="2312"/>
      <c r="D29" s="2312"/>
      <c r="E29" s="2312"/>
      <c r="F29" s="2312"/>
      <c r="G29" s="2312"/>
      <c r="H29" s="2313"/>
      <c r="J29" s="2326"/>
      <c r="K29" s="2327"/>
      <c r="L29" s="2327"/>
      <c r="M29" s="2328"/>
      <c r="N29" s="2329"/>
      <c r="O29" s="2330"/>
      <c r="P29" s="2330"/>
      <c r="Q29" s="2330"/>
      <c r="R29" s="2331"/>
      <c r="S29" s="2340"/>
      <c r="T29" s="2340"/>
      <c r="U29" s="2340"/>
      <c r="V29" s="2340"/>
      <c r="W29" s="2340"/>
      <c r="X29" s="2340"/>
      <c r="Y29" s="2340"/>
      <c r="Z29" s="556"/>
      <c r="AA29" s="2326"/>
      <c r="AB29" s="2327"/>
      <c r="AC29" s="2327"/>
      <c r="AD29" s="2328"/>
      <c r="AE29" s="2339"/>
      <c r="AF29" s="2339"/>
      <c r="AG29" s="2339"/>
      <c r="AH29" s="2339"/>
      <c r="AI29" s="2339"/>
      <c r="AJ29" s="2340"/>
      <c r="AK29" s="2340"/>
      <c r="AL29" s="2340"/>
      <c r="AM29" s="2340"/>
      <c r="AN29" s="2340"/>
      <c r="AO29" s="2340"/>
      <c r="AP29" s="2340"/>
      <c r="AQ29" s="556"/>
      <c r="AR29" s="2326"/>
      <c r="AS29" s="2327"/>
      <c r="AT29" s="2327"/>
      <c r="AU29" s="2328"/>
      <c r="AV29" s="2329"/>
      <c r="AW29" s="2330"/>
      <c r="AX29" s="2330"/>
      <c r="AY29" s="2330"/>
      <c r="AZ29" s="2331"/>
      <c r="BA29" s="2340"/>
      <c r="BB29" s="2340"/>
      <c r="BC29" s="2340"/>
      <c r="BD29" s="2340"/>
      <c r="BE29" s="2340"/>
      <c r="BF29" s="2340"/>
      <c r="BG29" s="2340"/>
    </row>
    <row r="30" spans="1:59" s="28" customFormat="1" ht="15" customHeight="1">
      <c r="A30" s="251">
        <v>11</v>
      </c>
      <c r="B30" s="2311">
        <f>VLOOKUP(BJ13,[2]eFHH!$P$1:$XX$3017,21,FALSE)</f>
        <v>40513</v>
      </c>
      <c r="C30" s="2312"/>
      <c r="D30" s="2312"/>
      <c r="E30" s="2312"/>
      <c r="F30" s="2312"/>
      <c r="G30" s="2312"/>
      <c r="H30" s="2313"/>
      <c r="J30" s="2348" t="s">
        <v>101</v>
      </c>
      <c r="K30" s="2349"/>
      <c r="L30" s="2349"/>
      <c r="M30" s="2349"/>
      <c r="N30" s="2349"/>
      <c r="O30" s="2349"/>
      <c r="P30" s="2349"/>
      <c r="Q30" s="2349"/>
      <c r="R30" s="2349"/>
      <c r="S30" s="2349"/>
      <c r="T30" s="2349"/>
      <c r="U30" s="2349"/>
      <c r="V30" s="2349"/>
      <c r="W30" s="2349"/>
      <c r="X30" s="2349"/>
      <c r="Y30" s="2349"/>
      <c r="AA30" s="2341" t="s">
        <v>120</v>
      </c>
      <c r="AB30" s="2342"/>
      <c r="AC30" s="2342"/>
      <c r="AD30" s="2343"/>
      <c r="AE30" s="2320" t="s">
        <v>7</v>
      </c>
      <c r="AF30" s="2321"/>
      <c r="AG30" s="2321"/>
      <c r="AH30" s="2321"/>
      <c r="AI30" s="2322"/>
      <c r="AJ30" s="2340" t="s">
        <v>8</v>
      </c>
      <c r="AK30" s="2340"/>
      <c r="AL30" s="2340"/>
      <c r="AM30" s="2340"/>
      <c r="AN30" s="2340"/>
      <c r="AO30" s="2340"/>
      <c r="AP30" s="2340"/>
      <c r="AQ30" s="556"/>
      <c r="AR30" s="2317" t="s">
        <v>139</v>
      </c>
      <c r="AS30" s="2318"/>
      <c r="AT30" s="2318"/>
      <c r="AU30" s="2319"/>
      <c r="AV30" s="2320" t="s">
        <v>7</v>
      </c>
      <c r="AW30" s="2321"/>
      <c r="AX30" s="2321"/>
      <c r="AY30" s="2321"/>
      <c r="AZ30" s="2322"/>
      <c r="BA30" s="2340" t="s">
        <v>8</v>
      </c>
      <c r="BB30" s="2340"/>
      <c r="BC30" s="2340"/>
      <c r="BD30" s="2340"/>
      <c r="BE30" s="2340"/>
      <c r="BF30" s="2340"/>
      <c r="BG30" s="2340"/>
    </row>
    <row r="31" spans="1:59" s="28" customFormat="1" ht="15" customHeight="1">
      <c r="A31" s="251">
        <v>12</v>
      </c>
      <c r="B31" s="2311">
        <f>VLOOKUP(BJ13,[2]eFHH!$P$1:$XX$3017,22,FALSE)</f>
        <v>40483</v>
      </c>
      <c r="C31" s="2312"/>
      <c r="D31" s="2312"/>
      <c r="E31" s="2312"/>
      <c r="F31" s="2312"/>
      <c r="G31" s="2312"/>
      <c r="H31" s="2313"/>
      <c r="J31" s="2338" t="s">
        <v>102</v>
      </c>
      <c r="K31" s="2338"/>
      <c r="L31" s="2338"/>
      <c r="M31" s="2338"/>
      <c r="N31" s="2339" t="s">
        <v>7</v>
      </c>
      <c r="O31" s="2339"/>
      <c r="P31" s="2339"/>
      <c r="Q31" s="2339"/>
      <c r="R31" s="2339"/>
      <c r="S31" s="2340" t="s">
        <v>8</v>
      </c>
      <c r="T31" s="2340"/>
      <c r="U31" s="2340"/>
      <c r="V31" s="2340"/>
      <c r="W31" s="2340"/>
      <c r="X31" s="2340"/>
      <c r="Y31" s="2340"/>
      <c r="Z31" s="556"/>
      <c r="AA31" s="2361"/>
      <c r="AB31" s="2362"/>
      <c r="AC31" s="2362"/>
      <c r="AD31" s="2363"/>
      <c r="AE31" s="2357"/>
      <c r="AF31" s="2358"/>
      <c r="AG31" s="2358"/>
      <c r="AH31" s="2358"/>
      <c r="AI31" s="2359"/>
      <c r="AJ31" s="2340"/>
      <c r="AK31" s="2340"/>
      <c r="AL31" s="2340"/>
      <c r="AM31" s="2340"/>
      <c r="AN31" s="2340"/>
      <c r="AO31" s="2340"/>
      <c r="AP31" s="2340"/>
      <c r="AQ31" s="556"/>
      <c r="AR31" s="2326"/>
      <c r="AS31" s="2327"/>
      <c r="AT31" s="2327"/>
      <c r="AU31" s="2328"/>
      <c r="AV31" s="2329"/>
      <c r="AW31" s="2330"/>
      <c r="AX31" s="2330"/>
      <c r="AY31" s="2330"/>
      <c r="AZ31" s="2331"/>
      <c r="BA31" s="2340"/>
      <c r="BB31" s="2340"/>
      <c r="BC31" s="2340"/>
      <c r="BD31" s="2340"/>
      <c r="BE31" s="2340"/>
      <c r="BF31" s="2340"/>
      <c r="BG31" s="2340"/>
    </row>
    <row r="32" spans="1:59" s="28" customFormat="1" ht="15" customHeight="1">
      <c r="A32" s="251">
        <v>13</v>
      </c>
      <c r="B32" s="2311">
        <f>VLOOKUP(BJ13,[2]eFHH!$P$1:$XX$3017,23,FALSE)</f>
        <v>40452</v>
      </c>
      <c r="C32" s="2312"/>
      <c r="D32" s="2312"/>
      <c r="E32" s="2312"/>
      <c r="F32" s="2312"/>
      <c r="G32" s="2312"/>
      <c r="H32" s="2313"/>
      <c r="J32" s="2338"/>
      <c r="K32" s="2338"/>
      <c r="L32" s="2338"/>
      <c r="M32" s="2338"/>
      <c r="N32" s="2339"/>
      <c r="O32" s="2339"/>
      <c r="P32" s="2339"/>
      <c r="Q32" s="2339"/>
      <c r="R32" s="2339"/>
      <c r="S32" s="2340"/>
      <c r="T32" s="2340"/>
      <c r="U32" s="2340"/>
      <c r="V32" s="2340"/>
      <c r="W32" s="2340"/>
      <c r="X32" s="2340"/>
      <c r="Y32" s="2340"/>
      <c r="Z32" s="556"/>
      <c r="AA32" s="2364" t="s">
        <v>121</v>
      </c>
      <c r="AB32" s="2364"/>
      <c r="AC32" s="2364"/>
      <c r="AD32" s="2364"/>
      <c r="AE32" s="2364"/>
      <c r="AF32" s="2364"/>
      <c r="AG32" s="2364"/>
      <c r="AH32" s="2364"/>
      <c r="AI32" s="2364"/>
      <c r="AJ32" s="2364"/>
      <c r="AK32" s="2364"/>
      <c r="AL32" s="2364"/>
      <c r="AM32" s="2364"/>
      <c r="AN32" s="2364"/>
      <c r="AO32" s="2364"/>
      <c r="AP32" s="2364"/>
      <c r="AQ32" s="556"/>
      <c r="AR32" s="2317" t="s">
        <v>140</v>
      </c>
      <c r="AS32" s="2318"/>
      <c r="AT32" s="2318"/>
      <c r="AU32" s="2319"/>
      <c r="AV32" s="2320" t="s">
        <v>7</v>
      </c>
      <c r="AW32" s="2321"/>
      <c r="AX32" s="2321"/>
      <c r="AY32" s="2321"/>
      <c r="AZ32" s="2322"/>
      <c r="BA32" s="2340" t="s">
        <v>8</v>
      </c>
      <c r="BB32" s="2340"/>
      <c r="BC32" s="2340"/>
      <c r="BD32" s="2340"/>
      <c r="BE32" s="2340"/>
      <c r="BF32" s="2340"/>
      <c r="BG32" s="2340"/>
    </row>
    <row r="33" spans="1:67" s="28" customFormat="1" ht="15" customHeight="1">
      <c r="A33" s="251">
        <v>14</v>
      </c>
      <c r="B33" s="2311">
        <f>VLOOKUP(BJ13,[2]eFHH!$P$1:$XX$3017,24,FALSE)</f>
        <v>40422</v>
      </c>
      <c r="C33" s="2312"/>
      <c r="D33" s="2312"/>
      <c r="E33" s="2312"/>
      <c r="F33" s="2312"/>
      <c r="G33" s="2312"/>
      <c r="H33" s="2313"/>
      <c r="J33" s="2338" t="s">
        <v>103</v>
      </c>
      <c r="K33" s="2338"/>
      <c r="L33" s="2338"/>
      <c r="M33" s="2338"/>
      <c r="N33" s="2339" t="s">
        <v>7</v>
      </c>
      <c r="O33" s="2339"/>
      <c r="P33" s="2339"/>
      <c r="Q33" s="2339"/>
      <c r="R33" s="2339"/>
      <c r="S33" s="2340" t="s">
        <v>8</v>
      </c>
      <c r="T33" s="2340"/>
      <c r="U33" s="2340"/>
      <c r="V33" s="2340"/>
      <c r="W33" s="2340"/>
      <c r="X33" s="2340"/>
      <c r="Y33" s="2340"/>
      <c r="Z33" s="556"/>
      <c r="AA33" s="2354" t="s">
        <v>122</v>
      </c>
      <c r="AB33" s="2355"/>
      <c r="AC33" s="2355"/>
      <c r="AD33" s="2356"/>
      <c r="AE33" s="2357" t="s">
        <v>7</v>
      </c>
      <c r="AF33" s="2358"/>
      <c r="AG33" s="2358"/>
      <c r="AH33" s="2358"/>
      <c r="AI33" s="2359"/>
      <c r="AJ33" s="2340" t="s">
        <v>8</v>
      </c>
      <c r="AK33" s="2340"/>
      <c r="AL33" s="2340"/>
      <c r="AM33" s="2340"/>
      <c r="AN33" s="2340"/>
      <c r="AO33" s="2340"/>
      <c r="AP33" s="2340"/>
      <c r="AQ33" s="556"/>
      <c r="AR33" s="2326"/>
      <c r="AS33" s="2327"/>
      <c r="AT33" s="2327"/>
      <c r="AU33" s="2328"/>
      <c r="AV33" s="2329"/>
      <c r="AW33" s="2330"/>
      <c r="AX33" s="2330"/>
      <c r="AY33" s="2330"/>
      <c r="AZ33" s="2331"/>
      <c r="BA33" s="2340"/>
      <c r="BB33" s="2340"/>
      <c r="BC33" s="2340"/>
      <c r="BD33" s="2340"/>
      <c r="BE33" s="2340"/>
      <c r="BF33" s="2340"/>
      <c r="BG33" s="2340"/>
    </row>
    <row r="34" spans="1:67" s="28" customFormat="1" ht="15" customHeight="1">
      <c r="A34" s="251">
        <v>15</v>
      </c>
      <c r="B34" s="2311">
        <f>VLOOKUP(BJ13,[2]eFHH!$P$1:$XX$3017,25,FALSE)</f>
        <v>40391</v>
      </c>
      <c r="C34" s="2312"/>
      <c r="D34" s="2312"/>
      <c r="E34" s="2312"/>
      <c r="F34" s="2312"/>
      <c r="G34" s="2312"/>
      <c r="H34" s="2313"/>
      <c r="J34" s="2338"/>
      <c r="K34" s="2338"/>
      <c r="L34" s="2338"/>
      <c r="M34" s="2338"/>
      <c r="N34" s="2339"/>
      <c r="O34" s="2339"/>
      <c r="P34" s="2339"/>
      <c r="Q34" s="2339"/>
      <c r="R34" s="2339"/>
      <c r="S34" s="2340"/>
      <c r="T34" s="2340"/>
      <c r="U34" s="2340"/>
      <c r="V34" s="2340"/>
      <c r="W34" s="2340"/>
      <c r="X34" s="2340"/>
      <c r="Y34" s="2340"/>
      <c r="Z34" s="556"/>
      <c r="AA34" s="2354"/>
      <c r="AB34" s="2355"/>
      <c r="AC34" s="2355"/>
      <c r="AD34" s="2356"/>
      <c r="AE34" s="2357"/>
      <c r="AF34" s="2358"/>
      <c r="AG34" s="2358"/>
      <c r="AH34" s="2358"/>
      <c r="AI34" s="2359"/>
      <c r="AJ34" s="2340"/>
      <c r="AK34" s="2340"/>
      <c r="AL34" s="2340"/>
      <c r="AM34" s="2340"/>
      <c r="AN34" s="2340"/>
      <c r="AO34" s="2340"/>
      <c r="AP34" s="2340"/>
      <c r="AQ34" s="556"/>
      <c r="AR34" s="2317" t="s">
        <v>141</v>
      </c>
      <c r="AS34" s="2318"/>
      <c r="AT34" s="2318"/>
      <c r="AU34" s="2319"/>
      <c r="AV34" s="2320" t="s">
        <v>7</v>
      </c>
      <c r="AW34" s="2321"/>
      <c r="AX34" s="2321"/>
      <c r="AY34" s="2321"/>
      <c r="AZ34" s="2322"/>
      <c r="BA34" s="2340" t="s">
        <v>8</v>
      </c>
      <c r="BB34" s="2340"/>
      <c r="BC34" s="2340"/>
      <c r="BD34" s="2340"/>
      <c r="BE34" s="2340"/>
      <c r="BF34" s="2340"/>
      <c r="BG34" s="2340"/>
    </row>
    <row r="35" spans="1:67" s="28" customFormat="1" ht="15" customHeight="1">
      <c r="A35" s="251">
        <v>16</v>
      </c>
      <c r="B35" s="2311">
        <f>VLOOKUP(BJ13,[2]eFHH!$P$1:$XX$3017,26,FALSE)</f>
        <v>40360</v>
      </c>
      <c r="C35" s="2312"/>
      <c r="D35" s="2312"/>
      <c r="E35" s="2312"/>
      <c r="F35" s="2312"/>
      <c r="G35" s="2312"/>
      <c r="H35" s="2313"/>
      <c r="J35" s="2341" t="s">
        <v>104</v>
      </c>
      <c r="K35" s="2342"/>
      <c r="L35" s="2342"/>
      <c r="M35" s="2343"/>
      <c r="N35" s="2320" t="s">
        <v>7</v>
      </c>
      <c r="O35" s="2321"/>
      <c r="P35" s="2321"/>
      <c r="Q35" s="2321"/>
      <c r="R35" s="2322"/>
      <c r="S35" s="2340" t="s">
        <v>8</v>
      </c>
      <c r="T35" s="2340"/>
      <c r="U35" s="2340"/>
      <c r="V35" s="2340"/>
      <c r="W35" s="2340"/>
      <c r="X35" s="2340"/>
      <c r="Y35" s="2340"/>
      <c r="AA35" s="2326"/>
      <c r="AB35" s="2327"/>
      <c r="AC35" s="2327"/>
      <c r="AD35" s="2328"/>
      <c r="AE35" s="2329"/>
      <c r="AF35" s="2330"/>
      <c r="AG35" s="2330"/>
      <c r="AH35" s="2330"/>
      <c r="AI35" s="2331"/>
      <c r="AJ35" s="2340"/>
      <c r="AK35" s="2340"/>
      <c r="AL35" s="2340"/>
      <c r="AM35" s="2340"/>
      <c r="AN35" s="2340"/>
      <c r="AO35" s="2340"/>
      <c r="AP35" s="2340"/>
      <c r="AQ35" s="556"/>
      <c r="AR35" s="2326"/>
      <c r="AS35" s="2327"/>
      <c r="AT35" s="2327"/>
      <c r="AU35" s="2328"/>
      <c r="AV35" s="2329"/>
      <c r="AW35" s="2330"/>
      <c r="AX35" s="2330"/>
      <c r="AY35" s="2330"/>
      <c r="AZ35" s="2331"/>
      <c r="BA35" s="2340"/>
      <c r="BB35" s="2340"/>
      <c r="BC35" s="2340"/>
      <c r="BD35" s="2340"/>
      <c r="BE35" s="2340"/>
      <c r="BF35" s="2340"/>
      <c r="BG35" s="2340"/>
    </row>
    <row r="36" spans="1:67" s="28" customFormat="1" ht="15" customHeight="1">
      <c r="A36" s="251">
        <v>17</v>
      </c>
      <c r="B36" s="2311">
        <f>VLOOKUP(BJ13,[2]eFHH!$P$1:$XX$3017,27,FALSE)</f>
        <v>40330</v>
      </c>
      <c r="C36" s="2312"/>
      <c r="D36" s="2312"/>
      <c r="E36" s="2312"/>
      <c r="F36" s="2312"/>
      <c r="G36" s="2312"/>
      <c r="H36" s="2313"/>
      <c r="J36" s="2344"/>
      <c r="K36" s="2345"/>
      <c r="L36" s="2345"/>
      <c r="M36" s="2346"/>
      <c r="N36" s="2329"/>
      <c r="O36" s="2330"/>
      <c r="P36" s="2330"/>
      <c r="Q36" s="2330"/>
      <c r="R36" s="2331"/>
      <c r="S36" s="2340"/>
      <c r="T36" s="2340"/>
      <c r="U36" s="2340"/>
      <c r="V36" s="2340"/>
      <c r="W36" s="2340"/>
      <c r="X36" s="2340"/>
      <c r="Y36" s="2340"/>
      <c r="AA36" s="2341" t="s">
        <v>123</v>
      </c>
      <c r="AB36" s="2342"/>
      <c r="AC36" s="2342"/>
      <c r="AD36" s="2343"/>
      <c r="AE36" s="2320" t="s">
        <v>7</v>
      </c>
      <c r="AF36" s="2321"/>
      <c r="AG36" s="2321"/>
      <c r="AH36" s="2321"/>
      <c r="AI36" s="2322"/>
      <c r="AJ36" s="2340" t="s">
        <v>8</v>
      </c>
      <c r="AK36" s="2340"/>
      <c r="AL36" s="2340"/>
      <c r="AM36" s="2340"/>
      <c r="AN36" s="2340"/>
      <c r="AO36" s="2340"/>
      <c r="AP36" s="2340"/>
      <c r="AQ36" s="556"/>
      <c r="AR36" s="2317" t="s">
        <v>142</v>
      </c>
      <c r="AS36" s="2318"/>
      <c r="AT36" s="2318"/>
      <c r="AU36" s="2319"/>
      <c r="AV36" s="2320" t="s">
        <v>7</v>
      </c>
      <c r="AW36" s="2321"/>
      <c r="AX36" s="2321"/>
      <c r="AY36" s="2321"/>
      <c r="AZ36" s="2322"/>
      <c r="BA36" s="2340" t="s">
        <v>8</v>
      </c>
      <c r="BB36" s="2340"/>
      <c r="BC36" s="2340"/>
      <c r="BD36" s="2340"/>
      <c r="BE36" s="2340"/>
      <c r="BF36" s="2340"/>
      <c r="BG36" s="2340"/>
    </row>
    <row r="37" spans="1:67" s="28" customFormat="1" ht="15" customHeight="1">
      <c r="A37" s="251">
        <v>18</v>
      </c>
      <c r="B37" s="2311">
        <f>VLOOKUP(BJ13,[2]eFHH!$P$1:$XX$3017,28,FALSE)</f>
        <v>40299</v>
      </c>
      <c r="C37" s="2312"/>
      <c r="D37" s="2312"/>
      <c r="E37" s="2312"/>
      <c r="F37" s="2312"/>
      <c r="G37" s="2312"/>
      <c r="H37" s="2313"/>
      <c r="J37" s="2341" t="s">
        <v>105</v>
      </c>
      <c r="K37" s="2342"/>
      <c r="L37" s="2342"/>
      <c r="M37" s="2343"/>
      <c r="N37" s="2320" t="s">
        <v>7</v>
      </c>
      <c r="O37" s="2321"/>
      <c r="P37" s="2321"/>
      <c r="Q37" s="2321"/>
      <c r="R37" s="2322"/>
      <c r="S37" s="2340" t="s">
        <v>8</v>
      </c>
      <c r="T37" s="2340"/>
      <c r="U37" s="2340"/>
      <c r="V37" s="2340"/>
      <c r="W37" s="2340"/>
      <c r="X37" s="2340"/>
      <c r="Y37" s="2340"/>
      <c r="AA37" s="2344"/>
      <c r="AB37" s="2345"/>
      <c r="AC37" s="2345"/>
      <c r="AD37" s="2346"/>
      <c r="AE37" s="2329"/>
      <c r="AF37" s="2330"/>
      <c r="AG37" s="2330"/>
      <c r="AH37" s="2330"/>
      <c r="AI37" s="2331"/>
      <c r="AJ37" s="2340"/>
      <c r="AK37" s="2340"/>
      <c r="AL37" s="2340"/>
      <c r="AM37" s="2340"/>
      <c r="AN37" s="2340"/>
      <c r="AO37" s="2340"/>
      <c r="AP37" s="2340"/>
      <c r="AQ37" s="556"/>
      <c r="AR37" s="2326"/>
      <c r="AS37" s="2327"/>
      <c r="AT37" s="2327"/>
      <c r="AU37" s="2328"/>
      <c r="AV37" s="2329"/>
      <c r="AW37" s="2330"/>
      <c r="AX37" s="2330"/>
      <c r="AY37" s="2330"/>
      <c r="AZ37" s="2331"/>
      <c r="BA37" s="2340"/>
      <c r="BB37" s="2340"/>
      <c r="BC37" s="2340"/>
      <c r="BD37" s="2340"/>
      <c r="BE37" s="2340"/>
      <c r="BF37" s="2340"/>
      <c r="BG37" s="2340"/>
    </row>
    <row r="38" spans="1:67" ht="15" customHeight="1">
      <c r="A38" s="251">
        <v>19</v>
      </c>
      <c r="B38" s="2311">
        <f>VLOOKUP(BJ13,[2]eFHH!$P$1:$XX$3017,29,FALSE)</f>
        <v>40269</v>
      </c>
      <c r="C38" s="2312"/>
      <c r="D38" s="2312"/>
      <c r="E38" s="2312"/>
      <c r="F38" s="2312"/>
      <c r="G38" s="2312"/>
      <c r="H38" s="2313"/>
      <c r="J38" s="2344"/>
      <c r="K38" s="2345"/>
      <c r="L38" s="2345"/>
      <c r="M38" s="2346"/>
      <c r="N38" s="2329"/>
      <c r="O38" s="2330"/>
      <c r="P38" s="2330"/>
      <c r="Q38" s="2330"/>
      <c r="R38" s="2331"/>
      <c r="S38" s="2340"/>
      <c r="T38" s="2340"/>
      <c r="U38" s="2340"/>
      <c r="V38" s="2340"/>
      <c r="W38" s="2340"/>
      <c r="X38" s="2340"/>
      <c r="Y38" s="2340"/>
      <c r="AA38" s="2317" t="s">
        <v>124</v>
      </c>
      <c r="AB38" s="2318"/>
      <c r="AC38" s="2318"/>
      <c r="AD38" s="2319"/>
      <c r="AE38" s="2320" t="s">
        <v>7</v>
      </c>
      <c r="AF38" s="2321"/>
      <c r="AG38" s="2321"/>
      <c r="AH38" s="2321"/>
      <c r="AI38" s="2322"/>
      <c r="AJ38" s="2340" t="s">
        <v>8</v>
      </c>
      <c r="AK38" s="2340"/>
      <c r="AL38" s="2340"/>
      <c r="AM38" s="2340"/>
      <c r="AN38" s="2340"/>
      <c r="AO38" s="2340"/>
      <c r="AP38" s="2340"/>
      <c r="AQ38" s="556"/>
      <c r="AR38" s="2317" t="s">
        <v>143</v>
      </c>
      <c r="AS38" s="2318"/>
      <c r="AT38" s="2318"/>
      <c r="AU38" s="2319"/>
      <c r="AV38" s="2320" t="s">
        <v>7</v>
      </c>
      <c r="AW38" s="2321"/>
      <c r="AX38" s="2321"/>
      <c r="AY38" s="2321"/>
      <c r="AZ38" s="2322"/>
      <c r="BA38" s="2340" t="s">
        <v>8</v>
      </c>
      <c r="BB38" s="2340"/>
      <c r="BC38" s="2340"/>
      <c r="BD38" s="2340"/>
      <c r="BE38" s="2340"/>
      <c r="BF38" s="2340"/>
      <c r="BG38" s="2340"/>
      <c r="BH38" s="4"/>
    </row>
    <row r="39" spans="1:67" ht="15" customHeight="1">
      <c r="A39" s="251">
        <v>20</v>
      </c>
      <c r="B39" s="2314">
        <f>VLOOKUP(BJ13,[2]eFHH!$P$1:$XX$3017,30,FALSE)</f>
        <v>40238</v>
      </c>
      <c r="C39" s="2315"/>
      <c r="D39" s="2315"/>
      <c r="E39" s="2315"/>
      <c r="F39" s="2316"/>
      <c r="G39" s="251" t="s">
        <v>0</v>
      </c>
      <c r="H39" s="251" t="s">
        <v>1</v>
      </c>
      <c r="J39" s="54"/>
      <c r="K39" s="54"/>
      <c r="L39" s="54"/>
      <c r="M39" s="556"/>
      <c r="N39" s="556"/>
      <c r="O39" s="556"/>
      <c r="P39" s="556"/>
      <c r="Q39" s="25"/>
      <c r="R39" s="556"/>
      <c r="S39" s="556"/>
      <c r="T39" s="556"/>
      <c r="U39" s="556"/>
      <c r="V39" s="556"/>
      <c r="W39" s="556"/>
      <c r="X39" s="556"/>
      <c r="Y39" s="25"/>
      <c r="AA39" s="2326"/>
      <c r="AB39" s="2327"/>
      <c r="AC39" s="2327"/>
      <c r="AD39" s="2328"/>
      <c r="AE39" s="2329"/>
      <c r="AF39" s="2330"/>
      <c r="AG39" s="2330"/>
      <c r="AH39" s="2330"/>
      <c r="AI39" s="2331"/>
      <c r="AJ39" s="2340"/>
      <c r="AK39" s="2340"/>
      <c r="AL39" s="2340"/>
      <c r="AM39" s="2340"/>
      <c r="AN39" s="2340"/>
      <c r="AO39" s="2340"/>
      <c r="AP39" s="2340"/>
      <c r="AQ39" s="556"/>
      <c r="AR39" s="2326"/>
      <c r="AS39" s="2327"/>
      <c r="AT39" s="2327"/>
      <c r="AU39" s="2328"/>
      <c r="AV39" s="2329"/>
      <c r="AW39" s="2330"/>
      <c r="AX39" s="2330"/>
      <c r="AY39" s="2330"/>
      <c r="AZ39" s="2331"/>
      <c r="BA39" s="2340"/>
      <c r="BB39" s="2340"/>
      <c r="BC39" s="2340"/>
      <c r="BD39" s="2340"/>
      <c r="BE39" s="2340"/>
      <c r="BF39" s="2340"/>
      <c r="BG39" s="2340"/>
      <c r="BH39" s="4"/>
    </row>
    <row r="40" spans="1:67" ht="15.75" customHeight="1">
      <c r="A40" s="1" t="str">
        <f>CONCATENATE([2]Sections!$K$1," - / - ",[2]Sections!$K$11," ",[2]Sections!$L$11,": ",[2]Sections!$N$11," [ ",[2]Sections!$V$2," ",ROMAN(COUNT($BK$1:$BK$835))," / ",ROMAN(BK40)," ]")</f>
        <v>Female Household Questionnaire - / - Section 8: Food &amp; Meals [ Page II / II ]</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K40" s="3">
        <v>2</v>
      </c>
      <c r="BL40" s="13"/>
      <c r="BM40" s="13"/>
    </row>
    <row r="41" spans="1:67" ht="6" customHeight="1">
      <c r="A41" s="44"/>
      <c r="B41" s="44"/>
      <c r="C41" s="44"/>
      <c r="D41" s="44"/>
      <c r="E41" s="44"/>
      <c r="F41" s="44"/>
      <c r="G41" s="44"/>
      <c r="H41" s="44"/>
      <c r="I41" s="44"/>
      <c r="J41" s="44"/>
      <c r="K41" s="44"/>
      <c r="L41" s="44"/>
      <c r="M41" s="44"/>
      <c r="N41" s="44"/>
      <c r="O41" s="44"/>
      <c r="P41" s="44"/>
      <c r="Q41" s="44"/>
      <c r="R41" s="44"/>
      <c r="S41" s="44"/>
      <c r="T41" s="31"/>
      <c r="U41" s="31"/>
      <c r="V41" s="44"/>
      <c r="W41" s="44"/>
      <c r="X41" s="44"/>
      <c r="Y41" s="44"/>
      <c r="Z41" s="44"/>
      <c r="AA41" s="44"/>
      <c r="AB41" s="44"/>
      <c r="AC41" s="44"/>
      <c r="AD41" s="44"/>
      <c r="AE41" s="44"/>
      <c r="AF41" s="44"/>
      <c r="AG41" s="44"/>
      <c r="AH41" s="44"/>
      <c r="AI41" s="44"/>
      <c r="AJ41" s="44"/>
      <c r="AK41" s="44"/>
      <c r="AL41" s="44"/>
      <c r="AM41" s="44"/>
      <c r="AN41" s="44"/>
      <c r="AO41" s="31"/>
      <c r="AP41" s="31"/>
      <c r="AQ41" s="23"/>
      <c r="AR41" s="23"/>
      <c r="AS41" s="44"/>
      <c r="AT41" s="44"/>
      <c r="AU41" s="44"/>
      <c r="AV41" s="44"/>
      <c r="AW41" s="44"/>
      <c r="AX41" s="44"/>
      <c r="AY41" s="44"/>
      <c r="AZ41" s="44"/>
      <c r="BA41" s="44"/>
      <c r="BB41" s="44"/>
      <c r="BC41" s="44"/>
      <c r="BD41" s="44"/>
      <c r="BE41" s="44"/>
      <c r="BF41" s="44"/>
      <c r="BG41" s="44"/>
      <c r="BH41" s="31"/>
      <c r="BI41" s="31"/>
      <c r="BJ41" s="13"/>
      <c r="BK41" s="13"/>
      <c r="BL41" s="13"/>
      <c r="BM41" s="13"/>
    </row>
    <row r="42" spans="1:67" ht="15" customHeight="1">
      <c r="C42" s="1143"/>
      <c r="D42" s="1143"/>
      <c r="E42" s="1143"/>
      <c r="F42" s="1144"/>
      <c r="G42" s="1125">
        <f>VLOOKUP(BI3,[2]eFHH!$K$4:$M$346,3,FALSE)</f>
        <v>8.0299999999999994</v>
      </c>
      <c r="H42" s="56"/>
      <c r="I42" s="56"/>
      <c r="J42" s="56"/>
      <c r="K42" s="56"/>
      <c r="L42" s="1126"/>
      <c r="M42" s="56">
        <f>VLOOKUP(BI9,[2]eFHH!$K$4:$M$346,3,FALSE)</f>
        <v>8.0399999999999991</v>
      </c>
      <c r="N42" s="56"/>
      <c r="O42" s="56"/>
      <c r="P42" s="56"/>
      <c r="Q42" s="56"/>
      <c r="R42" s="56"/>
      <c r="S42" s="56"/>
      <c r="T42" s="179"/>
      <c r="V42" s="2338" t="s">
        <v>158</v>
      </c>
      <c r="W42" s="2338"/>
      <c r="X42" s="2338"/>
      <c r="Y42" s="2338"/>
      <c r="Z42" s="2320" t="s">
        <v>7</v>
      </c>
      <c r="AA42" s="2321"/>
      <c r="AB42" s="2321"/>
      <c r="AC42" s="2321"/>
      <c r="AD42" s="2321"/>
      <c r="AE42" s="2322"/>
      <c r="AF42" s="2323" t="s">
        <v>8</v>
      </c>
      <c r="AG42" s="2324"/>
      <c r="AH42" s="2324"/>
      <c r="AI42" s="2324"/>
      <c r="AJ42" s="2324"/>
      <c r="AK42" s="2324"/>
      <c r="AL42" s="2324"/>
      <c r="AM42" s="2325"/>
      <c r="AO42" s="2338" t="s">
        <v>177</v>
      </c>
      <c r="AP42" s="2338"/>
      <c r="AQ42" s="2338"/>
      <c r="AR42" s="2338"/>
      <c r="AS42" s="2320" t="s">
        <v>7</v>
      </c>
      <c r="AT42" s="2321"/>
      <c r="AU42" s="2321"/>
      <c r="AV42" s="2321"/>
      <c r="AW42" s="2321"/>
      <c r="AX42" s="2322"/>
      <c r="AY42" s="2323" t="s">
        <v>8</v>
      </c>
      <c r="AZ42" s="2324"/>
      <c r="BA42" s="2324"/>
      <c r="BB42" s="2324"/>
      <c r="BC42" s="2324"/>
      <c r="BD42" s="2324"/>
      <c r="BE42" s="2324"/>
      <c r="BF42" s="2325"/>
      <c r="BG42" s="3"/>
      <c r="BH42" s="855">
        <v>8.01</v>
      </c>
      <c r="BI42" s="24">
        <v>8.01</v>
      </c>
      <c r="BJ42" s="24">
        <v>8.01</v>
      </c>
      <c r="BM42" s="13"/>
      <c r="BN42" s="13"/>
      <c r="BO42" s="1147"/>
    </row>
    <row r="43" spans="1:67" ht="15" customHeight="1">
      <c r="C43" s="1143"/>
      <c r="D43" s="1143"/>
      <c r="E43" s="1143"/>
      <c r="F43" s="1144"/>
      <c r="G43" s="1045" t="str">
        <f>VLOOKUP(BI3,[2]eFHH!$P$4:$BW$402,8,FALSE)</f>
        <v>How many days did you eat this item in the past 7 days?</v>
      </c>
      <c r="H43" s="415"/>
      <c r="I43" s="415"/>
      <c r="J43" s="415"/>
      <c r="K43" s="415"/>
      <c r="L43" s="287"/>
      <c r="M43" s="539" t="str">
        <f>VLOOKUP(BI9,[2]eFHH!$P$4:$BW$402,8,FALSE)</f>
        <v>What was the total amount consumed in the last 7 days in kilograms (liters)?</v>
      </c>
      <c r="N43" s="415"/>
      <c r="O43" s="415"/>
      <c r="P43" s="415"/>
      <c r="Q43" s="415"/>
      <c r="R43" s="415"/>
      <c r="S43" s="415"/>
      <c r="T43" s="287"/>
      <c r="V43" s="2338"/>
      <c r="W43" s="2338"/>
      <c r="X43" s="2338"/>
      <c r="Y43" s="2338"/>
      <c r="Z43" s="2329"/>
      <c r="AA43" s="2330"/>
      <c r="AB43" s="2330"/>
      <c r="AC43" s="2330"/>
      <c r="AD43" s="2330"/>
      <c r="AE43" s="2331"/>
      <c r="AF43" s="2332"/>
      <c r="AG43" s="2333"/>
      <c r="AH43" s="2333"/>
      <c r="AI43" s="2333"/>
      <c r="AJ43" s="2333"/>
      <c r="AK43" s="2333"/>
      <c r="AL43" s="2333"/>
      <c r="AM43" s="2334"/>
      <c r="AO43" s="2338"/>
      <c r="AP43" s="2338"/>
      <c r="AQ43" s="2338"/>
      <c r="AR43" s="2338"/>
      <c r="AS43" s="2329"/>
      <c r="AT43" s="2330"/>
      <c r="AU43" s="2330"/>
      <c r="AV43" s="2330"/>
      <c r="AW43" s="2330"/>
      <c r="AX43" s="2331"/>
      <c r="AY43" s="2332"/>
      <c r="AZ43" s="2333"/>
      <c r="BA43" s="2333"/>
      <c r="BB43" s="2333"/>
      <c r="BC43" s="2333"/>
      <c r="BD43" s="2333"/>
      <c r="BE43" s="2333"/>
      <c r="BF43" s="2334"/>
      <c r="BH43" s="854">
        <f>VLOOKUP(BH42,[2]eFHH!$P$4:$BW$402,60,FALSE)</f>
        <v>0</v>
      </c>
      <c r="BI43" s="66">
        <f>VLOOKUP(BI42,[2]eFHH!$P$4:$BW$402,60,FALSE)</f>
        <v>0</v>
      </c>
      <c r="BJ43" s="66">
        <f>VLOOKUP(BJ42,[2]eFHH!$P$4:$BW$402,60,FALSE)</f>
        <v>0</v>
      </c>
    </row>
    <row r="44" spans="1:67" ht="15" customHeight="1">
      <c r="C44" s="1143"/>
      <c r="D44" s="1143"/>
      <c r="E44" s="1143"/>
      <c r="F44" s="1144"/>
      <c r="G44" s="1045"/>
      <c r="H44" s="415"/>
      <c r="I44" s="415"/>
      <c r="J44" s="415"/>
      <c r="K44" s="415"/>
      <c r="L44" s="287"/>
      <c r="M44" s="539"/>
      <c r="N44" s="415"/>
      <c r="O44" s="415"/>
      <c r="P44" s="415"/>
      <c r="Q44" s="415"/>
      <c r="R44" s="415"/>
      <c r="S44" s="415"/>
      <c r="T44" s="287"/>
      <c r="V44" s="2338" t="s">
        <v>159</v>
      </c>
      <c r="W44" s="2338"/>
      <c r="X44" s="2338"/>
      <c r="Y44" s="2338"/>
      <c r="Z44" s="2320" t="s">
        <v>7</v>
      </c>
      <c r="AA44" s="2321"/>
      <c r="AB44" s="2321"/>
      <c r="AC44" s="2321"/>
      <c r="AD44" s="2321"/>
      <c r="AE44" s="2322"/>
      <c r="AF44" s="2323" t="s">
        <v>8</v>
      </c>
      <c r="AG44" s="2324"/>
      <c r="AH44" s="2324"/>
      <c r="AI44" s="2324"/>
      <c r="AJ44" s="2324"/>
      <c r="AK44" s="2324"/>
      <c r="AL44" s="2324"/>
      <c r="AM44" s="2325"/>
      <c r="AO44" s="2371" t="s">
        <v>178</v>
      </c>
      <c r="AP44" s="2336"/>
      <c r="AQ44" s="2336"/>
      <c r="AR44" s="2336"/>
      <c r="AS44" s="2336"/>
      <c r="AT44" s="2336"/>
      <c r="AU44" s="2336"/>
      <c r="AV44" s="2336"/>
      <c r="AW44" s="2336"/>
      <c r="AX44" s="2336"/>
      <c r="AY44" s="2336"/>
      <c r="AZ44" s="2336"/>
      <c r="BA44" s="2336"/>
      <c r="BB44" s="2336"/>
      <c r="BC44" s="2336"/>
      <c r="BD44" s="2336"/>
      <c r="BE44" s="2336"/>
      <c r="BF44" s="2336"/>
      <c r="BH44" s="206" t="str">
        <f>VLOOKUP(BH42,[2]eFHH!$P$4:$BW$402,3,FALSE)</f>
        <v/>
      </c>
      <c r="BI44" s="68" t="str">
        <f>VLOOKUP(BI42,[2]eFHH!$P$4:$BW$402,3,FALSE)</f>
        <v/>
      </c>
      <c r="BJ44" s="68" t="str">
        <f>VLOOKUP(BJ42,[2]eFHH!$P$4:$BW$402,3,FALSE)</f>
        <v/>
      </c>
    </row>
    <row r="45" spans="1:67" ht="15" customHeight="1">
      <c r="C45" s="1143"/>
      <c r="D45" s="1143"/>
      <c r="E45" s="1143"/>
      <c r="F45" s="1144"/>
      <c r="G45" s="1045"/>
      <c r="H45" s="415"/>
      <c r="I45" s="415"/>
      <c r="J45" s="415"/>
      <c r="K45" s="415"/>
      <c r="L45" s="287"/>
      <c r="M45" s="539"/>
      <c r="N45" s="415"/>
      <c r="O45" s="415"/>
      <c r="P45" s="415"/>
      <c r="Q45" s="415"/>
      <c r="R45" s="415"/>
      <c r="S45" s="415"/>
      <c r="T45" s="287"/>
      <c r="V45" s="2338"/>
      <c r="W45" s="2338"/>
      <c r="X45" s="2338"/>
      <c r="Y45" s="2338"/>
      <c r="Z45" s="2329"/>
      <c r="AA45" s="2330"/>
      <c r="AB45" s="2330"/>
      <c r="AC45" s="2330"/>
      <c r="AD45" s="2330"/>
      <c r="AE45" s="2331"/>
      <c r="AF45" s="2332"/>
      <c r="AG45" s="2333"/>
      <c r="AH45" s="2333"/>
      <c r="AI45" s="2333"/>
      <c r="AJ45" s="2333"/>
      <c r="AK45" s="2333"/>
      <c r="AL45" s="2333"/>
      <c r="AM45" s="2334"/>
      <c r="AO45" s="2338" t="s">
        <v>179</v>
      </c>
      <c r="AP45" s="2338"/>
      <c r="AQ45" s="2338"/>
      <c r="AR45" s="2338"/>
      <c r="AS45" s="2320" t="s">
        <v>7</v>
      </c>
      <c r="AT45" s="2321"/>
      <c r="AU45" s="2321"/>
      <c r="AV45" s="2321"/>
      <c r="AW45" s="2321"/>
      <c r="AX45" s="2322"/>
      <c r="AY45" s="2323" t="s">
        <v>8</v>
      </c>
      <c r="AZ45" s="2324"/>
      <c r="BA45" s="2324"/>
      <c r="BB45" s="2324"/>
      <c r="BC45" s="2324"/>
      <c r="BD45" s="2324"/>
      <c r="BE45" s="2324"/>
      <c r="BF45" s="2325"/>
      <c r="BH45" s="855">
        <v>8.02</v>
      </c>
      <c r="BI45" s="24">
        <v>8.02</v>
      </c>
      <c r="BJ45" s="24">
        <v>8.02</v>
      </c>
    </row>
    <row r="46" spans="1:67" ht="15" customHeight="1">
      <c r="C46" s="1143"/>
      <c r="D46" s="1143"/>
      <c r="E46" s="1143"/>
      <c r="F46" s="1144"/>
      <c r="G46" s="1045"/>
      <c r="H46" s="415"/>
      <c r="I46" s="415"/>
      <c r="J46" s="415"/>
      <c r="K46" s="415"/>
      <c r="L46" s="287"/>
      <c r="M46" s="539"/>
      <c r="N46" s="415"/>
      <c r="O46" s="415"/>
      <c r="P46" s="415"/>
      <c r="Q46" s="415"/>
      <c r="R46" s="415"/>
      <c r="S46" s="415"/>
      <c r="T46" s="287"/>
      <c r="V46" s="2338" t="s">
        <v>160</v>
      </c>
      <c r="W46" s="2338"/>
      <c r="X46" s="2338"/>
      <c r="Y46" s="2338"/>
      <c r="Z46" s="2320" t="s">
        <v>7</v>
      </c>
      <c r="AA46" s="2321"/>
      <c r="AB46" s="2321"/>
      <c r="AC46" s="2321"/>
      <c r="AD46" s="2321"/>
      <c r="AE46" s="2322"/>
      <c r="AF46" s="2323" t="s">
        <v>8</v>
      </c>
      <c r="AG46" s="2324"/>
      <c r="AH46" s="2324"/>
      <c r="AI46" s="2324"/>
      <c r="AJ46" s="2324"/>
      <c r="AK46" s="2324"/>
      <c r="AL46" s="2324"/>
      <c r="AM46" s="2325"/>
      <c r="AO46" s="2338"/>
      <c r="AP46" s="2338"/>
      <c r="AQ46" s="2338"/>
      <c r="AR46" s="2338"/>
      <c r="AS46" s="2329"/>
      <c r="AT46" s="2330"/>
      <c r="AU46" s="2330"/>
      <c r="AV46" s="2330"/>
      <c r="AW46" s="2330"/>
      <c r="AX46" s="2331"/>
      <c r="AY46" s="2332"/>
      <c r="AZ46" s="2333"/>
      <c r="BA46" s="2333"/>
      <c r="BB46" s="2333"/>
      <c r="BC46" s="2333"/>
      <c r="BD46" s="2333"/>
      <c r="BE46" s="2333"/>
      <c r="BF46" s="2334"/>
      <c r="BH46" s="854" t="e">
        <f>VLOOKUP(BH45,[2]eFHH!$P$4:$BW$402,60,FALSE)</f>
        <v>#N/A</v>
      </c>
      <c r="BI46" s="66" t="e">
        <f>VLOOKUP(BI45,[2]eFHH!$P$4:$BW$402,60,FALSE)</f>
        <v>#N/A</v>
      </c>
      <c r="BJ46" s="66" t="e">
        <f>VLOOKUP(BJ45,[2]eFHH!$P$4:$BW$402,60,FALSE)</f>
        <v>#N/A</v>
      </c>
    </row>
    <row r="47" spans="1:67" ht="15" customHeight="1">
      <c r="C47" s="2365"/>
      <c r="D47" s="2365"/>
      <c r="E47" s="2365"/>
      <c r="F47" s="2366"/>
      <c r="G47" s="1045"/>
      <c r="H47" s="415"/>
      <c r="I47" s="415"/>
      <c r="J47" s="415"/>
      <c r="K47" s="415"/>
      <c r="L47" s="287"/>
      <c r="M47" s="539"/>
      <c r="N47" s="415"/>
      <c r="O47" s="415"/>
      <c r="P47" s="415"/>
      <c r="Q47" s="415"/>
      <c r="R47" s="415"/>
      <c r="S47" s="415"/>
      <c r="T47" s="287"/>
      <c r="V47" s="2338"/>
      <c r="W47" s="2338"/>
      <c r="X47" s="2338"/>
      <c r="Y47" s="2338"/>
      <c r="Z47" s="2329"/>
      <c r="AA47" s="2330"/>
      <c r="AB47" s="2330"/>
      <c r="AC47" s="2330"/>
      <c r="AD47" s="2330"/>
      <c r="AE47" s="2331"/>
      <c r="AF47" s="2332"/>
      <c r="AG47" s="2333"/>
      <c r="AH47" s="2333"/>
      <c r="AI47" s="2333"/>
      <c r="AJ47" s="2333"/>
      <c r="AK47" s="2333"/>
      <c r="AL47" s="2333"/>
      <c r="AM47" s="2334"/>
      <c r="AO47" s="2338" t="s">
        <v>180</v>
      </c>
      <c r="AP47" s="2338"/>
      <c r="AQ47" s="2338"/>
      <c r="AR47" s="2338"/>
      <c r="AS47" s="2320" t="s">
        <v>7</v>
      </c>
      <c r="AT47" s="2321"/>
      <c r="AU47" s="2321"/>
      <c r="AV47" s="2321"/>
      <c r="AW47" s="2321"/>
      <c r="AX47" s="2322"/>
      <c r="AY47" s="2323" t="s">
        <v>8</v>
      </c>
      <c r="AZ47" s="2324"/>
      <c r="BA47" s="2324"/>
      <c r="BB47" s="2324"/>
      <c r="BC47" s="2324"/>
      <c r="BD47" s="2324"/>
      <c r="BE47" s="2324"/>
      <c r="BF47" s="2325"/>
      <c r="BH47" s="206" t="e">
        <f>VLOOKUP(BH45,[2]eFHH!$P$4:$BW$402,3,FALSE)</f>
        <v>#N/A</v>
      </c>
      <c r="BI47" s="68" t="e">
        <f>VLOOKUP(BI45,[2]eFHH!$P$4:$BW$402,3,FALSE)</f>
        <v>#N/A</v>
      </c>
      <c r="BJ47" s="68" t="e">
        <f>VLOOKUP(BJ45,[2]eFHH!$P$4:$BW$402,3,FALSE)</f>
        <v>#N/A</v>
      </c>
    </row>
    <row r="48" spans="1:67" ht="15" customHeight="1">
      <c r="C48" s="2317" t="s">
        <v>144</v>
      </c>
      <c r="D48" s="2318"/>
      <c r="E48" s="2318"/>
      <c r="F48" s="2319"/>
      <c r="G48" s="2320" t="s">
        <v>7</v>
      </c>
      <c r="H48" s="2321"/>
      <c r="I48" s="2321"/>
      <c r="J48" s="2321"/>
      <c r="K48" s="2321"/>
      <c r="L48" s="2322"/>
      <c r="M48" s="2323" t="s">
        <v>8</v>
      </c>
      <c r="N48" s="2324"/>
      <c r="O48" s="2324"/>
      <c r="P48" s="2324"/>
      <c r="Q48" s="2324"/>
      <c r="R48" s="2324"/>
      <c r="S48" s="2324"/>
      <c r="T48" s="2325"/>
      <c r="V48" s="2338" t="s">
        <v>161</v>
      </c>
      <c r="W48" s="2338"/>
      <c r="X48" s="2338"/>
      <c r="Y48" s="2338"/>
      <c r="Z48" s="2320" t="s">
        <v>7</v>
      </c>
      <c r="AA48" s="2321"/>
      <c r="AB48" s="2321"/>
      <c r="AC48" s="2321"/>
      <c r="AD48" s="2321"/>
      <c r="AE48" s="2322"/>
      <c r="AF48" s="2323" t="s">
        <v>8</v>
      </c>
      <c r="AG48" s="2324"/>
      <c r="AH48" s="2324"/>
      <c r="AI48" s="2324"/>
      <c r="AJ48" s="2324"/>
      <c r="AK48" s="2324"/>
      <c r="AL48" s="2324"/>
      <c r="AM48" s="2325"/>
      <c r="AO48" s="2338"/>
      <c r="AP48" s="2338"/>
      <c r="AQ48" s="2338"/>
      <c r="AR48" s="2338"/>
      <c r="AS48" s="2329"/>
      <c r="AT48" s="2330"/>
      <c r="AU48" s="2330"/>
      <c r="AV48" s="2330"/>
      <c r="AW48" s="2330"/>
      <c r="AX48" s="2331"/>
      <c r="AY48" s="2332"/>
      <c r="AZ48" s="2333"/>
      <c r="BA48" s="2333"/>
      <c r="BB48" s="2333"/>
      <c r="BC48" s="2333"/>
      <c r="BD48" s="2333"/>
      <c r="BE48" s="2333"/>
      <c r="BF48" s="2334"/>
      <c r="BH48" s="855">
        <v>8.0299999999999994</v>
      </c>
      <c r="BI48" s="24">
        <v>8.0299999999999994</v>
      </c>
    </row>
    <row r="49" spans="1:61" ht="15" customHeight="1">
      <c r="C49" s="2326"/>
      <c r="D49" s="2327"/>
      <c r="E49" s="2327"/>
      <c r="F49" s="2328"/>
      <c r="G49" s="2329"/>
      <c r="H49" s="2330"/>
      <c r="I49" s="2330"/>
      <c r="J49" s="2330"/>
      <c r="K49" s="2330"/>
      <c r="L49" s="2331"/>
      <c r="M49" s="2332"/>
      <c r="N49" s="2333"/>
      <c r="O49" s="2333"/>
      <c r="P49" s="2333"/>
      <c r="Q49" s="2333"/>
      <c r="R49" s="2333"/>
      <c r="S49" s="2333"/>
      <c r="T49" s="2334"/>
      <c r="V49" s="2338"/>
      <c r="W49" s="2338"/>
      <c r="X49" s="2338"/>
      <c r="Y49" s="2338"/>
      <c r="Z49" s="2329"/>
      <c r="AA49" s="2330"/>
      <c r="AB49" s="2330"/>
      <c r="AC49" s="2330"/>
      <c r="AD49" s="2330"/>
      <c r="AE49" s="2331"/>
      <c r="AF49" s="2332"/>
      <c r="AG49" s="2333"/>
      <c r="AH49" s="2333"/>
      <c r="AI49" s="2333"/>
      <c r="AJ49" s="2333"/>
      <c r="AK49" s="2333"/>
      <c r="AL49" s="2333"/>
      <c r="AM49" s="2334"/>
      <c r="AO49" s="2338" t="s">
        <v>181</v>
      </c>
      <c r="AP49" s="2338"/>
      <c r="AQ49" s="2338"/>
      <c r="AR49" s="2338"/>
      <c r="AS49" s="2320" t="s">
        <v>7</v>
      </c>
      <c r="AT49" s="2321"/>
      <c r="AU49" s="2321"/>
      <c r="AV49" s="2321"/>
      <c r="AW49" s="2321"/>
      <c r="AX49" s="2322"/>
      <c r="AY49" s="2323" t="s">
        <v>8</v>
      </c>
      <c r="AZ49" s="2324"/>
      <c r="BA49" s="2324"/>
      <c r="BB49" s="2324"/>
      <c r="BC49" s="2324"/>
      <c r="BD49" s="2324"/>
      <c r="BE49" s="2324"/>
      <c r="BF49" s="2325"/>
      <c r="BH49" s="854">
        <f>VLOOKUP(BH48,[2]eFHH!$P$4:$BW$402,60,FALSE)</f>
        <v>0</v>
      </c>
      <c r="BI49" s="66">
        <f>VLOOKUP(BI48,[2]eFHH!$P$4:$BW$402,60,FALSE)</f>
        <v>0</v>
      </c>
    </row>
    <row r="50" spans="1:61" ht="15" customHeight="1">
      <c r="C50" s="2317" t="s">
        <v>145</v>
      </c>
      <c r="D50" s="2318"/>
      <c r="E50" s="2318"/>
      <c r="F50" s="2319"/>
      <c r="G50" s="2320" t="s">
        <v>7</v>
      </c>
      <c r="H50" s="2321"/>
      <c r="I50" s="2321"/>
      <c r="J50" s="2321"/>
      <c r="K50" s="2321"/>
      <c r="L50" s="2322"/>
      <c r="M50" s="2323" t="s">
        <v>8</v>
      </c>
      <c r="N50" s="2324"/>
      <c r="O50" s="2324"/>
      <c r="P50" s="2324"/>
      <c r="Q50" s="2324"/>
      <c r="R50" s="2324"/>
      <c r="S50" s="2324"/>
      <c r="T50" s="2325"/>
      <c r="V50" s="2338" t="s">
        <v>162</v>
      </c>
      <c r="W50" s="2338"/>
      <c r="X50" s="2338"/>
      <c r="Y50" s="2338"/>
      <c r="Z50" s="2320" t="s">
        <v>7</v>
      </c>
      <c r="AA50" s="2321"/>
      <c r="AB50" s="2321"/>
      <c r="AC50" s="2321"/>
      <c r="AD50" s="2321"/>
      <c r="AE50" s="2322"/>
      <c r="AF50" s="2323" t="s">
        <v>8</v>
      </c>
      <c r="AG50" s="2324"/>
      <c r="AH50" s="2324"/>
      <c r="AI50" s="2324"/>
      <c r="AJ50" s="2324"/>
      <c r="AK50" s="2324"/>
      <c r="AL50" s="2324"/>
      <c r="AM50" s="2325"/>
      <c r="AO50" s="2338"/>
      <c r="AP50" s="2338"/>
      <c r="AQ50" s="2338"/>
      <c r="AR50" s="2338"/>
      <c r="AS50" s="2329"/>
      <c r="AT50" s="2330"/>
      <c r="AU50" s="2330"/>
      <c r="AV50" s="2330"/>
      <c r="AW50" s="2330"/>
      <c r="AX50" s="2331"/>
      <c r="AY50" s="2332"/>
      <c r="AZ50" s="2333"/>
      <c r="BA50" s="2333"/>
      <c r="BB50" s="2333"/>
      <c r="BC50" s="2333"/>
      <c r="BD50" s="2333"/>
      <c r="BE50" s="2333"/>
      <c r="BF50" s="2334"/>
      <c r="BH50" s="68" t="str">
        <f>VLOOKUP(BH48,[2]eFHH!$P$4:$BW$402,3,FALSE)</f>
        <v/>
      </c>
      <c r="BI50" s="68" t="str">
        <f>VLOOKUP(BI48,[2]eFHH!$P$4:$BW$402,3,FALSE)</f>
        <v/>
      </c>
    </row>
    <row r="51" spans="1:61" ht="15" customHeight="1">
      <c r="C51" s="2326"/>
      <c r="D51" s="2327"/>
      <c r="E51" s="2327"/>
      <c r="F51" s="2328"/>
      <c r="G51" s="2329"/>
      <c r="H51" s="2330"/>
      <c r="I51" s="2330"/>
      <c r="J51" s="2330"/>
      <c r="K51" s="2330"/>
      <c r="L51" s="2331"/>
      <c r="M51" s="2332"/>
      <c r="N51" s="2333"/>
      <c r="O51" s="2333"/>
      <c r="P51" s="2333"/>
      <c r="Q51" s="2333"/>
      <c r="R51" s="2333"/>
      <c r="S51" s="2333"/>
      <c r="T51" s="2334"/>
      <c r="V51" s="2338"/>
      <c r="W51" s="2338"/>
      <c r="X51" s="2338"/>
      <c r="Y51" s="2338"/>
      <c r="Z51" s="2329"/>
      <c r="AA51" s="2330"/>
      <c r="AB51" s="2330"/>
      <c r="AC51" s="2330"/>
      <c r="AD51" s="2330"/>
      <c r="AE51" s="2331"/>
      <c r="AF51" s="2332"/>
      <c r="AG51" s="2333"/>
      <c r="AH51" s="2333"/>
      <c r="AI51" s="2333"/>
      <c r="AJ51" s="2333"/>
      <c r="AK51" s="2333"/>
      <c r="AL51" s="2333"/>
      <c r="AM51" s="2334"/>
      <c r="AO51" s="2338" t="s">
        <v>182</v>
      </c>
      <c r="AP51" s="2338"/>
      <c r="AQ51" s="2338"/>
      <c r="AR51" s="2338"/>
      <c r="AS51" s="2320" t="s">
        <v>7</v>
      </c>
      <c r="AT51" s="2321"/>
      <c r="AU51" s="2321"/>
      <c r="AV51" s="2321"/>
      <c r="AW51" s="2321"/>
      <c r="AX51" s="2322"/>
      <c r="AY51" s="2323" t="s">
        <v>8</v>
      </c>
      <c r="AZ51" s="2324"/>
      <c r="BA51" s="2324"/>
      <c r="BB51" s="2324"/>
      <c r="BC51" s="2324"/>
      <c r="BD51" s="2324"/>
      <c r="BE51" s="2324"/>
      <c r="BF51" s="2325"/>
      <c r="BH51" s="855">
        <v>8.0299999999999994</v>
      </c>
      <c r="BI51" s="24">
        <v>8.01</v>
      </c>
    </row>
    <row r="52" spans="1:61" ht="15" customHeight="1">
      <c r="C52" s="2317" t="s">
        <v>146</v>
      </c>
      <c r="D52" s="2318"/>
      <c r="E52" s="2318"/>
      <c r="F52" s="2319"/>
      <c r="G52" s="2320" t="s">
        <v>7</v>
      </c>
      <c r="H52" s="2321"/>
      <c r="I52" s="2321"/>
      <c r="J52" s="2321"/>
      <c r="K52" s="2321"/>
      <c r="L52" s="2322"/>
      <c r="M52" s="2323" t="s">
        <v>8</v>
      </c>
      <c r="N52" s="2324"/>
      <c r="O52" s="2324"/>
      <c r="P52" s="2324"/>
      <c r="Q52" s="2324"/>
      <c r="R52" s="2324"/>
      <c r="S52" s="2324"/>
      <c r="T52" s="2325"/>
      <c r="V52" s="2338" t="s">
        <v>163</v>
      </c>
      <c r="W52" s="2338"/>
      <c r="X52" s="2338"/>
      <c r="Y52" s="2338"/>
      <c r="Z52" s="2320" t="s">
        <v>7</v>
      </c>
      <c r="AA52" s="2321"/>
      <c r="AB52" s="2321"/>
      <c r="AC52" s="2321"/>
      <c r="AD52" s="2321"/>
      <c r="AE52" s="2322"/>
      <c r="AF52" s="2323" t="s">
        <v>8</v>
      </c>
      <c r="AG52" s="2324"/>
      <c r="AH52" s="2324"/>
      <c r="AI52" s="2324"/>
      <c r="AJ52" s="2324"/>
      <c r="AK52" s="2324"/>
      <c r="AL52" s="2324"/>
      <c r="AM52" s="2325"/>
      <c r="AO52" s="2338"/>
      <c r="AP52" s="2338"/>
      <c r="AQ52" s="2338"/>
      <c r="AR52" s="2338"/>
      <c r="AS52" s="2329"/>
      <c r="AT52" s="2330"/>
      <c r="AU52" s="2330"/>
      <c r="AV52" s="2330"/>
      <c r="AW52" s="2330"/>
      <c r="AX52" s="2331"/>
      <c r="AY52" s="2332"/>
      <c r="AZ52" s="2333"/>
      <c r="BA52" s="2333"/>
      <c r="BB52" s="2333"/>
      <c r="BC52" s="2333"/>
      <c r="BD52" s="2333"/>
      <c r="BE52" s="2333"/>
      <c r="BF52" s="2334"/>
      <c r="BH52" s="854">
        <f>VLOOKUP(BH51,[2]eFHH!$P$4:$BW$402,60,FALSE)</f>
        <v>0</v>
      </c>
      <c r="BI52" s="66">
        <f>VLOOKUP(BI51,[2]eFHH!$P$4:$BW$402,60,FALSE)</f>
        <v>0</v>
      </c>
    </row>
    <row r="53" spans="1:61" ht="15" customHeight="1">
      <c r="C53" s="2326"/>
      <c r="D53" s="2327"/>
      <c r="E53" s="2327"/>
      <c r="F53" s="2328"/>
      <c r="G53" s="2329"/>
      <c r="H53" s="2330"/>
      <c r="I53" s="2330"/>
      <c r="J53" s="2330"/>
      <c r="K53" s="2330"/>
      <c r="L53" s="2331"/>
      <c r="M53" s="2332"/>
      <c r="N53" s="2333"/>
      <c r="O53" s="2333"/>
      <c r="P53" s="2333"/>
      <c r="Q53" s="2333"/>
      <c r="R53" s="2333"/>
      <c r="S53" s="2333"/>
      <c r="T53" s="2334"/>
      <c r="V53" s="2338"/>
      <c r="W53" s="2338"/>
      <c r="X53" s="2338"/>
      <c r="Y53" s="2338"/>
      <c r="Z53" s="2329"/>
      <c r="AA53" s="2330"/>
      <c r="AB53" s="2330"/>
      <c r="AC53" s="2330"/>
      <c r="AD53" s="2330"/>
      <c r="AE53" s="2331"/>
      <c r="AF53" s="2332"/>
      <c r="AG53" s="2333"/>
      <c r="AH53" s="2333"/>
      <c r="AI53" s="2333"/>
      <c r="AJ53" s="2333"/>
      <c r="AK53" s="2333"/>
      <c r="AL53" s="2333"/>
      <c r="AM53" s="2334"/>
      <c r="AO53" s="2338" t="s">
        <v>183</v>
      </c>
      <c r="AP53" s="2338"/>
      <c r="AQ53" s="2338"/>
      <c r="AR53" s="2338"/>
      <c r="AS53" s="2320" t="s">
        <v>7</v>
      </c>
      <c r="AT53" s="2321"/>
      <c r="AU53" s="2321"/>
      <c r="AV53" s="2321"/>
      <c r="AW53" s="2321"/>
      <c r="AX53" s="2322"/>
      <c r="AY53" s="2323" t="s">
        <v>8</v>
      </c>
      <c r="AZ53" s="2324"/>
      <c r="BA53" s="2324"/>
      <c r="BB53" s="2324"/>
      <c r="BC53" s="2324"/>
      <c r="BD53" s="2324"/>
      <c r="BE53" s="2324"/>
      <c r="BF53" s="2325"/>
      <c r="BG53" s="3"/>
      <c r="BH53" s="206" t="str">
        <f>VLOOKUP(BH51,[2]eFHH!$P$4:$BW$402,3,FALSE)</f>
        <v/>
      </c>
      <c r="BI53" s="68" t="str">
        <f>VLOOKUP(BI51,[2]eFHH!$P$4:$BW$402,3,FALSE)</f>
        <v/>
      </c>
    </row>
    <row r="54" spans="1:61" ht="15" customHeight="1">
      <c r="C54" s="2317" t="s">
        <v>96</v>
      </c>
      <c r="D54" s="2318"/>
      <c r="E54" s="2318"/>
      <c r="F54" s="2319"/>
      <c r="G54" s="2320" t="s">
        <v>7</v>
      </c>
      <c r="H54" s="2321"/>
      <c r="I54" s="2321"/>
      <c r="J54" s="2321"/>
      <c r="K54" s="2321"/>
      <c r="L54" s="2322"/>
      <c r="M54" s="2323" t="s">
        <v>8</v>
      </c>
      <c r="N54" s="2324"/>
      <c r="O54" s="2324"/>
      <c r="P54" s="2324"/>
      <c r="Q54" s="2324"/>
      <c r="R54" s="2324"/>
      <c r="S54" s="2324"/>
      <c r="T54" s="2325"/>
      <c r="V54" s="2338" t="s">
        <v>164</v>
      </c>
      <c r="W54" s="2338"/>
      <c r="X54" s="2338"/>
      <c r="Y54" s="2338"/>
      <c r="Z54" s="2320" t="s">
        <v>7</v>
      </c>
      <c r="AA54" s="2321"/>
      <c r="AB54" s="2321"/>
      <c r="AC54" s="2321"/>
      <c r="AD54" s="2321"/>
      <c r="AE54" s="2322"/>
      <c r="AF54" s="2323" t="s">
        <v>8</v>
      </c>
      <c r="AG54" s="2324"/>
      <c r="AH54" s="2324"/>
      <c r="AI54" s="2324"/>
      <c r="AJ54" s="2324"/>
      <c r="AK54" s="2324"/>
      <c r="AL54" s="2324"/>
      <c r="AM54" s="2325"/>
      <c r="AO54" s="2338"/>
      <c r="AP54" s="2338"/>
      <c r="AQ54" s="2338"/>
      <c r="AR54" s="2338"/>
      <c r="AS54" s="2329"/>
      <c r="AT54" s="2330"/>
      <c r="AU54" s="2330"/>
      <c r="AV54" s="2330"/>
      <c r="AW54" s="2330"/>
      <c r="AX54" s="2331"/>
      <c r="AY54" s="2332"/>
      <c r="AZ54" s="2333"/>
      <c r="BA54" s="2333"/>
      <c r="BB54" s="2333"/>
      <c r="BC54" s="2333"/>
      <c r="BD54" s="2333"/>
      <c r="BE54" s="2333"/>
      <c r="BF54" s="2334"/>
      <c r="BG54" s="3"/>
      <c r="BH54" s="3"/>
      <c r="BI54" s="24">
        <v>8.02</v>
      </c>
    </row>
    <row r="55" spans="1:61" ht="15" customHeight="1">
      <c r="C55" s="2326"/>
      <c r="D55" s="2327"/>
      <c r="E55" s="2327"/>
      <c r="F55" s="2328"/>
      <c r="G55" s="2329"/>
      <c r="H55" s="2330"/>
      <c r="I55" s="2330"/>
      <c r="J55" s="2330"/>
      <c r="K55" s="2330"/>
      <c r="L55" s="2331"/>
      <c r="M55" s="2332"/>
      <c r="N55" s="2333"/>
      <c r="O55" s="2333"/>
      <c r="P55" s="2333"/>
      <c r="Q55" s="2333"/>
      <c r="R55" s="2333"/>
      <c r="S55" s="2333"/>
      <c r="T55" s="2334"/>
      <c r="V55" s="2338"/>
      <c r="W55" s="2338"/>
      <c r="X55" s="2338"/>
      <c r="Y55" s="2338"/>
      <c r="Z55" s="2329"/>
      <c r="AA55" s="2330"/>
      <c r="AB55" s="2330"/>
      <c r="AC55" s="2330"/>
      <c r="AD55" s="2330"/>
      <c r="AE55" s="2331"/>
      <c r="AF55" s="2332"/>
      <c r="AG55" s="2333"/>
      <c r="AH55" s="2333"/>
      <c r="AI55" s="2333"/>
      <c r="AJ55" s="2333"/>
      <c r="AK55" s="2333"/>
      <c r="AL55" s="2333"/>
      <c r="AM55" s="2334"/>
      <c r="AO55" s="54"/>
      <c r="AP55" s="54"/>
      <c r="AQ55" s="54"/>
      <c r="AR55" s="54"/>
      <c r="AS55" s="556"/>
      <c r="AT55" s="556"/>
      <c r="AU55" s="556"/>
      <c r="AV55" s="556"/>
      <c r="AW55" s="556"/>
      <c r="AX55" s="25"/>
      <c r="AY55" s="556"/>
      <c r="AZ55" s="556"/>
      <c r="BA55" s="556"/>
      <c r="BB55" s="556"/>
      <c r="BC55" s="556"/>
      <c r="BD55" s="556"/>
      <c r="BE55" s="556"/>
      <c r="BF55" s="25"/>
      <c r="BG55" s="3"/>
      <c r="BH55" s="3"/>
      <c r="BI55" s="66" t="e">
        <f>VLOOKUP(BI54,[2]eFHH!$P$4:$BW$402,60,FALSE)</f>
        <v>#N/A</v>
      </c>
    </row>
    <row r="56" spans="1:61" ht="15" customHeight="1">
      <c r="A56" s="3"/>
      <c r="B56" s="3"/>
      <c r="C56" s="2317" t="s">
        <v>147</v>
      </c>
      <c r="D56" s="2318"/>
      <c r="E56" s="2318"/>
      <c r="F56" s="2319"/>
      <c r="G56" s="2320" t="s">
        <v>7</v>
      </c>
      <c r="H56" s="2321"/>
      <c r="I56" s="2321"/>
      <c r="J56" s="2321"/>
      <c r="K56" s="2321"/>
      <c r="L56" s="2322"/>
      <c r="M56" s="2323" t="s">
        <v>8</v>
      </c>
      <c r="N56" s="2324"/>
      <c r="O56" s="2324"/>
      <c r="P56" s="2324"/>
      <c r="Q56" s="2324"/>
      <c r="R56" s="2324"/>
      <c r="S56" s="2324"/>
      <c r="T56" s="2325"/>
      <c r="U56" s="3"/>
      <c r="V56" s="2338" t="s">
        <v>165</v>
      </c>
      <c r="W56" s="2338"/>
      <c r="X56" s="2338"/>
      <c r="Y56" s="2338"/>
      <c r="Z56" s="2320" t="s">
        <v>7</v>
      </c>
      <c r="AA56" s="2321"/>
      <c r="AB56" s="2321"/>
      <c r="AC56" s="2321"/>
      <c r="AD56" s="2321"/>
      <c r="AE56" s="2322"/>
      <c r="AF56" s="2323" t="s">
        <v>8</v>
      </c>
      <c r="AG56" s="2324"/>
      <c r="AH56" s="2324"/>
      <c r="AI56" s="2324"/>
      <c r="AJ56" s="2324"/>
      <c r="AK56" s="2324"/>
      <c r="AL56" s="2324"/>
      <c r="AM56" s="2325"/>
      <c r="AN56" s="13"/>
      <c r="AO56" s="54"/>
      <c r="AP56" s="54"/>
      <c r="AQ56" s="54"/>
      <c r="AR56" s="54"/>
      <c r="AS56" s="556"/>
      <c r="AT56" s="556"/>
      <c r="AU56" s="556"/>
      <c r="AV56" s="556"/>
      <c r="AW56" s="556"/>
      <c r="AX56" s="25"/>
      <c r="AY56" s="556"/>
      <c r="AZ56" s="556"/>
      <c r="BA56" s="556"/>
      <c r="BB56" s="556"/>
      <c r="BC56" s="556"/>
      <c r="BD56" s="556"/>
      <c r="BE56" s="556"/>
      <c r="BF56" s="25"/>
      <c r="BG56" s="3"/>
      <c r="BH56" s="3"/>
      <c r="BI56" s="68" t="e">
        <f>VLOOKUP(BI54,[2]eFHH!$P$4:$BW$402,3,FALSE)</f>
        <v>#N/A</v>
      </c>
    </row>
    <row r="57" spans="1:61" ht="15" customHeight="1">
      <c r="C57" s="2354"/>
      <c r="D57" s="2355"/>
      <c r="E57" s="2355"/>
      <c r="F57" s="2356"/>
      <c r="G57" s="2329"/>
      <c r="H57" s="2330"/>
      <c r="I57" s="2330"/>
      <c r="J57" s="2330"/>
      <c r="K57" s="2330"/>
      <c r="L57" s="2331"/>
      <c r="M57" s="2332"/>
      <c r="N57" s="2333"/>
      <c r="O57" s="2333"/>
      <c r="P57" s="2333"/>
      <c r="Q57" s="2333"/>
      <c r="R57" s="2333"/>
      <c r="S57" s="2333"/>
      <c r="T57" s="2334"/>
      <c r="V57" s="2338"/>
      <c r="W57" s="2338"/>
      <c r="X57" s="2338"/>
      <c r="Y57" s="2338"/>
      <c r="Z57" s="2329"/>
      <c r="AA57" s="2330"/>
      <c r="AB57" s="2330"/>
      <c r="AC57" s="2330"/>
      <c r="AD57" s="2330"/>
      <c r="AE57" s="2331"/>
      <c r="AF57" s="2332"/>
      <c r="AG57" s="2333"/>
      <c r="AH57" s="2333"/>
      <c r="AI57" s="2333"/>
      <c r="AJ57" s="2333"/>
      <c r="AK57" s="2333"/>
      <c r="AL57" s="2333"/>
      <c r="AM57" s="2334"/>
      <c r="AO57" s="54"/>
      <c r="AP57" s="54"/>
      <c r="AQ57" s="54"/>
      <c r="AR57" s="54"/>
      <c r="AS57" s="556"/>
      <c r="AT57" s="556"/>
      <c r="AU57" s="556"/>
      <c r="AV57" s="556"/>
      <c r="AW57" s="556"/>
      <c r="AX57" s="25"/>
      <c r="AY57" s="556"/>
      <c r="AZ57" s="556"/>
      <c r="BA57" s="556"/>
      <c r="BB57" s="556"/>
      <c r="BC57" s="556"/>
      <c r="BD57" s="556"/>
      <c r="BE57" s="556"/>
      <c r="BF57" s="25"/>
      <c r="BG57" s="3"/>
      <c r="BH57" s="3"/>
      <c r="BI57" s="24">
        <v>8.0299999999999994</v>
      </c>
    </row>
    <row r="58" spans="1:61" ht="15" customHeight="1">
      <c r="C58" s="2335" t="s">
        <v>148</v>
      </c>
      <c r="D58" s="2336"/>
      <c r="E58" s="2336"/>
      <c r="F58" s="2336"/>
      <c r="G58" s="2336"/>
      <c r="H58" s="2336"/>
      <c r="I58" s="2336"/>
      <c r="J58" s="2336"/>
      <c r="K58" s="2336"/>
      <c r="L58" s="2336"/>
      <c r="M58" s="2336"/>
      <c r="N58" s="2336"/>
      <c r="O58" s="2336"/>
      <c r="P58" s="2336"/>
      <c r="Q58" s="2336"/>
      <c r="R58" s="2336"/>
      <c r="S58" s="2336"/>
      <c r="T58" s="2337"/>
      <c r="V58" s="2368" t="s">
        <v>166</v>
      </c>
      <c r="W58" s="2369"/>
      <c r="X58" s="2369"/>
      <c r="Y58" s="2369"/>
      <c r="Z58" s="2369"/>
      <c r="AA58" s="2369"/>
      <c r="AB58" s="2369"/>
      <c r="AC58" s="2369"/>
      <c r="AD58" s="2369"/>
      <c r="AE58" s="2369"/>
      <c r="AF58" s="2369"/>
      <c r="AG58" s="2369"/>
      <c r="AH58" s="2369"/>
      <c r="AI58" s="2369"/>
      <c r="AJ58" s="2369"/>
      <c r="AK58" s="2369"/>
      <c r="AL58" s="2369"/>
      <c r="AM58" s="2370"/>
      <c r="AO58" s="54"/>
      <c r="AP58" s="54"/>
      <c r="AQ58" s="54"/>
      <c r="AR58" s="54"/>
      <c r="AS58" s="556"/>
      <c r="AT58" s="556"/>
      <c r="AU58" s="556"/>
      <c r="AV58" s="556"/>
      <c r="AW58" s="556"/>
      <c r="AX58" s="25"/>
      <c r="AY58" s="556"/>
      <c r="AZ58" s="556"/>
      <c r="BA58" s="556"/>
      <c r="BB58" s="556"/>
      <c r="BC58" s="556"/>
      <c r="BD58" s="556"/>
      <c r="BE58" s="556"/>
      <c r="BF58" s="25"/>
      <c r="BG58" s="3"/>
      <c r="BH58" s="3"/>
      <c r="BI58" s="66">
        <f>VLOOKUP(BI57,[2]eFHH!$P$4:$BW$402,60,FALSE)</f>
        <v>0</v>
      </c>
    </row>
    <row r="59" spans="1:61" ht="15" customHeight="1">
      <c r="C59" s="2338" t="s">
        <v>149</v>
      </c>
      <c r="D59" s="2338"/>
      <c r="E59" s="2338"/>
      <c r="F59" s="2338"/>
      <c r="G59" s="2320" t="s">
        <v>7</v>
      </c>
      <c r="H59" s="2321"/>
      <c r="I59" s="2321"/>
      <c r="J59" s="2321"/>
      <c r="K59" s="2321"/>
      <c r="L59" s="2322"/>
      <c r="M59" s="2323" t="s">
        <v>8</v>
      </c>
      <c r="N59" s="2324"/>
      <c r="O59" s="2324"/>
      <c r="P59" s="2324"/>
      <c r="Q59" s="2324"/>
      <c r="R59" s="2324"/>
      <c r="S59" s="2324"/>
      <c r="T59" s="2325"/>
      <c r="V59" s="2338" t="s">
        <v>167</v>
      </c>
      <c r="W59" s="2338"/>
      <c r="X59" s="2338"/>
      <c r="Y59" s="2338"/>
      <c r="Z59" s="2320" t="s">
        <v>7</v>
      </c>
      <c r="AA59" s="2321"/>
      <c r="AB59" s="2321"/>
      <c r="AC59" s="2321"/>
      <c r="AD59" s="2321"/>
      <c r="AE59" s="2322"/>
      <c r="AF59" s="2323" t="s">
        <v>8</v>
      </c>
      <c r="AG59" s="2324"/>
      <c r="AH59" s="2324"/>
      <c r="AI59" s="2324"/>
      <c r="AJ59" s="2324"/>
      <c r="AK59" s="2324"/>
      <c r="AL59" s="2324"/>
      <c r="AM59" s="2325"/>
      <c r="AO59" s="54"/>
      <c r="AP59" s="54"/>
      <c r="AQ59" s="54"/>
      <c r="AR59" s="54"/>
      <c r="AS59" s="556"/>
      <c r="AT59" s="556"/>
      <c r="AU59" s="556"/>
      <c r="AV59" s="556"/>
      <c r="AW59" s="556"/>
      <c r="AX59" s="25"/>
      <c r="AY59" s="556"/>
      <c r="AZ59" s="556"/>
      <c r="BA59" s="556"/>
      <c r="BB59" s="556"/>
      <c r="BC59" s="556"/>
      <c r="BD59" s="556"/>
      <c r="BE59" s="556"/>
      <c r="BF59" s="25"/>
      <c r="BG59" s="3"/>
      <c r="BH59" s="3"/>
      <c r="BI59" s="68" t="str">
        <f>VLOOKUP(BI57,[2]eFHH!$P$4:$BW$402,3,FALSE)</f>
        <v/>
      </c>
    </row>
    <row r="60" spans="1:61" ht="15" customHeight="1">
      <c r="C60" s="2338"/>
      <c r="D60" s="2338"/>
      <c r="E60" s="2338"/>
      <c r="F60" s="2338"/>
      <c r="G60" s="2329"/>
      <c r="H60" s="2330"/>
      <c r="I60" s="2330"/>
      <c r="J60" s="2330"/>
      <c r="K60" s="2330"/>
      <c r="L60" s="2331"/>
      <c r="M60" s="2332"/>
      <c r="N60" s="2333"/>
      <c r="O60" s="2333"/>
      <c r="P60" s="2333"/>
      <c r="Q60" s="2333"/>
      <c r="R60" s="2333"/>
      <c r="S60" s="2333"/>
      <c r="T60" s="2334"/>
      <c r="V60" s="2338"/>
      <c r="W60" s="2338"/>
      <c r="X60" s="2338"/>
      <c r="Y60" s="2338"/>
      <c r="Z60" s="2329"/>
      <c r="AA60" s="2330"/>
      <c r="AB60" s="2330"/>
      <c r="AC60" s="2330"/>
      <c r="AD60" s="2330"/>
      <c r="AE60" s="2331"/>
      <c r="AF60" s="2332"/>
      <c r="AG60" s="2333"/>
      <c r="AH60" s="2333"/>
      <c r="AI60" s="2333"/>
      <c r="AJ60" s="2333"/>
      <c r="AK60" s="2333"/>
      <c r="AL60" s="2333"/>
      <c r="AM60" s="2334"/>
      <c r="AO60" s="54"/>
      <c r="AP60" s="54"/>
      <c r="AQ60" s="54"/>
      <c r="AR60" s="54"/>
      <c r="AS60" s="556"/>
      <c r="AT60" s="556"/>
      <c r="AU60" s="556"/>
      <c r="AV60" s="556"/>
      <c r="AW60" s="556"/>
      <c r="AX60" s="25"/>
      <c r="AY60" s="556"/>
      <c r="AZ60" s="556"/>
      <c r="BA60" s="556"/>
      <c r="BB60" s="556"/>
      <c r="BC60" s="556"/>
      <c r="BD60" s="556"/>
      <c r="BE60" s="556"/>
      <c r="BF60" s="25"/>
      <c r="BG60" s="3"/>
      <c r="BH60" s="3"/>
      <c r="BI60" s="3"/>
    </row>
    <row r="61" spans="1:61" ht="15" customHeight="1">
      <c r="C61" s="2338" t="s">
        <v>150</v>
      </c>
      <c r="D61" s="2338"/>
      <c r="E61" s="2338"/>
      <c r="F61" s="2338"/>
      <c r="G61" s="2320" t="s">
        <v>7</v>
      </c>
      <c r="H61" s="2321"/>
      <c r="I61" s="2321"/>
      <c r="J61" s="2321"/>
      <c r="K61" s="2321"/>
      <c r="L61" s="2322"/>
      <c r="M61" s="2323" t="s">
        <v>8</v>
      </c>
      <c r="N61" s="2324"/>
      <c r="O61" s="2324"/>
      <c r="P61" s="2324"/>
      <c r="Q61" s="2324"/>
      <c r="R61" s="2324"/>
      <c r="S61" s="2324"/>
      <c r="T61" s="2325"/>
      <c r="V61" s="2338" t="s">
        <v>168</v>
      </c>
      <c r="W61" s="2338"/>
      <c r="X61" s="2338"/>
      <c r="Y61" s="2338"/>
      <c r="Z61" s="2320" t="s">
        <v>7</v>
      </c>
      <c r="AA61" s="2321"/>
      <c r="AB61" s="2321"/>
      <c r="AC61" s="2321"/>
      <c r="AD61" s="2321"/>
      <c r="AE61" s="2322"/>
      <c r="AF61" s="2323" t="s">
        <v>8</v>
      </c>
      <c r="AG61" s="2324"/>
      <c r="AH61" s="2324"/>
      <c r="AI61" s="2324"/>
      <c r="AJ61" s="2324"/>
      <c r="AK61" s="2324"/>
      <c r="AL61" s="2324"/>
      <c r="AM61" s="2325"/>
      <c r="AO61" s="54"/>
      <c r="AP61" s="54"/>
      <c r="AQ61" s="54"/>
      <c r="AR61" s="54"/>
      <c r="AS61" s="556"/>
      <c r="AT61" s="556"/>
      <c r="AU61" s="556"/>
      <c r="AV61" s="556"/>
      <c r="AW61" s="556"/>
      <c r="AX61" s="25"/>
      <c r="AY61" s="556"/>
      <c r="AZ61" s="556"/>
      <c r="BA61" s="556"/>
      <c r="BB61" s="556"/>
      <c r="BC61" s="556"/>
      <c r="BD61" s="556"/>
      <c r="BE61" s="556"/>
      <c r="BF61" s="25"/>
      <c r="BG61" s="3"/>
      <c r="BH61" s="3"/>
      <c r="BI61" s="3"/>
    </row>
    <row r="62" spans="1:61" ht="15" customHeight="1">
      <c r="C62" s="2338"/>
      <c r="D62" s="2338"/>
      <c r="E62" s="2338"/>
      <c r="F62" s="2338"/>
      <c r="G62" s="2329"/>
      <c r="H62" s="2330"/>
      <c r="I62" s="2330"/>
      <c r="J62" s="2330"/>
      <c r="K62" s="2330"/>
      <c r="L62" s="2331"/>
      <c r="M62" s="2332"/>
      <c r="N62" s="2333"/>
      <c r="O62" s="2333"/>
      <c r="P62" s="2333"/>
      <c r="Q62" s="2333"/>
      <c r="R62" s="2333"/>
      <c r="S62" s="2333"/>
      <c r="T62" s="2334"/>
      <c r="V62" s="2338"/>
      <c r="W62" s="2338"/>
      <c r="X62" s="2338"/>
      <c r="Y62" s="2338"/>
      <c r="Z62" s="2329"/>
      <c r="AA62" s="2330"/>
      <c r="AB62" s="2330"/>
      <c r="AC62" s="2330"/>
      <c r="AD62" s="2330"/>
      <c r="AE62" s="2331"/>
      <c r="AF62" s="2332"/>
      <c r="AG62" s="2333"/>
      <c r="AH62" s="2333"/>
      <c r="AI62" s="2333"/>
      <c r="AJ62" s="2333"/>
      <c r="AK62" s="2333"/>
      <c r="AL62" s="2333"/>
      <c r="AM62" s="2334"/>
      <c r="BE62" s="556"/>
      <c r="BF62" s="556"/>
      <c r="BG62" s="3"/>
      <c r="BH62" s="3"/>
      <c r="BI62" s="3"/>
    </row>
    <row r="63" spans="1:61" ht="15" customHeight="1">
      <c r="C63" s="2338" t="s">
        <v>151</v>
      </c>
      <c r="D63" s="2338"/>
      <c r="E63" s="2338"/>
      <c r="F63" s="2338"/>
      <c r="G63" s="2320" t="s">
        <v>7</v>
      </c>
      <c r="H63" s="2321"/>
      <c r="I63" s="2321"/>
      <c r="J63" s="2321"/>
      <c r="K63" s="2321"/>
      <c r="L63" s="2322"/>
      <c r="M63" s="2323" t="s">
        <v>8</v>
      </c>
      <c r="N63" s="2324"/>
      <c r="O63" s="2324"/>
      <c r="P63" s="2324"/>
      <c r="Q63" s="2324"/>
      <c r="R63" s="2324"/>
      <c r="S63" s="2324"/>
      <c r="T63" s="2325"/>
      <c r="V63" s="2338" t="s">
        <v>169</v>
      </c>
      <c r="W63" s="2338"/>
      <c r="X63" s="2338"/>
      <c r="Y63" s="2338"/>
      <c r="Z63" s="2320" t="s">
        <v>7</v>
      </c>
      <c r="AA63" s="2321"/>
      <c r="AB63" s="2321"/>
      <c r="AC63" s="2321"/>
      <c r="AD63" s="2321"/>
      <c r="AE63" s="2322"/>
      <c r="AF63" s="2323" t="s">
        <v>8</v>
      </c>
      <c r="AG63" s="2324"/>
      <c r="AH63" s="2324"/>
      <c r="AI63" s="2324"/>
      <c r="AJ63" s="2324"/>
      <c r="AK63" s="2324"/>
      <c r="AL63" s="2324"/>
      <c r="AM63" s="2325"/>
      <c r="BE63" s="556"/>
      <c r="BF63" s="556"/>
      <c r="BG63" s="3"/>
      <c r="BH63" s="3"/>
      <c r="BI63" s="3"/>
    </row>
    <row r="64" spans="1:61" ht="15" customHeight="1">
      <c r="C64" s="2338"/>
      <c r="D64" s="2338"/>
      <c r="E64" s="2338"/>
      <c r="F64" s="2338"/>
      <c r="G64" s="2329"/>
      <c r="H64" s="2330"/>
      <c r="I64" s="2330"/>
      <c r="J64" s="2330"/>
      <c r="K64" s="2330"/>
      <c r="L64" s="2331"/>
      <c r="M64" s="2332"/>
      <c r="N64" s="2333"/>
      <c r="O64" s="2333"/>
      <c r="P64" s="2333"/>
      <c r="Q64" s="2333"/>
      <c r="R64" s="2333"/>
      <c r="S64" s="2333"/>
      <c r="T64" s="2334"/>
      <c r="V64" s="2338"/>
      <c r="W64" s="2338"/>
      <c r="X64" s="2338"/>
      <c r="Y64" s="2338"/>
      <c r="Z64" s="2329"/>
      <c r="AA64" s="2330"/>
      <c r="AB64" s="2330"/>
      <c r="AC64" s="2330"/>
      <c r="AD64" s="2330"/>
      <c r="AE64" s="2331"/>
      <c r="AF64" s="2332"/>
      <c r="AG64" s="2333"/>
      <c r="AH64" s="2333"/>
      <c r="AI64" s="2333"/>
      <c r="AJ64" s="2333"/>
      <c r="AK64" s="2333"/>
      <c r="AL64" s="2333"/>
      <c r="AM64" s="2334"/>
      <c r="BE64" s="556"/>
      <c r="BF64" s="556"/>
      <c r="BG64" s="3"/>
      <c r="BH64" s="3"/>
      <c r="BI64" s="3"/>
    </row>
    <row r="65" spans="1:61" ht="15" customHeight="1">
      <c r="C65" s="2338" t="s">
        <v>152</v>
      </c>
      <c r="D65" s="2338"/>
      <c r="E65" s="2338"/>
      <c r="F65" s="2338"/>
      <c r="G65" s="2320" t="s">
        <v>7</v>
      </c>
      <c r="H65" s="2321"/>
      <c r="I65" s="2321"/>
      <c r="J65" s="2321"/>
      <c r="K65" s="2321"/>
      <c r="L65" s="2322"/>
      <c r="M65" s="2323" t="s">
        <v>8</v>
      </c>
      <c r="N65" s="2324"/>
      <c r="O65" s="2324"/>
      <c r="P65" s="2324"/>
      <c r="Q65" s="2324"/>
      <c r="R65" s="2324"/>
      <c r="S65" s="2324"/>
      <c r="T65" s="2325"/>
      <c r="V65" s="2338" t="s">
        <v>170</v>
      </c>
      <c r="W65" s="2338"/>
      <c r="X65" s="2338"/>
      <c r="Y65" s="2338"/>
      <c r="Z65" s="2320" t="s">
        <v>7</v>
      </c>
      <c r="AA65" s="2321"/>
      <c r="AB65" s="2321"/>
      <c r="AC65" s="2321"/>
      <c r="AD65" s="2321"/>
      <c r="AE65" s="2322"/>
      <c r="AF65" s="2323" t="s">
        <v>8</v>
      </c>
      <c r="AG65" s="2324"/>
      <c r="AH65" s="2324"/>
      <c r="AI65" s="2324"/>
      <c r="AJ65" s="2324"/>
      <c r="AK65" s="2324"/>
      <c r="AL65" s="2324"/>
      <c r="AM65" s="2325"/>
      <c r="BE65" s="556"/>
      <c r="BF65" s="556"/>
      <c r="BG65" s="3"/>
      <c r="BH65" s="3"/>
      <c r="BI65" s="3"/>
    </row>
    <row r="66" spans="1:61" ht="15" customHeight="1">
      <c r="C66" s="2338"/>
      <c r="D66" s="2338"/>
      <c r="E66" s="2338"/>
      <c r="F66" s="2338"/>
      <c r="G66" s="2329"/>
      <c r="H66" s="2330"/>
      <c r="I66" s="2330"/>
      <c r="J66" s="2330"/>
      <c r="K66" s="2330"/>
      <c r="L66" s="2331"/>
      <c r="M66" s="2332"/>
      <c r="N66" s="2333"/>
      <c r="O66" s="2333"/>
      <c r="P66" s="2333"/>
      <c r="Q66" s="2333"/>
      <c r="R66" s="2333"/>
      <c r="S66" s="2333"/>
      <c r="T66" s="2334"/>
      <c r="V66" s="2338"/>
      <c r="W66" s="2338"/>
      <c r="X66" s="2338"/>
      <c r="Y66" s="2338"/>
      <c r="Z66" s="2329"/>
      <c r="AA66" s="2330"/>
      <c r="AB66" s="2330"/>
      <c r="AC66" s="2330"/>
      <c r="AD66" s="2330"/>
      <c r="AE66" s="2331"/>
      <c r="AF66" s="2332"/>
      <c r="AG66" s="2333"/>
      <c r="AH66" s="2333"/>
      <c r="AI66" s="2333"/>
      <c r="AJ66" s="2333"/>
      <c r="AK66" s="2333"/>
      <c r="AL66" s="2333"/>
      <c r="AM66" s="2334"/>
      <c r="BE66" s="556"/>
      <c r="BF66" s="556"/>
      <c r="BG66" s="3"/>
      <c r="BH66" s="3"/>
      <c r="BI66" s="3"/>
    </row>
    <row r="67" spans="1:61" ht="15" customHeight="1">
      <c r="C67" s="2338" t="s">
        <v>153</v>
      </c>
      <c r="D67" s="2338"/>
      <c r="E67" s="2338"/>
      <c r="F67" s="2338"/>
      <c r="G67" s="2320" t="s">
        <v>7</v>
      </c>
      <c r="H67" s="2321"/>
      <c r="I67" s="2321"/>
      <c r="J67" s="2321"/>
      <c r="K67" s="2321"/>
      <c r="L67" s="2322"/>
      <c r="M67" s="2323" t="s">
        <v>8</v>
      </c>
      <c r="N67" s="2324"/>
      <c r="O67" s="2324"/>
      <c r="P67" s="2324"/>
      <c r="Q67" s="2324"/>
      <c r="R67" s="2324"/>
      <c r="S67" s="2324"/>
      <c r="T67" s="2325"/>
      <c r="V67" s="2338" t="s">
        <v>171</v>
      </c>
      <c r="W67" s="2338"/>
      <c r="X67" s="2338"/>
      <c r="Y67" s="2338"/>
      <c r="Z67" s="2320" t="s">
        <v>7</v>
      </c>
      <c r="AA67" s="2321"/>
      <c r="AB67" s="2321"/>
      <c r="AC67" s="2321"/>
      <c r="AD67" s="2321"/>
      <c r="AE67" s="2322"/>
      <c r="AF67" s="2323" t="s">
        <v>8</v>
      </c>
      <c r="AG67" s="2324"/>
      <c r="AH67" s="2324"/>
      <c r="AI67" s="2324"/>
      <c r="AJ67" s="2324"/>
      <c r="AK67" s="2324"/>
      <c r="AL67" s="2324"/>
      <c r="AM67" s="2325"/>
      <c r="BE67" s="556"/>
      <c r="BF67" s="556"/>
      <c r="BG67" s="3"/>
      <c r="BH67" s="3"/>
      <c r="BI67" s="3"/>
    </row>
    <row r="68" spans="1:61" ht="15" customHeight="1">
      <c r="A68" s="3"/>
      <c r="B68" s="3"/>
      <c r="C68" s="2338"/>
      <c r="D68" s="2338"/>
      <c r="E68" s="2338"/>
      <c r="F68" s="2338"/>
      <c r="G68" s="2329"/>
      <c r="H68" s="2330"/>
      <c r="I68" s="2330"/>
      <c r="J68" s="2330"/>
      <c r="K68" s="2330"/>
      <c r="L68" s="2331"/>
      <c r="M68" s="2332"/>
      <c r="N68" s="2333"/>
      <c r="O68" s="2333"/>
      <c r="P68" s="2333"/>
      <c r="Q68" s="2333"/>
      <c r="R68" s="2333"/>
      <c r="S68" s="2333"/>
      <c r="T68" s="2334"/>
      <c r="U68" s="3"/>
      <c r="V68" s="2338"/>
      <c r="W68" s="2338"/>
      <c r="X68" s="2338"/>
      <c r="Y68" s="2338"/>
      <c r="Z68" s="2329"/>
      <c r="AA68" s="2330"/>
      <c r="AB68" s="2330"/>
      <c r="AC68" s="2330"/>
      <c r="AD68" s="2330"/>
      <c r="AE68" s="2331"/>
      <c r="AF68" s="2332"/>
      <c r="AG68" s="2333"/>
      <c r="AH68" s="2333"/>
      <c r="AI68" s="2333"/>
      <c r="AJ68" s="2333"/>
      <c r="AK68" s="2333"/>
      <c r="AL68" s="2333"/>
      <c r="AM68" s="2334"/>
      <c r="AN68" s="13"/>
      <c r="AO68" s="13"/>
      <c r="AP68" s="13"/>
      <c r="AQ68" s="13"/>
      <c r="AR68" s="13"/>
      <c r="AS68" s="13"/>
      <c r="AT68" s="13"/>
      <c r="AU68" s="13"/>
      <c r="AV68" s="13"/>
      <c r="AW68" s="13"/>
      <c r="AX68" s="13"/>
      <c r="AY68" s="13"/>
      <c r="AZ68" s="13"/>
      <c r="BA68" s="13"/>
      <c r="BB68" s="13"/>
      <c r="BC68" s="13"/>
      <c r="BD68" s="13"/>
      <c r="BE68" s="556"/>
      <c r="BF68" s="556"/>
      <c r="BG68" s="3"/>
      <c r="BH68" s="3"/>
      <c r="BI68" s="3"/>
    </row>
    <row r="69" spans="1:61" ht="15" customHeight="1">
      <c r="C69" s="2338" t="s">
        <v>154</v>
      </c>
      <c r="D69" s="2338"/>
      <c r="E69" s="2338"/>
      <c r="F69" s="2367"/>
      <c r="G69" s="2320" t="s">
        <v>7</v>
      </c>
      <c r="H69" s="2321"/>
      <c r="I69" s="2321"/>
      <c r="J69" s="2321"/>
      <c r="K69" s="2321"/>
      <c r="L69" s="2322"/>
      <c r="M69" s="2323" t="s">
        <v>8</v>
      </c>
      <c r="N69" s="2324"/>
      <c r="O69" s="2324"/>
      <c r="P69" s="2324"/>
      <c r="Q69" s="2324"/>
      <c r="R69" s="2324"/>
      <c r="S69" s="2324"/>
      <c r="T69" s="2325"/>
      <c r="V69" s="2371" t="s">
        <v>172</v>
      </c>
      <c r="W69" s="2336"/>
      <c r="X69" s="2336"/>
      <c r="Y69" s="2336"/>
      <c r="Z69" s="2336"/>
      <c r="AA69" s="2336"/>
      <c r="AB69" s="2336"/>
      <c r="AC69" s="2336"/>
      <c r="AD69" s="2336"/>
      <c r="AE69" s="2336"/>
      <c r="AF69" s="2336"/>
      <c r="AG69" s="2336"/>
      <c r="AH69" s="2336"/>
      <c r="AI69" s="2336"/>
      <c r="AJ69" s="2336"/>
      <c r="AK69" s="2336"/>
      <c r="AL69" s="2336"/>
      <c r="AM69" s="2336"/>
      <c r="AS69" s="556"/>
      <c r="AT69" s="556"/>
      <c r="AU69" s="556"/>
      <c r="AV69" s="556"/>
      <c r="AW69" s="556"/>
      <c r="AX69" s="556"/>
      <c r="AY69" s="556"/>
      <c r="AZ69" s="556"/>
      <c r="BA69" s="556"/>
      <c r="BB69" s="556"/>
      <c r="BC69" s="556"/>
      <c r="BD69" s="556"/>
      <c r="BE69" s="556"/>
      <c r="BF69" s="556"/>
      <c r="BG69" s="3"/>
      <c r="BH69" s="3"/>
      <c r="BI69" s="3"/>
    </row>
    <row r="70" spans="1:61" ht="15" customHeight="1">
      <c r="C70" s="2338"/>
      <c r="D70" s="2338"/>
      <c r="E70" s="2338"/>
      <c r="F70" s="2367"/>
      <c r="G70" s="2357"/>
      <c r="H70" s="2358"/>
      <c r="I70" s="2358"/>
      <c r="J70" s="2358"/>
      <c r="K70" s="2358"/>
      <c r="L70" s="2359"/>
      <c r="M70" s="2350"/>
      <c r="N70" s="2351"/>
      <c r="O70" s="2351"/>
      <c r="P70" s="2351"/>
      <c r="Q70" s="2351"/>
      <c r="R70" s="2351"/>
      <c r="S70" s="2351"/>
      <c r="T70" s="2360"/>
      <c r="V70" s="2338" t="s">
        <v>173</v>
      </c>
      <c r="W70" s="2338"/>
      <c r="X70" s="2338"/>
      <c r="Y70" s="2338"/>
      <c r="Z70" s="2320" t="s">
        <v>7</v>
      </c>
      <c r="AA70" s="2321"/>
      <c r="AB70" s="2321"/>
      <c r="AC70" s="2321"/>
      <c r="AD70" s="2321"/>
      <c r="AE70" s="2322"/>
      <c r="AF70" s="2323" t="s">
        <v>8</v>
      </c>
      <c r="AG70" s="2324"/>
      <c r="AH70" s="2324"/>
      <c r="AI70" s="2324"/>
      <c r="AJ70" s="2324"/>
      <c r="AK70" s="2324"/>
      <c r="AL70" s="2324"/>
      <c r="AM70" s="2325"/>
      <c r="BG70" s="3"/>
      <c r="BH70" s="3"/>
      <c r="BI70" s="3"/>
    </row>
    <row r="71" spans="1:61" ht="15" customHeight="1">
      <c r="C71" s="2338"/>
      <c r="D71" s="2338"/>
      <c r="E71" s="2338"/>
      <c r="F71" s="2367"/>
      <c r="G71" s="2329"/>
      <c r="H71" s="2330"/>
      <c r="I71" s="2330"/>
      <c r="J71" s="2330"/>
      <c r="K71" s="2330"/>
      <c r="L71" s="2331"/>
      <c r="M71" s="2332"/>
      <c r="N71" s="2333"/>
      <c r="O71" s="2333"/>
      <c r="P71" s="2333"/>
      <c r="Q71" s="2333"/>
      <c r="R71" s="2333"/>
      <c r="S71" s="2333"/>
      <c r="T71" s="2334"/>
      <c r="V71" s="2338"/>
      <c r="W71" s="2338"/>
      <c r="X71" s="2338"/>
      <c r="Y71" s="2338"/>
      <c r="Z71" s="2329"/>
      <c r="AA71" s="2330"/>
      <c r="AB71" s="2330"/>
      <c r="AC71" s="2330"/>
      <c r="AD71" s="2330"/>
      <c r="AE71" s="2331"/>
      <c r="AF71" s="2332"/>
      <c r="AG71" s="2333"/>
      <c r="AH71" s="2333"/>
      <c r="AI71" s="2333"/>
      <c r="AJ71" s="2333"/>
      <c r="AK71" s="2333"/>
      <c r="AL71" s="2333"/>
      <c r="AM71" s="2334"/>
      <c r="AS71" s="556"/>
      <c r="AT71" s="556"/>
      <c r="AU71" s="556"/>
      <c r="AV71" s="556"/>
      <c r="AW71" s="556"/>
      <c r="AX71" s="556"/>
      <c r="AY71" s="556"/>
      <c r="AZ71" s="556"/>
      <c r="BA71" s="556"/>
      <c r="BB71" s="556"/>
      <c r="BC71" s="556"/>
      <c r="BD71" s="556"/>
      <c r="BE71" s="556"/>
      <c r="BF71" s="556"/>
      <c r="BG71" s="3"/>
      <c r="BH71" s="3"/>
      <c r="BI71" s="3"/>
    </row>
    <row r="72" spans="1:61" ht="15" customHeight="1">
      <c r="C72" s="2338" t="s">
        <v>155</v>
      </c>
      <c r="D72" s="2338"/>
      <c r="E72" s="2338"/>
      <c r="F72" s="2338"/>
      <c r="G72" s="2320" t="s">
        <v>7</v>
      </c>
      <c r="H72" s="2321"/>
      <c r="I72" s="2321"/>
      <c r="J72" s="2321"/>
      <c r="K72" s="2321"/>
      <c r="L72" s="2322"/>
      <c r="M72" s="2323" t="s">
        <v>8</v>
      </c>
      <c r="N72" s="2324"/>
      <c r="O72" s="2324"/>
      <c r="P72" s="2324"/>
      <c r="Q72" s="2324"/>
      <c r="R72" s="2324"/>
      <c r="S72" s="2324"/>
      <c r="T72" s="2325"/>
      <c r="V72" s="2338" t="s">
        <v>174</v>
      </c>
      <c r="W72" s="2338"/>
      <c r="X72" s="2338"/>
      <c r="Y72" s="2338"/>
      <c r="Z72" s="2320" t="s">
        <v>7</v>
      </c>
      <c r="AA72" s="2321"/>
      <c r="AB72" s="2321"/>
      <c r="AC72" s="2321"/>
      <c r="AD72" s="2321"/>
      <c r="AE72" s="2322"/>
      <c r="AF72" s="2323" t="s">
        <v>8</v>
      </c>
      <c r="AG72" s="2324"/>
      <c r="AH72" s="2324"/>
      <c r="AI72" s="2324"/>
      <c r="AJ72" s="2324"/>
      <c r="AK72" s="2324"/>
      <c r="AL72" s="2324"/>
      <c r="AM72" s="2325"/>
      <c r="AS72" s="556"/>
      <c r="AT72" s="556"/>
      <c r="AU72" s="556"/>
      <c r="AV72" s="556"/>
      <c r="AW72" s="556"/>
      <c r="AX72" s="556"/>
      <c r="AY72" s="556"/>
      <c r="AZ72" s="556"/>
      <c r="BA72" s="556"/>
      <c r="BB72" s="556"/>
      <c r="BC72" s="556"/>
      <c r="BD72" s="556"/>
      <c r="BE72" s="556"/>
      <c r="BF72" s="556"/>
      <c r="BG72" s="3"/>
      <c r="BH72" s="3"/>
      <c r="BI72" s="3"/>
    </row>
    <row r="73" spans="1:61" ht="15" customHeight="1">
      <c r="C73" s="2338"/>
      <c r="D73" s="2338"/>
      <c r="E73" s="2338"/>
      <c r="F73" s="2338"/>
      <c r="G73" s="2329"/>
      <c r="H73" s="2330"/>
      <c r="I73" s="2330"/>
      <c r="J73" s="2330"/>
      <c r="K73" s="2330"/>
      <c r="L73" s="2331"/>
      <c r="M73" s="2332"/>
      <c r="N73" s="2333"/>
      <c r="O73" s="2333"/>
      <c r="P73" s="2333"/>
      <c r="Q73" s="2333"/>
      <c r="R73" s="2333"/>
      <c r="S73" s="2333"/>
      <c r="T73" s="2334"/>
      <c r="V73" s="2338"/>
      <c r="W73" s="2338"/>
      <c r="X73" s="2338"/>
      <c r="Y73" s="2338"/>
      <c r="Z73" s="2329"/>
      <c r="AA73" s="2330"/>
      <c r="AB73" s="2330"/>
      <c r="AC73" s="2330"/>
      <c r="AD73" s="2330"/>
      <c r="AE73" s="2331"/>
      <c r="AF73" s="2332"/>
      <c r="AG73" s="2333"/>
      <c r="AH73" s="2333"/>
      <c r="AI73" s="2333"/>
      <c r="AJ73" s="2333"/>
      <c r="AK73" s="2333"/>
      <c r="AL73" s="2333"/>
      <c r="AM73" s="2334"/>
      <c r="AS73" s="556"/>
      <c r="AT73" s="556"/>
      <c r="AU73" s="556"/>
      <c r="AV73" s="556"/>
      <c r="AW73" s="556"/>
      <c r="AX73" s="556"/>
      <c r="AY73" s="556"/>
      <c r="AZ73" s="556"/>
      <c r="BA73" s="556"/>
      <c r="BB73" s="556"/>
      <c r="BC73" s="556"/>
      <c r="BD73" s="556"/>
      <c r="BE73" s="556"/>
      <c r="BF73" s="556"/>
      <c r="BG73" s="3"/>
      <c r="BH73" s="3"/>
      <c r="BI73" s="3"/>
    </row>
    <row r="74" spans="1:61" ht="15" customHeight="1">
      <c r="C74" s="2338" t="s">
        <v>156</v>
      </c>
      <c r="D74" s="2338"/>
      <c r="E74" s="2338"/>
      <c r="F74" s="2338"/>
      <c r="G74" s="2320" t="s">
        <v>7</v>
      </c>
      <c r="H74" s="2321"/>
      <c r="I74" s="2321"/>
      <c r="J74" s="2321"/>
      <c r="K74" s="2321"/>
      <c r="L74" s="2322"/>
      <c r="M74" s="2323" t="s">
        <v>8</v>
      </c>
      <c r="N74" s="2324"/>
      <c r="O74" s="2324"/>
      <c r="P74" s="2324"/>
      <c r="Q74" s="2324"/>
      <c r="R74" s="2324"/>
      <c r="S74" s="2324"/>
      <c r="T74" s="2325"/>
      <c r="V74" s="2338" t="s">
        <v>175</v>
      </c>
      <c r="W74" s="2338"/>
      <c r="X74" s="2338"/>
      <c r="Y74" s="2338"/>
      <c r="Z74" s="2320" t="s">
        <v>7</v>
      </c>
      <c r="AA74" s="2321"/>
      <c r="AB74" s="2321"/>
      <c r="AC74" s="2321"/>
      <c r="AD74" s="2321"/>
      <c r="AE74" s="2322"/>
      <c r="AF74" s="2323" t="s">
        <v>8</v>
      </c>
      <c r="AG74" s="2324"/>
      <c r="AH74" s="2324"/>
      <c r="AI74" s="2324"/>
      <c r="AJ74" s="2324"/>
      <c r="AK74" s="2324"/>
      <c r="AL74" s="2324"/>
      <c r="AM74" s="2325"/>
      <c r="AS74" s="556"/>
      <c r="AT74" s="556"/>
      <c r="AU74" s="556"/>
      <c r="AV74" s="556"/>
      <c r="AW74" s="556"/>
      <c r="AX74" s="556"/>
      <c r="AY74" s="556"/>
      <c r="AZ74" s="556"/>
      <c r="BA74" s="556"/>
      <c r="BB74" s="556"/>
      <c r="BC74" s="556"/>
      <c r="BD74" s="556"/>
      <c r="BE74" s="556"/>
      <c r="BF74" s="556"/>
      <c r="BG74" s="3"/>
      <c r="BH74" s="3"/>
      <c r="BI74" s="3"/>
    </row>
    <row r="75" spans="1:61" ht="15" customHeight="1">
      <c r="C75" s="2338"/>
      <c r="D75" s="2338"/>
      <c r="E75" s="2338"/>
      <c r="F75" s="2338"/>
      <c r="G75" s="2329"/>
      <c r="H75" s="2330"/>
      <c r="I75" s="2330"/>
      <c r="J75" s="2330"/>
      <c r="K75" s="2330"/>
      <c r="L75" s="2331"/>
      <c r="M75" s="2332"/>
      <c r="N75" s="2333"/>
      <c r="O75" s="2333"/>
      <c r="P75" s="2333"/>
      <c r="Q75" s="2333"/>
      <c r="R75" s="2333"/>
      <c r="S75" s="2333"/>
      <c r="T75" s="2334"/>
      <c r="V75" s="2338"/>
      <c r="W75" s="2338"/>
      <c r="X75" s="2338"/>
      <c r="Y75" s="2338"/>
      <c r="Z75" s="2357"/>
      <c r="AA75" s="2358"/>
      <c r="AB75" s="2358"/>
      <c r="AC75" s="2358"/>
      <c r="AD75" s="2358"/>
      <c r="AE75" s="2359"/>
      <c r="AF75" s="2350"/>
      <c r="AG75" s="2351"/>
      <c r="AH75" s="2351"/>
      <c r="AI75" s="2351"/>
      <c r="AJ75" s="2351"/>
      <c r="AK75" s="2351"/>
      <c r="AL75" s="2351"/>
      <c r="AM75" s="2360"/>
      <c r="AS75" s="556"/>
      <c r="AT75" s="556"/>
      <c r="AU75" s="556"/>
      <c r="AV75" s="556"/>
      <c r="AW75" s="556"/>
      <c r="AX75" s="556"/>
      <c r="AY75" s="556"/>
      <c r="AZ75" s="556"/>
      <c r="BA75" s="556"/>
      <c r="BB75" s="556"/>
      <c r="BC75" s="556"/>
      <c r="BD75" s="556"/>
      <c r="BE75" s="556"/>
      <c r="BF75" s="556"/>
      <c r="BG75" s="3"/>
      <c r="BH75" s="3"/>
      <c r="BI75" s="3"/>
    </row>
    <row r="76" spans="1:61" ht="15" customHeight="1">
      <c r="C76" s="2338" t="s">
        <v>157</v>
      </c>
      <c r="D76" s="2338"/>
      <c r="E76" s="2338"/>
      <c r="F76" s="2338"/>
      <c r="G76" s="2320" t="s">
        <v>7</v>
      </c>
      <c r="H76" s="2321"/>
      <c r="I76" s="2321"/>
      <c r="J76" s="2321"/>
      <c r="K76" s="2321"/>
      <c r="L76" s="2322"/>
      <c r="M76" s="2323" t="s">
        <v>8</v>
      </c>
      <c r="N76" s="2324"/>
      <c r="O76" s="2324"/>
      <c r="P76" s="2324"/>
      <c r="Q76" s="2324"/>
      <c r="R76" s="2324"/>
      <c r="S76" s="2324"/>
      <c r="T76" s="2325"/>
      <c r="V76" s="2338"/>
      <c r="W76" s="2338"/>
      <c r="X76" s="2338"/>
      <c r="Y76" s="2338"/>
      <c r="Z76" s="2329"/>
      <c r="AA76" s="2330"/>
      <c r="AB76" s="2330"/>
      <c r="AC76" s="2330"/>
      <c r="AD76" s="2330"/>
      <c r="AE76" s="2331"/>
      <c r="AF76" s="2332"/>
      <c r="AG76" s="2333"/>
      <c r="AH76" s="2333"/>
      <c r="AI76" s="2333"/>
      <c r="AJ76" s="2333"/>
      <c r="AK76" s="2333"/>
      <c r="AL76" s="2333"/>
      <c r="AM76" s="2334"/>
      <c r="AS76" s="556"/>
      <c r="AT76" s="556"/>
      <c r="AU76" s="556"/>
      <c r="AV76" s="556"/>
      <c r="AW76" s="556"/>
      <c r="AX76" s="556"/>
      <c r="AY76" s="556"/>
      <c r="AZ76" s="556"/>
      <c r="BA76" s="556"/>
      <c r="BB76" s="556"/>
      <c r="BC76" s="556"/>
      <c r="BD76" s="556"/>
      <c r="BE76" s="556"/>
      <c r="BF76" s="556"/>
      <c r="BG76" s="3"/>
      <c r="BH76" s="3"/>
      <c r="BI76" s="3"/>
    </row>
    <row r="77" spans="1:61" ht="15" customHeight="1">
      <c r="A77" s="3"/>
      <c r="B77" s="3"/>
      <c r="C77" s="2338"/>
      <c r="D77" s="2338"/>
      <c r="E77" s="2338"/>
      <c r="F77" s="2338"/>
      <c r="G77" s="2329"/>
      <c r="H77" s="2330"/>
      <c r="I77" s="2330"/>
      <c r="J77" s="2330"/>
      <c r="K77" s="2330"/>
      <c r="L77" s="2331"/>
      <c r="M77" s="2332"/>
      <c r="N77" s="2333"/>
      <c r="O77" s="2333"/>
      <c r="P77" s="2333"/>
      <c r="Q77" s="2333"/>
      <c r="R77" s="2333"/>
      <c r="S77" s="2333"/>
      <c r="T77" s="2334"/>
      <c r="U77" s="3"/>
      <c r="V77" s="2338" t="s">
        <v>176</v>
      </c>
      <c r="W77" s="2338"/>
      <c r="X77" s="2338"/>
      <c r="Y77" s="2338"/>
      <c r="Z77" s="2320" t="s">
        <v>7</v>
      </c>
      <c r="AA77" s="2321"/>
      <c r="AB77" s="2321"/>
      <c r="AC77" s="2321"/>
      <c r="AD77" s="2321"/>
      <c r="AE77" s="2322"/>
      <c r="AF77" s="2323" t="s">
        <v>8</v>
      </c>
      <c r="AG77" s="2324"/>
      <c r="AH77" s="2324"/>
      <c r="AI77" s="2324"/>
      <c r="AJ77" s="2324"/>
      <c r="AK77" s="2324"/>
      <c r="AL77" s="2324"/>
      <c r="AM77" s="2325"/>
      <c r="AN77" s="13"/>
      <c r="AO77" s="13"/>
      <c r="AP77" s="13"/>
      <c r="AQ77" s="13"/>
      <c r="AR77" s="13"/>
      <c r="AS77" s="556"/>
      <c r="AT77" s="556"/>
      <c r="AU77" s="556"/>
      <c r="AV77" s="556"/>
      <c r="AW77" s="556"/>
      <c r="AX77" s="556"/>
      <c r="AY77" s="556"/>
      <c r="AZ77" s="556"/>
      <c r="BA77" s="556"/>
      <c r="BB77" s="556"/>
      <c r="BC77" s="556"/>
      <c r="BD77" s="556"/>
      <c r="BE77" s="556"/>
      <c r="BF77" s="556"/>
      <c r="BG77" s="3"/>
      <c r="BH77" s="3"/>
      <c r="BI77" s="3"/>
    </row>
    <row r="78" spans="1:61" ht="14.25" customHeight="1">
      <c r="C78" s="3"/>
      <c r="D78" s="3"/>
      <c r="E78" s="3"/>
      <c r="F78" s="3"/>
      <c r="G78" s="3"/>
      <c r="H78" s="3"/>
      <c r="I78" s="3"/>
      <c r="J78" s="3"/>
      <c r="K78" s="3"/>
      <c r="L78" s="3"/>
      <c r="M78" s="3"/>
      <c r="N78" s="3"/>
      <c r="O78" s="3"/>
      <c r="P78" s="3"/>
      <c r="Q78" s="3"/>
      <c r="R78" s="3"/>
      <c r="S78" s="3"/>
      <c r="T78" s="3"/>
      <c r="V78" s="2338"/>
      <c r="W78" s="2338"/>
      <c r="X78" s="2338"/>
      <c r="Y78" s="2338"/>
      <c r="Z78" s="2329"/>
      <c r="AA78" s="2330"/>
      <c r="AB78" s="2330"/>
      <c r="AC78" s="2330"/>
      <c r="AD78" s="2330"/>
      <c r="AE78" s="2331"/>
      <c r="AF78" s="2332"/>
      <c r="AG78" s="2333"/>
      <c r="AH78" s="2333"/>
      <c r="AI78" s="2333"/>
      <c r="AJ78" s="2333"/>
      <c r="AK78" s="2333"/>
      <c r="AL78" s="2333"/>
      <c r="AM78" s="2334"/>
      <c r="AS78" s="556"/>
      <c r="AT78" s="556"/>
      <c r="AU78" s="556"/>
      <c r="AV78" s="556"/>
      <c r="AW78" s="556"/>
      <c r="AX78" s="556"/>
      <c r="AY78" s="556"/>
      <c r="AZ78" s="556"/>
      <c r="BA78" s="556"/>
      <c r="BB78" s="556"/>
      <c r="BC78" s="556"/>
      <c r="BD78" s="556"/>
      <c r="BE78" s="556"/>
      <c r="BF78" s="556"/>
      <c r="BG78" s="3"/>
      <c r="BH78" s="3"/>
      <c r="BI78" s="3"/>
    </row>
  </sheetData>
  <mergeCells count="309">
    <mergeCell ref="AY42:BF43"/>
    <mergeCell ref="AS45:AX46"/>
    <mergeCell ref="AY45:BF46"/>
    <mergeCell ref="AS47:AX48"/>
    <mergeCell ref="AY47:BF48"/>
    <mergeCell ref="AS49:AX50"/>
    <mergeCell ref="AY49:BF50"/>
    <mergeCell ref="AS51:AX52"/>
    <mergeCell ref="AY51:BF52"/>
    <mergeCell ref="AO53:AR54"/>
    <mergeCell ref="Z59:AE60"/>
    <mergeCell ref="AF59:AM60"/>
    <mergeCell ref="Z61:AE62"/>
    <mergeCell ref="AF61:AM62"/>
    <mergeCell ref="Z63:AE64"/>
    <mergeCell ref="AF63:AM64"/>
    <mergeCell ref="AS53:AX54"/>
    <mergeCell ref="AY53:BF54"/>
    <mergeCell ref="AO47:AR48"/>
    <mergeCell ref="AO49:AR50"/>
    <mergeCell ref="AO51:AR52"/>
    <mergeCell ref="V77:Y78"/>
    <mergeCell ref="AO42:AR43"/>
    <mergeCell ref="AO44:BF44"/>
    <mergeCell ref="AO45:AR46"/>
    <mergeCell ref="Z65:AE66"/>
    <mergeCell ref="AF65:AM66"/>
    <mergeCell ref="Z67:AE68"/>
    <mergeCell ref="AF67:AM68"/>
    <mergeCell ref="Z70:AE71"/>
    <mergeCell ref="AF70:AM71"/>
    <mergeCell ref="Z72:AE73"/>
    <mergeCell ref="AF72:AM73"/>
    <mergeCell ref="Z77:AE78"/>
    <mergeCell ref="AF77:AM78"/>
    <mergeCell ref="Z74:AE76"/>
    <mergeCell ref="AF74:AM76"/>
    <mergeCell ref="AS42:AX43"/>
    <mergeCell ref="V69:AM69"/>
    <mergeCell ref="V70:Y71"/>
    <mergeCell ref="V72:Y73"/>
    <mergeCell ref="V42:Y43"/>
    <mergeCell ref="V44:Y45"/>
    <mergeCell ref="V46:Y47"/>
    <mergeCell ref="G59:L60"/>
    <mergeCell ref="M59:T60"/>
    <mergeCell ref="G61:L62"/>
    <mergeCell ref="M61:T62"/>
    <mergeCell ref="G63:L64"/>
    <mergeCell ref="M63:T64"/>
    <mergeCell ref="G65:L66"/>
    <mergeCell ref="M65:T66"/>
    <mergeCell ref="G67:L68"/>
    <mergeCell ref="M67:T68"/>
    <mergeCell ref="G72:L73"/>
    <mergeCell ref="M72:T73"/>
    <mergeCell ref="G74:L75"/>
    <mergeCell ref="M74:T75"/>
    <mergeCell ref="G76:L77"/>
    <mergeCell ref="M76:T77"/>
    <mergeCell ref="G69:L71"/>
    <mergeCell ref="M69:T71"/>
    <mergeCell ref="V58:AM58"/>
    <mergeCell ref="AR38:AU39"/>
    <mergeCell ref="AV38:AZ39"/>
    <mergeCell ref="BA36:BG37"/>
    <mergeCell ref="BA38:BG39"/>
    <mergeCell ref="C58:T58"/>
    <mergeCell ref="M48:T49"/>
    <mergeCell ref="G48:L49"/>
    <mergeCell ref="G50:L51"/>
    <mergeCell ref="M50:T51"/>
    <mergeCell ref="G52:L53"/>
    <mergeCell ref="M52:T53"/>
    <mergeCell ref="G54:L55"/>
    <mergeCell ref="M54:T55"/>
    <mergeCell ref="G56:L57"/>
    <mergeCell ref="M56:T57"/>
    <mergeCell ref="Z42:AE43"/>
    <mergeCell ref="AF42:AM43"/>
    <mergeCell ref="Z44:AE45"/>
    <mergeCell ref="AF44:AM45"/>
    <mergeCell ref="Z46:AE47"/>
    <mergeCell ref="AF46:AM47"/>
    <mergeCell ref="Z48:AE49"/>
    <mergeCell ref="AF48:AM49"/>
    <mergeCell ref="AR32:AU33"/>
    <mergeCell ref="AV32:AZ33"/>
    <mergeCell ref="AR34:AU35"/>
    <mergeCell ref="AV34:AZ35"/>
    <mergeCell ref="BA30:BG31"/>
    <mergeCell ref="BA32:BG33"/>
    <mergeCell ref="BA34:BG35"/>
    <mergeCell ref="AR36:AU37"/>
    <mergeCell ref="AV36:AZ37"/>
    <mergeCell ref="AR26:AU27"/>
    <mergeCell ref="AV26:AZ27"/>
    <mergeCell ref="AR28:AU29"/>
    <mergeCell ref="AV28:AZ29"/>
    <mergeCell ref="BA24:BG25"/>
    <mergeCell ref="BA26:BG27"/>
    <mergeCell ref="BA28:BG29"/>
    <mergeCell ref="AR30:AU31"/>
    <mergeCell ref="AV30:AZ31"/>
    <mergeCell ref="BA10:BG11"/>
    <mergeCell ref="BA12:BG13"/>
    <mergeCell ref="BA14:BG15"/>
    <mergeCell ref="BA16:BG17"/>
    <mergeCell ref="BA18:BG19"/>
    <mergeCell ref="BA20:BG21"/>
    <mergeCell ref="BA22:BG23"/>
    <mergeCell ref="AR24:AU25"/>
    <mergeCell ref="AV24:AZ25"/>
    <mergeCell ref="AV16:AZ17"/>
    <mergeCell ref="AR18:AU19"/>
    <mergeCell ref="AV18:AZ19"/>
    <mergeCell ref="AR20:AU21"/>
    <mergeCell ref="AV20:AZ21"/>
    <mergeCell ref="AR22:AU23"/>
    <mergeCell ref="AV22:AZ23"/>
    <mergeCell ref="AA38:AD39"/>
    <mergeCell ref="AE38:AI39"/>
    <mergeCell ref="AJ38:AP39"/>
    <mergeCell ref="AR4:AU5"/>
    <mergeCell ref="AV4:AZ5"/>
    <mergeCell ref="AR6:AU7"/>
    <mergeCell ref="AV6:AZ7"/>
    <mergeCell ref="AR8:AU9"/>
    <mergeCell ref="AV8:AZ9"/>
    <mergeCell ref="AR10:AU11"/>
    <mergeCell ref="AV10:AZ11"/>
    <mergeCell ref="AR12:AU13"/>
    <mergeCell ref="AV12:AZ13"/>
    <mergeCell ref="AR14:AU15"/>
    <mergeCell ref="AV14:AZ15"/>
    <mergeCell ref="AR16:AU17"/>
    <mergeCell ref="AE33:AI35"/>
    <mergeCell ref="AJ30:AP31"/>
    <mergeCell ref="AJ33:AP35"/>
    <mergeCell ref="AA32:AP32"/>
    <mergeCell ref="AA36:AD37"/>
    <mergeCell ref="AE36:AI37"/>
    <mergeCell ref="AJ36:AP37"/>
    <mergeCell ref="J30:Y30"/>
    <mergeCell ref="S31:Y32"/>
    <mergeCell ref="S33:Y34"/>
    <mergeCell ref="S35:Y36"/>
    <mergeCell ref="S37:Y38"/>
    <mergeCell ref="AJ3:AP4"/>
    <mergeCell ref="AJ5:AP6"/>
    <mergeCell ref="AJ7:AP8"/>
    <mergeCell ref="AA9:AP9"/>
    <mergeCell ref="AJ10:AP11"/>
    <mergeCell ref="AJ12:AP13"/>
    <mergeCell ref="AJ14:AP15"/>
    <mergeCell ref="AJ16:AP17"/>
    <mergeCell ref="AJ18:AP19"/>
    <mergeCell ref="AJ20:AP21"/>
    <mergeCell ref="AJ22:AP23"/>
    <mergeCell ref="AJ24:AP25"/>
    <mergeCell ref="AJ26:AP27"/>
    <mergeCell ref="AJ28:AP29"/>
    <mergeCell ref="AA30:AD31"/>
    <mergeCell ref="AE30:AI31"/>
    <mergeCell ref="AA33:AD35"/>
    <mergeCell ref="AE24:AI25"/>
    <mergeCell ref="AA26:AD27"/>
    <mergeCell ref="AE26:AI27"/>
    <mergeCell ref="AA28:AD29"/>
    <mergeCell ref="AE28:AI29"/>
    <mergeCell ref="S10:Y11"/>
    <mergeCell ref="S12:Y13"/>
    <mergeCell ref="S14:Y15"/>
    <mergeCell ref="S16:Y17"/>
    <mergeCell ref="S18:Y19"/>
    <mergeCell ref="S20:Y21"/>
    <mergeCell ref="S22:Y23"/>
    <mergeCell ref="S24:Y25"/>
    <mergeCell ref="S26:Y27"/>
    <mergeCell ref="S28:Y29"/>
    <mergeCell ref="J37:M38"/>
    <mergeCell ref="N37:R38"/>
    <mergeCell ref="AA3:AD4"/>
    <mergeCell ref="AE3:AI4"/>
    <mergeCell ref="AA5:AD6"/>
    <mergeCell ref="AE5:AI6"/>
    <mergeCell ref="AA7:AD8"/>
    <mergeCell ref="AE7:AI8"/>
    <mergeCell ref="AA10:AD11"/>
    <mergeCell ref="AE10:AI11"/>
    <mergeCell ref="AA12:AD13"/>
    <mergeCell ref="AE12:AI13"/>
    <mergeCell ref="AA14:AD15"/>
    <mergeCell ref="AE14:AI15"/>
    <mergeCell ref="AA16:AD17"/>
    <mergeCell ref="AE16:AI17"/>
    <mergeCell ref="J31:M32"/>
    <mergeCell ref="N31:R32"/>
    <mergeCell ref="J33:M34"/>
    <mergeCell ref="N33:R34"/>
    <mergeCell ref="J35:M36"/>
    <mergeCell ref="N35:R36"/>
    <mergeCell ref="B38:H38"/>
    <mergeCell ref="B39:F39"/>
    <mergeCell ref="J10:M11"/>
    <mergeCell ref="N10:R11"/>
    <mergeCell ref="J12:M13"/>
    <mergeCell ref="N12:R13"/>
    <mergeCell ref="J14:M15"/>
    <mergeCell ref="N14:R15"/>
    <mergeCell ref="J16:M17"/>
    <mergeCell ref="N16:R17"/>
    <mergeCell ref="J18:M19"/>
    <mergeCell ref="N18:R19"/>
    <mergeCell ref="J20:M21"/>
    <mergeCell ref="N20:R21"/>
    <mergeCell ref="J22:M23"/>
    <mergeCell ref="N22:R23"/>
    <mergeCell ref="B29:H29"/>
    <mergeCell ref="B30:H30"/>
    <mergeCell ref="B31:H31"/>
    <mergeCell ref="B32:H32"/>
    <mergeCell ref="B33:H33"/>
    <mergeCell ref="B34:H34"/>
    <mergeCell ref="B35:H35"/>
    <mergeCell ref="B36:H36"/>
    <mergeCell ref="B37:H37"/>
    <mergeCell ref="B20:H20"/>
    <mergeCell ref="B21:H21"/>
    <mergeCell ref="B22:H22"/>
    <mergeCell ref="B23:H23"/>
    <mergeCell ref="B24:H24"/>
    <mergeCell ref="B25:H25"/>
    <mergeCell ref="B26:H26"/>
    <mergeCell ref="B27:H27"/>
    <mergeCell ref="B28:H28"/>
    <mergeCell ref="V67:Y68"/>
    <mergeCell ref="Z50:AE51"/>
    <mergeCell ref="AF50:AM51"/>
    <mergeCell ref="Z52:AE53"/>
    <mergeCell ref="AF52:AM53"/>
    <mergeCell ref="Z54:AE55"/>
    <mergeCell ref="AF54:AM55"/>
    <mergeCell ref="Z56:AE57"/>
    <mergeCell ref="AF56:AM57"/>
    <mergeCell ref="V59:Y60"/>
    <mergeCell ref="V50:Y51"/>
    <mergeCell ref="C65:F66"/>
    <mergeCell ref="C59:F60"/>
    <mergeCell ref="C61:F62"/>
    <mergeCell ref="C63:F64"/>
    <mergeCell ref="C69:F71"/>
    <mergeCell ref="C72:F73"/>
    <mergeCell ref="C74:F75"/>
    <mergeCell ref="V61:Y62"/>
    <mergeCell ref="V63:Y64"/>
    <mergeCell ref="C67:F68"/>
    <mergeCell ref="C52:F53"/>
    <mergeCell ref="C54:F55"/>
    <mergeCell ref="C56:F57"/>
    <mergeCell ref="C76:F77"/>
    <mergeCell ref="BJ3:BK3"/>
    <mergeCell ref="BJ4:BK4"/>
    <mergeCell ref="BJ5:BK5"/>
    <mergeCell ref="BJ13:BJ14"/>
    <mergeCell ref="A1:BG1"/>
    <mergeCell ref="G7:H9"/>
    <mergeCell ref="A3:B6"/>
    <mergeCell ref="M4:Q8"/>
    <mergeCell ref="C3:H6"/>
    <mergeCell ref="R4:Y8"/>
    <mergeCell ref="R3:Y3"/>
    <mergeCell ref="BA4:BG5"/>
    <mergeCell ref="AR3:BG3"/>
    <mergeCell ref="BA6:BG7"/>
    <mergeCell ref="BA8:BG9"/>
    <mergeCell ref="C42:F47"/>
    <mergeCell ref="A40:BG40"/>
    <mergeCell ref="V52:Y53"/>
    <mergeCell ref="V54:Y55"/>
    <mergeCell ref="V56:Y57"/>
    <mergeCell ref="A17:H18"/>
    <mergeCell ref="J24:M25"/>
    <mergeCell ref="N24:R25"/>
    <mergeCell ref="J26:M27"/>
    <mergeCell ref="N26:R27"/>
    <mergeCell ref="J28:M29"/>
    <mergeCell ref="N28:R29"/>
    <mergeCell ref="AA18:AD19"/>
    <mergeCell ref="AE18:AI19"/>
    <mergeCell ref="AA20:AD21"/>
    <mergeCell ref="AE20:AI21"/>
    <mergeCell ref="V48:Y49"/>
    <mergeCell ref="V65:Y66"/>
    <mergeCell ref="V74:Y76"/>
    <mergeCell ref="M3:Q3"/>
    <mergeCell ref="J9:Y9"/>
    <mergeCell ref="AA22:AD23"/>
    <mergeCell ref="AE22:AI23"/>
    <mergeCell ref="AA24:AD25"/>
    <mergeCell ref="A7:F10"/>
    <mergeCell ref="M43:T47"/>
    <mergeCell ref="M42:T42"/>
    <mergeCell ref="G42:L42"/>
    <mergeCell ref="G43:L47"/>
    <mergeCell ref="A12:B16"/>
    <mergeCell ref="C50:F51"/>
    <mergeCell ref="C48:F49"/>
    <mergeCell ref="C12:H16"/>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39" max="58" man="1"/>
  </rowBreaks>
</worksheet>
</file>

<file path=xl/worksheets/sheet11.xml><?xml version="1.0" encoding="utf-8"?>
<worksheet xmlns="http://schemas.openxmlformats.org/spreadsheetml/2006/main" xmlns:r="http://schemas.openxmlformats.org/officeDocument/2006/relationships">
  <dimension ref="A1:DY40"/>
  <sheetViews>
    <sheetView view="pageBreakPreview" zoomScaleSheetLayoutView="100" workbookViewId="0">
      <selection activeCell="BC27" sqref="BC27:BD28"/>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67" width="2.140625" style="3" customWidth="1"/>
    <col min="68" max="128" width="1.7109375" style="3" customWidth="1"/>
    <col min="129" max="16384" width="9.140625" style="3"/>
  </cols>
  <sheetData>
    <row r="1" spans="1:129" ht="15.75" customHeight="1">
      <c r="A1" s="1" t="str">
        <f>CONCATENATE([2]Sections!$K$1," - / - ",[2]Sections!$K$12," ",[2]Sections!$L$12,": ",[2]Sections!$N$12," [ ",[2]Sections!$V$2," ",ROMAN(COUNT($BM$1:$BM$756))," / ",ROMAN(BM1)," ]")</f>
        <v>Female Household Questionnaire - / - Section 9: Migration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c r="BN1" s="13"/>
      <c r="BO1" s="13"/>
      <c r="BP1" s="13"/>
      <c r="BQ1" s="13"/>
      <c r="BR1" s="13"/>
      <c r="BS1" s="13"/>
      <c r="BT1" s="13"/>
      <c r="BU1" s="13"/>
      <c r="BV1" s="13"/>
      <c r="BW1" s="13"/>
      <c r="BX1" s="13"/>
      <c r="BY1" s="13"/>
      <c r="BZ1" s="13"/>
      <c r="CA1" s="13"/>
      <c r="CB1" s="13"/>
      <c r="CC1" s="13"/>
      <c r="CD1" s="13"/>
      <c r="CE1" s="13"/>
      <c r="CF1" s="13"/>
      <c r="CG1" s="13"/>
    </row>
    <row r="2" spans="1:129" ht="6"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N2" s="13"/>
      <c r="BO2" s="13"/>
      <c r="BP2" s="13"/>
      <c r="BQ2" s="239">
        <v>9.01</v>
      </c>
      <c r="BR2" s="239"/>
      <c r="BS2" s="13"/>
      <c r="BT2" s="13"/>
      <c r="BU2" s="13"/>
      <c r="BV2" s="13"/>
      <c r="BW2" s="13"/>
      <c r="BX2" s="13"/>
      <c r="BY2" s="13"/>
      <c r="BZ2" s="13"/>
      <c r="CA2" s="13"/>
      <c r="CB2" s="13"/>
      <c r="CC2" s="13"/>
      <c r="CD2" s="13"/>
      <c r="CE2" s="13"/>
      <c r="CF2" s="13"/>
      <c r="CG2" s="13"/>
    </row>
    <row r="3" spans="1:129" ht="15" customHeight="1">
      <c r="A3" s="976">
        <f>VLOOKUP(BQ2,[2]eFHH!$K$4:$M$346,3,FALSE)</f>
        <v>9.01</v>
      </c>
      <c r="B3" s="977"/>
      <c r="C3" s="15" t="str">
        <f>VLOOKUP(BQ2,[2]eFHH!$P$1:$XX$3016,8,FALSE)</f>
        <v>Are there any people who were members of the household within the past year who have since left the household to move to a different village, town, city or country?</v>
      </c>
      <c r="D3" s="15"/>
      <c r="E3" s="15"/>
      <c r="F3" s="15"/>
      <c r="G3" s="15"/>
      <c r="H3" s="15"/>
      <c r="I3" s="15"/>
      <c r="J3" s="15"/>
      <c r="K3" s="16"/>
      <c r="L3" s="8"/>
      <c r="M3" s="978" t="str">
        <f>VLOOKUP(BR8,[2]eFHH!$P$4:$DV$520,9,FALSE)</f>
        <v>Location Codes</v>
      </c>
      <c r="N3" s="979"/>
      <c r="O3" s="979"/>
      <c r="P3" s="979"/>
      <c r="Q3" s="979"/>
      <c r="R3" s="979"/>
      <c r="S3" s="979"/>
      <c r="T3" s="979"/>
      <c r="U3" s="979"/>
      <c r="V3" s="979"/>
      <c r="W3" s="979"/>
      <c r="X3" s="979"/>
      <c r="Y3" s="979"/>
      <c r="Z3" s="979"/>
      <c r="AA3" s="979"/>
      <c r="AB3" s="979"/>
      <c r="AC3" s="979"/>
      <c r="AD3" s="979"/>
      <c r="AE3" s="979"/>
      <c r="AF3" s="979"/>
      <c r="AG3" s="979"/>
      <c r="AH3" s="979"/>
      <c r="AI3" s="979"/>
      <c r="AJ3" s="979"/>
      <c r="AK3" s="979"/>
      <c r="AL3" s="979"/>
      <c r="AM3" s="979"/>
      <c r="AN3" s="979"/>
      <c r="AO3" s="979"/>
      <c r="AP3" s="979"/>
      <c r="AQ3" s="979"/>
      <c r="AR3" s="979"/>
      <c r="AS3" s="979"/>
      <c r="AT3" s="979"/>
      <c r="AU3" s="979"/>
      <c r="AV3" s="979"/>
      <c r="AW3" s="979"/>
      <c r="AX3" s="979"/>
      <c r="AY3" s="979"/>
      <c r="AZ3" s="979"/>
      <c r="BA3" s="979"/>
      <c r="BB3" s="979"/>
      <c r="BC3" s="979"/>
      <c r="BD3" s="979"/>
      <c r="BE3" s="979"/>
      <c r="BF3" s="979"/>
      <c r="BG3" s="979"/>
      <c r="BH3" s="979"/>
      <c r="BI3" s="980"/>
      <c r="BJ3" s="3"/>
      <c r="BK3" s="3"/>
      <c r="BN3" s="13"/>
      <c r="BO3" s="13"/>
      <c r="BP3" s="13"/>
      <c r="BQ3" s="43">
        <f>VLOOKUP(BQ2,[2]eFHH!$P$1:$XX$3016,60,FALSE)</f>
        <v>0</v>
      </c>
      <c r="BR3" s="43"/>
      <c r="BS3" s="13"/>
      <c r="BT3" s="13"/>
      <c r="BU3" s="13"/>
      <c r="BV3" s="13"/>
      <c r="BW3" s="13"/>
      <c r="BX3" s="13"/>
      <c r="BY3" s="13"/>
      <c r="BZ3" s="13"/>
      <c r="CA3" s="13"/>
      <c r="CB3" s="13"/>
      <c r="CC3" s="13"/>
      <c r="CD3" s="13"/>
      <c r="CE3" s="13"/>
      <c r="CF3" s="13"/>
      <c r="CG3" s="13"/>
    </row>
    <row r="4" spans="1:129" ht="15" customHeight="1">
      <c r="A4" s="981"/>
      <c r="B4" s="982"/>
      <c r="C4" s="415"/>
      <c r="D4" s="415"/>
      <c r="E4" s="415"/>
      <c r="F4" s="415"/>
      <c r="G4" s="415"/>
      <c r="H4" s="415"/>
      <c r="I4" s="415"/>
      <c r="J4" s="415"/>
      <c r="K4" s="287"/>
      <c r="L4" s="8"/>
      <c r="M4" s="983">
        <v>10</v>
      </c>
      <c r="N4" s="984"/>
      <c r="O4" s="985" t="str">
        <f>VLOOKUP($CC8,[2]eFHH!$P$1:$XX$3016,10,FALSE)</f>
        <v>Closest Village to This Village</v>
      </c>
      <c r="P4" s="986"/>
      <c r="Q4" s="986"/>
      <c r="R4" s="986"/>
      <c r="S4" s="986"/>
      <c r="T4" s="987"/>
      <c r="U4" s="988"/>
      <c r="V4" s="986"/>
      <c r="W4" s="986"/>
      <c r="X4" s="987"/>
      <c r="Y4" s="987"/>
      <c r="AA4" s="989">
        <f>M10+1</f>
        <v>17</v>
      </c>
      <c r="AB4" s="984"/>
      <c r="AC4" s="985" t="str">
        <f>VLOOKUP($CC8,[2]eFHH!$P$1:$XX$3016,17,FALSE)</f>
        <v>Jalalabad (Nangarhar Province Center)</v>
      </c>
      <c r="AD4" s="990"/>
      <c r="AE4" s="991"/>
      <c r="AF4" s="988"/>
      <c r="AG4" s="986"/>
      <c r="AH4" s="986"/>
      <c r="AI4" s="986"/>
      <c r="AJ4" s="986"/>
      <c r="AK4" s="987"/>
      <c r="AL4" s="987"/>
      <c r="AM4" s="989">
        <f>AA10+1</f>
        <v>24</v>
      </c>
      <c r="AN4" s="984"/>
      <c r="AO4" s="992" t="str">
        <f>VLOOKUP($CC8,[2]eFHH!$P$1:$XX$3016,24,FALSE)</f>
        <v>Pakistan</v>
      </c>
      <c r="AP4" s="988"/>
      <c r="AQ4" s="986"/>
      <c r="AR4" s="986"/>
      <c r="AS4" s="991"/>
      <c r="AT4" s="993"/>
      <c r="AU4" s="986"/>
      <c r="AV4" s="986"/>
      <c r="AW4" s="986"/>
      <c r="AX4" s="986"/>
      <c r="AY4" s="994" t="s">
        <v>64</v>
      </c>
      <c r="AZ4" s="995" t="str">
        <f>VLOOKUP($CC$8,[2]eFHH!$P$1:$XX$3016,27,FALSE)</f>
        <v>Another Place</v>
      </c>
      <c r="BA4" s="666"/>
      <c r="BB4" s="666"/>
      <c r="BC4" s="666"/>
      <c r="BD4" s="666"/>
      <c r="BE4" s="666"/>
      <c r="BF4" s="666"/>
      <c r="BG4" s="666"/>
      <c r="BH4" s="666"/>
      <c r="BI4" s="666"/>
      <c r="BJ4" s="239">
        <v>9.02</v>
      </c>
      <c r="BK4" s="239"/>
      <c r="BN4" s="13"/>
      <c r="BO4" s="13"/>
      <c r="BP4" s="13"/>
      <c r="BQ4" s="140">
        <f>VLOOKUP(BQ2,[2]eFHH!$P$1:$XX$3016,3,FALSE)</f>
        <v>9.0499999999999989</v>
      </c>
      <c r="BR4" s="140"/>
      <c r="BS4" s="13"/>
      <c r="BT4" s="13"/>
      <c r="BU4" s="13"/>
      <c r="BV4" s="13"/>
      <c r="BW4" s="13"/>
      <c r="BX4" s="13"/>
      <c r="BY4" s="13"/>
      <c r="BZ4" s="13"/>
      <c r="CA4" s="13"/>
      <c r="CB4" s="13"/>
      <c r="CC4" s="13"/>
      <c r="CD4" s="13"/>
      <c r="CE4" s="13"/>
      <c r="CF4" s="13"/>
      <c r="CG4" s="13"/>
    </row>
    <row r="5" spans="1:129" ht="15" customHeight="1">
      <c r="A5" s="981"/>
      <c r="B5" s="982"/>
      <c r="C5" s="415"/>
      <c r="D5" s="415"/>
      <c r="E5" s="415"/>
      <c r="F5" s="415"/>
      <c r="G5" s="415"/>
      <c r="H5" s="415"/>
      <c r="I5" s="415"/>
      <c r="J5" s="415"/>
      <c r="K5" s="287"/>
      <c r="M5" s="996">
        <f t="shared" ref="M5:M10" si="0">M4+1</f>
        <v>11</v>
      </c>
      <c r="N5" s="997"/>
      <c r="O5" s="998" t="str">
        <f>VLOOKUP($CC8,[2]eFHH!$P$1:$XX$3016,11,FALSE)</f>
        <v>Other Village or Town in District</v>
      </c>
      <c r="P5" s="999"/>
      <c r="Q5" s="999"/>
      <c r="R5" s="999"/>
      <c r="S5" s="999"/>
      <c r="T5" s="697"/>
      <c r="U5" s="1000"/>
      <c r="V5" s="999"/>
      <c r="W5" s="999"/>
      <c r="X5" s="697"/>
      <c r="Y5" s="697"/>
      <c r="Z5" s="697"/>
      <c r="AA5" s="1001">
        <f t="shared" ref="AA5:AA10" si="1">AA4+1</f>
        <v>18</v>
      </c>
      <c r="AB5" s="997"/>
      <c r="AC5" s="998" t="str">
        <f>VLOOKUP($CC8,[2]eFHH!$P$1:$XX$3016,18,FALSE)</f>
        <v>Mazar-e Sharif (Balkh Province Center)</v>
      </c>
      <c r="AD5" s="1002"/>
      <c r="AE5" s="1003"/>
      <c r="AF5" s="1000"/>
      <c r="AG5" s="999"/>
      <c r="AH5" s="999"/>
      <c r="AI5" s="999"/>
      <c r="AJ5" s="999"/>
      <c r="AK5" s="697"/>
      <c r="AL5" s="697"/>
      <c r="AM5" s="1001">
        <f>AM4+1</f>
        <v>25</v>
      </c>
      <c r="AN5" s="997"/>
      <c r="AO5" s="992" t="str">
        <f>VLOOKUP($CC8,[2]eFHH!$P$1:$XX$3016,25,FALSE)</f>
        <v>Iran</v>
      </c>
      <c r="AP5" s="988"/>
      <c r="AQ5" s="986"/>
      <c r="AR5" s="986"/>
      <c r="AS5" s="991"/>
      <c r="AT5" s="993"/>
      <c r="AU5" s="986"/>
      <c r="AV5" s="986"/>
      <c r="AW5" s="986"/>
      <c r="AX5" s="986"/>
      <c r="AY5" s="994"/>
      <c r="AZ5" s="1004"/>
      <c r="BA5" s="321"/>
      <c r="BB5" s="321"/>
      <c r="BC5" s="321"/>
      <c r="BD5" s="321"/>
      <c r="BE5" s="321"/>
      <c r="BF5" s="321"/>
      <c r="BG5" s="321"/>
      <c r="BH5" s="321"/>
      <c r="BI5" s="321"/>
      <c r="BJ5" s="3"/>
      <c r="BK5" s="3"/>
      <c r="BN5" s="13"/>
      <c r="BO5" s="13"/>
      <c r="BP5" s="13"/>
      <c r="BQ5" s="13"/>
      <c r="BR5" s="13"/>
      <c r="BS5" s="13"/>
      <c r="BT5" s="13"/>
      <c r="BU5" s="13"/>
      <c r="BV5" s="13"/>
      <c r="BW5" s="13"/>
      <c r="BX5" s="13"/>
      <c r="BY5" s="13"/>
      <c r="BZ5" s="13"/>
      <c r="CA5" s="13"/>
      <c r="CB5" s="13"/>
      <c r="CC5" s="13"/>
      <c r="CD5" s="13"/>
      <c r="CE5" s="13"/>
      <c r="CF5" s="13"/>
      <c r="CG5" s="13"/>
    </row>
    <row r="6" spans="1:129" ht="15" customHeight="1">
      <c r="A6" s="1005"/>
      <c r="B6" s="1006"/>
      <c r="C6" s="18"/>
      <c r="D6" s="18"/>
      <c r="E6" s="18"/>
      <c r="F6" s="18"/>
      <c r="G6" s="18"/>
      <c r="H6" s="18"/>
      <c r="I6" s="18"/>
      <c r="J6" s="18"/>
      <c r="K6" s="19"/>
      <c r="M6" s="996">
        <f t="shared" si="0"/>
        <v>12</v>
      </c>
      <c r="N6" s="997"/>
      <c r="O6" s="998" t="str">
        <f>VLOOKUP($CC8,[2]eFHH!$P$1:$XX$3016,12,FALSE)</f>
        <v>District Center</v>
      </c>
      <c r="P6" s="999"/>
      <c r="Q6" s="999"/>
      <c r="R6" s="999"/>
      <c r="S6" s="999"/>
      <c r="T6" s="697"/>
      <c r="U6" s="1000"/>
      <c r="V6" s="999"/>
      <c r="W6" s="999"/>
      <c r="X6" s="697"/>
      <c r="Y6" s="697"/>
      <c r="Z6" s="697"/>
      <c r="AA6" s="1001">
        <f t="shared" si="1"/>
        <v>19</v>
      </c>
      <c r="AB6" s="997"/>
      <c r="AC6" s="998" t="str">
        <f>VLOOKUP($CC8,[2]eFHH!$P$1:$XX$3016,19,FALSE)</f>
        <v>Kandahar (Kandahar Province Center)</v>
      </c>
      <c r="AD6" s="1002"/>
      <c r="AE6" s="1003"/>
      <c r="AF6" s="1000"/>
      <c r="AG6" s="999"/>
      <c r="AH6" s="999"/>
      <c r="AI6" s="999"/>
      <c r="AJ6" s="999"/>
      <c r="AK6" s="697"/>
      <c r="AL6" s="697"/>
      <c r="AM6" s="1001">
        <f>AM5+1</f>
        <v>26</v>
      </c>
      <c r="AN6" s="997"/>
      <c r="AO6" s="1007" t="str">
        <f>VLOOKUP($CC8,[2]eFHH!$P$1:$XX$3016,26,FALSE)</f>
        <v>India</v>
      </c>
      <c r="AP6" s="1008"/>
      <c r="AQ6" s="1009"/>
      <c r="AR6" s="1009"/>
      <c r="AS6" s="1010"/>
      <c r="AT6" s="1011"/>
      <c r="AU6" s="1009"/>
      <c r="AV6" s="1009"/>
      <c r="AW6" s="1009"/>
      <c r="AX6" s="1009"/>
      <c r="AY6" s="994"/>
      <c r="AZ6" s="1004"/>
      <c r="BA6" s="321"/>
      <c r="BB6" s="321"/>
      <c r="BC6" s="321"/>
      <c r="BD6" s="321"/>
      <c r="BE6" s="321"/>
      <c r="BF6" s="321"/>
      <c r="BG6" s="321"/>
      <c r="BH6" s="321"/>
      <c r="BI6" s="321"/>
      <c r="BJ6" s="3"/>
      <c r="BK6" s="3"/>
      <c r="BN6" s="13"/>
      <c r="BO6" s="13"/>
    </row>
    <row r="7" spans="1:129" ht="15" customHeight="1">
      <c r="A7" s="296">
        <v>1</v>
      </c>
      <c r="B7" s="335" t="str">
        <f>VLOOKUP(BQ2,[2]eFHH!$P$1:$XX$3017,10,FALSE)</f>
        <v>No</v>
      </c>
      <c r="C7" s="2"/>
      <c r="D7" s="272" t="str">
        <f>CONCATENATE("[&gt;&gt;",VLOOKUP(BQ2,[2]eFHH!$P$1:$XX$3017,3,FALSE),"]")</f>
        <v>[&gt;&gt;9.05]</v>
      </c>
      <c r="E7" s="2"/>
      <c r="F7" s="2"/>
      <c r="G7" s="2"/>
      <c r="H7" s="2"/>
      <c r="I7" s="13"/>
      <c r="J7" s="2"/>
      <c r="K7" s="618"/>
      <c r="L7" s="3"/>
      <c r="M7" s="996">
        <f t="shared" si="0"/>
        <v>13</v>
      </c>
      <c r="N7" s="997"/>
      <c r="O7" s="998" t="str">
        <f>VLOOKUP($CC8,[2]eFHH!$P$1:$XX$3016,13,FALSE)</f>
        <v>Town Outside District But in Province</v>
      </c>
      <c r="P7" s="999"/>
      <c r="Q7" s="999"/>
      <c r="R7" s="999"/>
      <c r="S7" s="999"/>
      <c r="T7" s="697"/>
      <c r="U7" s="1000"/>
      <c r="V7" s="999"/>
      <c r="W7" s="999"/>
      <c r="X7" s="697"/>
      <c r="Y7" s="697"/>
      <c r="Z7" s="697"/>
      <c r="AA7" s="1001">
        <f t="shared" si="1"/>
        <v>20</v>
      </c>
      <c r="AB7" s="997"/>
      <c r="AC7" s="1012" t="str">
        <f>VLOOKUP($CC8,[2]eFHH!$P$1:$XX$3016,20,FALSE)</f>
        <v>Pul-e Khumri (Baghlan Province Center)</v>
      </c>
      <c r="AD7" s="1002"/>
      <c r="AE7" s="1003"/>
      <c r="AF7" s="1000"/>
      <c r="AG7" s="999"/>
      <c r="AH7" s="999"/>
      <c r="AI7" s="999"/>
      <c r="AJ7" s="999"/>
      <c r="AK7" s="697"/>
      <c r="AL7" s="697"/>
      <c r="AM7" s="1001" t="s">
        <v>6</v>
      </c>
      <c r="AN7" s="997"/>
      <c r="AO7" s="1013" t="str">
        <f>VLOOKUP($CC8,[2]eFHH!$P$1:$XX$3016,27,FALSE)</f>
        <v>Another Place</v>
      </c>
      <c r="AP7" s="1014"/>
      <c r="AQ7" s="355"/>
      <c r="AR7" s="355"/>
      <c r="AS7" s="355"/>
      <c r="AT7" s="355"/>
      <c r="AU7" s="355"/>
      <c r="AV7" s="355"/>
      <c r="AW7" s="355"/>
      <c r="AX7" s="355"/>
      <c r="AY7" s="994"/>
      <c r="AZ7" s="1004"/>
      <c r="BA7" s="321"/>
      <c r="BB7" s="321"/>
      <c r="BC7" s="321"/>
      <c r="BD7" s="321"/>
      <c r="BE7" s="321"/>
      <c r="BF7" s="321"/>
      <c r="BG7" s="321"/>
      <c r="BH7" s="321"/>
      <c r="BI7" s="321"/>
      <c r="BJ7" s="3"/>
      <c r="BK7" s="3"/>
    </row>
    <row r="8" spans="1:129" ht="15" customHeight="1">
      <c r="A8" s="251">
        <v>2</v>
      </c>
      <c r="B8" s="335" t="str">
        <f>VLOOKUP(BQ2,[2]eFHH!$P$1:$XX$3017,11,FALSE)</f>
        <v>Yes</v>
      </c>
      <c r="C8" s="12"/>
      <c r="D8" s="2"/>
      <c r="E8" s="8"/>
      <c r="F8" s="8"/>
      <c r="G8" s="8"/>
      <c r="H8" s="8"/>
      <c r="I8" s="8"/>
      <c r="J8" s="2"/>
      <c r="K8" s="618"/>
      <c r="L8" s="3"/>
      <c r="M8" s="996">
        <f t="shared" si="0"/>
        <v>14</v>
      </c>
      <c r="N8" s="997"/>
      <c r="O8" s="998" t="str">
        <f>VLOOKUP($CC8,[2]eFHH!$P$1:$XX$3016,14,FALSE)</f>
        <v>Province Center</v>
      </c>
      <c r="P8" s="999"/>
      <c r="Q8" s="999"/>
      <c r="R8" s="999"/>
      <c r="S8" s="999"/>
      <c r="T8" s="697"/>
      <c r="U8" s="1000"/>
      <c r="V8" s="999"/>
      <c r="W8" s="999"/>
      <c r="X8" s="697"/>
      <c r="Y8" s="697"/>
      <c r="Z8" s="697"/>
      <c r="AA8" s="1001">
        <f t="shared" si="1"/>
        <v>21</v>
      </c>
      <c r="AB8" s="997"/>
      <c r="AC8" s="1012" t="str">
        <f>VLOOKUP($CC8,[2]eFHH!$P$1:$XX$3016,21,FALSE)</f>
        <v>Chaghcharan (Ghor Province Center)</v>
      </c>
      <c r="AD8" s="1002"/>
      <c r="AE8" s="1003"/>
      <c r="AF8" s="1000"/>
      <c r="AG8" s="999"/>
      <c r="AH8" s="999"/>
      <c r="AI8" s="999"/>
      <c r="AJ8" s="999"/>
      <c r="AK8" s="697"/>
      <c r="AL8" s="697"/>
      <c r="AM8" s="1001"/>
      <c r="AN8" s="997"/>
      <c r="AO8" s="1015"/>
      <c r="AP8" s="1016"/>
      <c r="AQ8" s="362"/>
      <c r="AR8" s="362"/>
      <c r="AS8" s="362"/>
      <c r="AT8" s="362"/>
      <c r="AU8" s="362"/>
      <c r="AV8" s="362"/>
      <c r="AW8" s="362"/>
      <c r="AX8" s="362"/>
      <c r="AY8" s="1017" t="s">
        <v>65</v>
      </c>
      <c r="AZ8" s="1018" t="str">
        <f>VLOOKUP($CC$8,[2]eFHH!$P$1:$XX$3016,27,FALSE)</f>
        <v>Another Place</v>
      </c>
      <c r="BA8" s="791"/>
      <c r="BB8" s="792"/>
      <c r="BC8" s="792"/>
      <c r="BD8" s="792"/>
      <c r="BE8" s="792"/>
      <c r="BF8" s="792"/>
      <c r="BG8" s="792"/>
      <c r="BH8" s="792"/>
      <c r="BI8" s="1019"/>
      <c r="BJ8" s="3"/>
      <c r="BK8" s="3"/>
      <c r="BQ8" s="68"/>
      <c r="BR8" s="239">
        <v>9.0299999999999994</v>
      </c>
      <c r="BS8" s="239"/>
      <c r="BT8" s="43">
        <f>VLOOKUP(BR8,[2]eFHH!$P$1:$XX$3016,60,FALSE)</f>
        <v>0</v>
      </c>
      <c r="BU8" s="43"/>
      <c r="BV8" s="140" t="str">
        <f>VLOOKUP(BR8,[2]eFHH!$P$1:$XX$3016,3,FALSE)</f>
        <v/>
      </c>
      <c r="BW8" s="140"/>
      <c r="BX8" s="4"/>
      <c r="BY8" s="4"/>
      <c r="BZ8" s="4"/>
      <c r="CA8" s="4"/>
      <c r="CC8" s="239">
        <v>9.0500000000000007</v>
      </c>
      <c r="CD8" s="239"/>
      <c r="CE8" s="43">
        <f>VLOOKUP(CC8,[2]eFHH!$P$1:$XX$3016,60,FALSE)</f>
        <v>0</v>
      </c>
      <c r="CF8" s="43"/>
      <c r="CG8" s="140" t="str">
        <f>VLOOKUP(CC8,[2]eFHH!$P$1:$XX$3016,3,FALSE)</f>
        <v/>
      </c>
      <c r="CH8" s="140"/>
      <c r="CI8" s="68"/>
      <c r="CJ8" s="68"/>
      <c r="CQ8" s="239">
        <v>9.08</v>
      </c>
      <c r="CR8" s="239"/>
      <c r="CS8" s="43">
        <f>VLOOKUP(CQ8,[2]eFHH!$P$1:$XX$3016,60,FALSE)</f>
        <v>0</v>
      </c>
      <c r="CT8" s="43"/>
      <c r="CU8" s="140" t="str">
        <f>VLOOKUP(CQ8,[2]eFHH!$P$1:$XX$3016,3,FALSE)</f>
        <v/>
      </c>
      <c r="CV8" s="140"/>
      <c r="CW8" s="239">
        <v>9.09</v>
      </c>
      <c r="CX8" s="239"/>
      <c r="CY8" s="43">
        <f>VLOOKUP(CW8,[2]eFHH!$P$1:$XX$3016,60,FALSE)</f>
        <v>0</v>
      </c>
      <c r="CZ8" s="43"/>
      <c r="DA8" s="140">
        <f>VLOOKUP(CW8,[2]eFHH!$P$1:$XX$3016,3,FALSE)</f>
        <v>10.01</v>
      </c>
      <c r="DB8" s="140"/>
      <c r="DD8" s="13"/>
      <c r="DE8" s="13"/>
      <c r="DF8" s="13"/>
      <c r="DG8" s="24"/>
      <c r="DH8" s="24"/>
      <c r="DI8" s="66"/>
      <c r="DJ8" s="66"/>
      <c r="DK8" s="239">
        <v>9.11</v>
      </c>
      <c r="DL8" s="239"/>
      <c r="DM8" s="140" t="str">
        <f>VLOOKUP(DK8,[2]eFHH!$P$1:$XX$3016,3,FALSE)</f>
        <v/>
      </c>
      <c r="DN8" s="140"/>
      <c r="DO8" s="66"/>
      <c r="DP8" s="66"/>
      <c r="DQ8" s="68"/>
      <c r="DR8" s="68"/>
      <c r="DS8" s="13"/>
      <c r="DT8" s="4"/>
      <c r="DU8" s="4"/>
      <c r="DV8" s="4"/>
      <c r="DW8" s="4"/>
      <c r="DX8" s="4"/>
    </row>
    <row r="9" spans="1:129" ht="15" customHeight="1">
      <c r="A9" s="251" t="s">
        <v>0</v>
      </c>
      <c r="B9" s="1020" t="s">
        <v>70</v>
      </c>
      <c r="C9" s="13"/>
      <c r="D9" s="2"/>
      <c r="E9" s="272" t="str">
        <f>CONCATENATE("[&gt;&gt;",VLOOKUP(BQ2,[2]eFHH!$P$1:$XX$3017,3,FALSE),"]")</f>
        <v>[&gt;&gt;9.05]</v>
      </c>
      <c r="F9" s="2"/>
      <c r="G9" s="2"/>
      <c r="H9" s="2"/>
      <c r="I9" s="2"/>
      <c r="J9" s="2"/>
      <c r="K9" s="618"/>
      <c r="L9" s="3"/>
      <c r="M9" s="996">
        <f t="shared" si="0"/>
        <v>15</v>
      </c>
      <c r="N9" s="997"/>
      <c r="O9" s="998" t="str">
        <f>VLOOKUP($CC8,[2]eFHH!$P$1:$XX$3016,15,FALSE)</f>
        <v>Village or Town Outside Province</v>
      </c>
      <c r="P9" s="999"/>
      <c r="Q9" s="999"/>
      <c r="R9" s="999"/>
      <c r="S9" s="999"/>
      <c r="T9" s="697"/>
      <c r="U9" s="1000"/>
      <c r="V9" s="999"/>
      <c r="W9" s="999"/>
      <c r="X9" s="697"/>
      <c r="Y9" s="697"/>
      <c r="Z9" s="697"/>
      <c r="AA9" s="1001">
        <f t="shared" si="1"/>
        <v>22</v>
      </c>
      <c r="AB9" s="997"/>
      <c r="AC9" s="1012" t="str">
        <f>VLOOKUP($CC8,[2]eFHH!$P$1:$XX$3016,22,FALSE)</f>
        <v>Nili (Daykundi Province Center)</v>
      </c>
      <c r="AD9" s="1002"/>
      <c r="AE9" s="1003"/>
      <c r="AF9" s="1000"/>
      <c r="AG9" s="999"/>
      <c r="AH9" s="999"/>
      <c r="AI9" s="999"/>
      <c r="AJ9" s="999"/>
      <c r="AK9" s="1003"/>
      <c r="AL9" s="1000"/>
      <c r="AM9" s="1001"/>
      <c r="AN9" s="997"/>
      <c r="AO9" s="1015"/>
      <c r="AP9" s="1016"/>
      <c r="AQ9" s="362"/>
      <c r="AR9" s="362"/>
      <c r="AS9" s="362"/>
      <c r="AT9" s="362"/>
      <c r="AU9" s="362"/>
      <c r="AV9" s="362"/>
      <c r="AW9" s="362"/>
      <c r="AX9" s="362"/>
      <c r="AY9" s="1021"/>
      <c r="AZ9" s="1018"/>
      <c r="BA9" s="797"/>
      <c r="BB9" s="798"/>
      <c r="BC9" s="798"/>
      <c r="BD9" s="798"/>
      <c r="BE9" s="798"/>
      <c r="BF9" s="798"/>
      <c r="BG9" s="798"/>
      <c r="BH9" s="798"/>
      <c r="BI9" s="793"/>
      <c r="BJ9" s="3"/>
      <c r="BK9" s="3"/>
      <c r="BQ9" s="13"/>
      <c r="BR9" s="13"/>
      <c r="BS9" s="13"/>
      <c r="BT9" s="13"/>
      <c r="BU9" s="13"/>
      <c r="BV9" s="13"/>
      <c r="BW9" s="13"/>
      <c r="BX9" s="13"/>
      <c r="BY9" s="13"/>
      <c r="BZ9" s="13"/>
      <c r="CA9" s="13"/>
      <c r="CB9" s="13"/>
      <c r="CC9" s="13"/>
      <c r="CD9" s="13"/>
      <c r="CE9" s="13"/>
      <c r="CF9" s="13"/>
      <c r="CG9" s="13"/>
      <c r="DE9" s="23"/>
      <c r="DF9" s="23"/>
      <c r="DG9" s="8"/>
      <c r="DH9" s="8"/>
      <c r="DI9" s="8"/>
      <c r="DJ9" s="8"/>
      <c r="DK9" s="8"/>
      <c r="DL9" s="8"/>
      <c r="DM9" s="8"/>
      <c r="DN9" s="8"/>
      <c r="DO9" s="8"/>
      <c r="DP9" s="8"/>
      <c r="DQ9" s="8"/>
      <c r="DR9" s="8"/>
      <c r="DS9" s="8"/>
      <c r="DT9" s="8"/>
      <c r="DU9" s="8"/>
      <c r="DV9" s="8"/>
      <c r="DW9" s="8"/>
      <c r="DX9" s="24"/>
      <c r="DY9" s="24"/>
    </row>
    <row r="10" spans="1:129" ht="15" customHeight="1">
      <c r="A10" s="251" t="s">
        <v>1</v>
      </c>
      <c r="B10" s="1022" t="s">
        <v>71</v>
      </c>
      <c r="C10" s="308"/>
      <c r="D10" s="48"/>
      <c r="E10" s="547"/>
      <c r="F10" s="276" t="str">
        <f>CONCATENATE("[&gt;&gt;",VLOOKUP(BQ2,[2]eFHH!$P$1:$XX$3017,3,FALSE),"]")</f>
        <v>[&gt;&gt;9.05]</v>
      </c>
      <c r="G10" s="154"/>
      <c r="H10" s="547"/>
      <c r="I10" s="48"/>
      <c r="J10" s="48"/>
      <c r="K10" s="1023"/>
      <c r="L10" s="3"/>
      <c r="M10" s="1024">
        <f t="shared" si="0"/>
        <v>16</v>
      </c>
      <c r="N10" s="1025"/>
      <c r="O10" s="1026" t="str">
        <f>VLOOKUP($CC8,[2]eFHH!$P$1:$XX$3016,16,FALSE)</f>
        <v>Herat (Province Center)</v>
      </c>
      <c r="P10" s="1009"/>
      <c r="Q10" s="1009"/>
      <c r="R10" s="1009"/>
      <c r="S10" s="1009"/>
      <c r="T10" s="714"/>
      <c r="U10" s="1008"/>
      <c r="V10" s="1009"/>
      <c r="W10" s="1009"/>
      <c r="X10" s="714"/>
      <c r="Y10" s="714"/>
      <c r="Z10" s="714"/>
      <c r="AA10" s="1027">
        <f t="shared" si="1"/>
        <v>23</v>
      </c>
      <c r="AB10" s="1025"/>
      <c r="AC10" s="1007" t="str">
        <f>VLOOKUP($CC8,[2]eFHH!$P$1:$XX$3016,23,FALSE)</f>
        <v>Kabul</v>
      </c>
      <c r="AD10" s="715"/>
      <c r="AE10" s="1009"/>
      <c r="AF10" s="1009"/>
      <c r="AG10" s="1009"/>
      <c r="AH10" s="1009"/>
      <c r="AI10" s="1009"/>
      <c r="AJ10" s="1009"/>
      <c r="AK10" s="1009"/>
      <c r="AL10" s="1009"/>
      <c r="AM10" s="1027"/>
      <c r="AN10" s="1025"/>
      <c r="AO10" s="1028"/>
      <c r="AP10" s="1029"/>
      <c r="AQ10" s="445"/>
      <c r="AR10" s="445"/>
      <c r="AS10" s="445"/>
      <c r="AT10" s="445"/>
      <c r="AU10" s="445"/>
      <c r="AV10" s="445"/>
      <c r="AW10" s="445"/>
      <c r="AX10" s="445"/>
      <c r="AY10" s="1030"/>
      <c r="AZ10" s="1018"/>
      <c r="BA10" s="802"/>
      <c r="BB10" s="803"/>
      <c r="BC10" s="803"/>
      <c r="BD10" s="803"/>
      <c r="BE10" s="803"/>
      <c r="BF10" s="803"/>
      <c r="BG10" s="803"/>
      <c r="BH10" s="803"/>
      <c r="BI10" s="804"/>
      <c r="BJ10" s="3"/>
      <c r="BK10" s="3"/>
      <c r="BQ10" s="13"/>
      <c r="BR10" s="13"/>
      <c r="BS10" s="13"/>
      <c r="BT10" s="13"/>
      <c r="BU10" s="13"/>
      <c r="BV10" s="13"/>
      <c r="BW10" s="13"/>
      <c r="BX10" s="13"/>
      <c r="BY10" s="13"/>
      <c r="BZ10" s="13"/>
      <c r="CA10" s="13"/>
      <c r="CB10" s="13"/>
      <c r="CC10" s="13"/>
      <c r="CD10" s="13"/>
      <c r="CE10" s="13"/>
      <c r="CF10" s="13"/>
      <c r="CG10" s="13"/>
      <c r="CJ10" s="13"/>
      <c r="CK10" s="13"/>
      <c r="CL10" s="511"/>
      <c r="CM10" s="511"/>
      <c r="CN10" s="28"/>
      <c r="CO10" s="28"/>
      <c r="CP10" s="397"/>
      <c r="CQ10" s="397"/>
      <c r="CR10" s="397"/>
      <c r="CS10" s="13"/>
      <c r="CT10" s="13"/>
      <c r="CU10" s="28"/>
      <c r="CV10" s="28"/>
      <c r="CW10" s="397"/>
      <c r="CX10" s="397"/>
      <c r="CY10" s="397"/>
      <c r="CZ10" s="397"/>
      <c r="DA10" s="397"/>
      <c r="DB10" s="397"/>
      <c r="DC10" s="13"/>
      <c r="DD10" s="13"/>
      <c r="DE10" s="23"/>
      <c r="DF10" s="23"/>
      <c r="DG10" s="8"/>
      <c r="DH10" s="8"/>
      <c r="DI10" s="8"/>
      <c r="DJ10" s="8"/>
      <c r="DK10" s="8"/>
      <c r="DL10" s="8"/>
      <c r="DM10" s="8"/>
      <c r="DN10" s="8"/>
      <c r="DO10" s="8"/>
      <c r="DP10" s="8"/>
      <c r="DQ10" s="8"/>
      <c r="DR10" s="8"/>
      <c r="DS10" s="8"/>
      <c r="DT10" s="8"/>
      <c r="DU10" s="8"/>
      <c r="DV10" s="8"/>
      <c r="DW10" s="8"/>
      <c r="DX10" s="66"/>
      <c r="DY10" s="66"/>
    </row>
    <row r="11" spans="1:129" ht="9.9499999999999993" customHeight="1">
      <c r="BL11" s="2"/>
      <c r="BM11" s="2"/>
      <c r="BQ11" s="13"/>
      <c r="BR11" s="13"/>
      <c r="BS11" s="13"/>
      <c r="BT11" s="13"/>
      <c r="BU11" s="13"/>
      <c r="BV11" s="13"/>
      <c r="BW11" s="13"/>
      <c r="BX11" s="13"/>
      <c r="BY11" s="13"/>
      <c r="BZ11" s="13"/>
      <c r="CA11" s="13"/>
      <c r="CB11" s="13"/>
      <c r="CC11" s="13"/>
      <c r="CD11" s="13"/>
      <c r="CE11" s="13"/>
      <c r="CF11" s="13"/>
      <c r="CG11" s="13"/>
      <c r="CH11" s="68"/>
      <c r="CI11" s="68"/>
      <c r="DE11" s="23"/>
      <c r="DF11" s="339"/>
      <c r="DG11" s="339"/>
      <c r="DH11" s="339"/>
      <c r="DI11" s="339"/>
      <c r="DJ11" s="339"/>
      <c r="DK11" s="339"/>
      <c r="DL11" s="339"/>
      <c r="DM11" s="339"/>
      <c r="DN11" s="339"/>
      <c r="DO11" s="339"/>
      <c r="DP11" s="339"/>
      <c r="DQ11" s="339"/>
      <c r="DR11" s="339"/>
      <c r="DS11" s="339"/>
      <c r="DT11" s="339"/>
      <c r="DU11" s="339"/>
      <c r="DV11" s="339"/>
      <c r="DW11" s="339"/>
      <c r="DX11" s="68"/>
      <c r="DY11" s="68"/>
    </row>
    <row r="12" spans="1:129" ht="15" customHeight="1">
      <c r="A12" s="1031">
        <f>VLOOKUP(BR8,[2]eFHH!$K$4:$M$346,3,FALSE)</f>
        <v>9.02</v>
      </c>
      <c r="B12" s="1032"/>
      <c r="C12" s="1033" t="str">
        <f>VLOOKUP(BR8,[2]eFHH!$P$1:$XX$3016,8,FALSE)</f>
        <v>What is their age now? What is their gender?</v>
      </c>
      <c r="D12" s="15"/>
      <c r="E12" s="15"/>
      <c r="F12" s="15"/>
      <c r="G12" s="15"/>
      <c r="H12" s="15"/>
      <c r="I12" s="15"/>
      <c r="J12" s="15"/>
      <c r="K12" s="15"/>
      <c r="L12" s="15"/>
      <c r="M12" s="15"/>
      <c r="N12" s="15"/>
      <c r="O12" s="1034">
        <f>VLOOKUP(CC8,[2]eFHH!$K$4:$M$346,3,FALSE)</f>
        <v>9.0299999999999994</v>
      </c>
      <c r="P12" s="1035" t="str">
        <f>VLOOKUP(CC8,[2]eFHH!$P$1:$XX$3016,8,FALSE)</f>
        <v>Where do they currently live?</v>
      </c>
      <c r="Q12" s="15"/>
      <c r="R12" s="15"/>
      <c r="S12" s="15"/>
      <c r="T12" s="15"/>
      <c r="U12" s="15"/>
      <c r="V12" s="15"/>
      <c r="W12" s="15"/>
      <c r="X12" s="1036"/>
      <c r="Y12" s="1032">
        <f>VLOOKUP(CQ8,[2]eFHH!$K$4:$M$346,3,FALSE)</f>
        <v>9.0399999999999991</v>
      </c>
      <c r="Z12" s="1033" t="str">
        <f>VLOOKUP(CQ8,[2]eFHH!$P$1:$XX$3016,8,FALSE)</f>
        <v>During the past 12 months, how many times have they sent back income to support the household?</v>
      </c>
      <c r="AA12" s="15"/>
      <c r="AB12" s="15"/>
      <c r="AC12" s="15"/>
      <c r="AD12" s="15"/>
      <c r="AE12" s="15"/>
      <c r="AF12" s="15"/>
      <c r="AG12" s="15"/>
      <c r="AH12" s="15"/>
      <c r="AI12" s="16"/>
      <c r="AJ12" s="1037"/>
      <c r="AK12" s="1038">
        <f>VLOOKUP(CW8,[2]eFHH!$K$4:$M$346,3,FALSE)</f>
        <v>9.0499999999999989</v>
      </c>
      <c r="AL12" s="14" t="str">
        <f>VLOOKUP(CW8,[2]eFHH!$P$1:$XX$3016,8,FALSE)</f>
        <v>During the past 12 months, has any member of the household moved back?</v>
      </c>
      <c r="AM12" s="15"/>
      <c r="AN12" s="15"/>
      <c r="AO12" s="15"/>
      <c r="AP12" s="15"/>
      <c r="AQ12" s="15"/>
      <c r="AR12" s="15"/>
      <c r="AS12" s="15"/>
      <c r="AT12" s="16"/>
      <c r="AU12" s="8"/>
      <c r="AV12" s="1039">
        <f>VLOOKUP(DK8,[2]eFHH!$K$4:$M$346,3,FALSE)</f>
        <v>9.0599999999999987</v>
      </c>
      <c r="AW12" s="15" t="str">
        <f>VLOOKUP(DK8,[2]eFHH!$P$1:$XX$3016,8,FALSE)</f>
        <v>What is their age now? What is their gender?</v>
      </c>
      <c r="AX12" s="15"/>
      <c r="AY12" s="15"/>
      <c r="AZ12" s="15"/>
      <c r="BA12" s="15"/>
      <c r="BB12" s="15"/>
      <c r="BC12" s="15"/>
      <c r="BD12" s="15"/>
      <c r="BE12" s="15"/>
      <c r="BF12" s="15"/>
      <c r="BG12" s="15"/>
      <c r="BH12" s="15"/>
      <c r="BI12" s="16"/>
      <c r="BJ12" s="1040"/>
      <c r="BK12" s="1040"/>
      <c r="BL12" s="1040"/>
      <c r="BM12" s="1040"/>
      <c r="BX12" s="2"/>
      <c r="CF12" s="13"/>
      <c r="CG12" s="13"/>
      <c r="DE12" s="22"/>
      <c r="DF12" s="349"/>
      <c r="DG12" s="13"/>
      <c r="DH12" s="13"/>
      <c r="DI12" s="298"/>
      <c r="DJ12" s="272"/>
      <c r="DK12" s="298"/>
      <c r="DL12" s="13"/>
      <c r="DM12" s="13"/>
      <c r="DN12" s="22"/>
      <c r="DO12" s="349"/>
      <c r="DP12" s="397"/>
      <c r="DQ12" s="13"/>
      <c r="DR12" s="272"/>
      <c r="DS12" s="13"/>
      <c r="DT12" s="4"/>
      <c r="DU12" s="12"/>
      <c r="DV12" s="4"/>
      <c r="DW12" s="4"/>
      <c r="DX12" s="13"/>
      <c r="DY12" s="13"/>
    </row>
    <row r="13" spans="1:129" s="28" customFormat="1" ht="15" customHeight="1">
      <c r="A13" s="1041"/>
      <c r="B13" s="1042"/>
      <c r="C13" s="1043"/>
      <c r="D13" s="415"/>
      <c r="E13" s="415"/>
      <c r="F13" s="415"/>
      <c r="G13" s="415"/>
      <c r="H13" s="415"/>
      <c r="I13" s="415"/>
      <c r="J13" s="415"/>
      <c r="K13" s="415"/>
      <c r="L13" s="415"/>
      <c r="M13" s="415"/>
      <c r="N13" s="415"/>
      <c r="O13" s="1044"/>
      <c r="P13" s="1045"/>
      <c r="Q13" s="415"/>
      <c r="R13" s="415"/>
      <c r="S13" s="415"/>
      <c r="T13" s="415"/>
      <c r="U13" s="415"/>
      <c r="V13" s="415"/>
      <c r="W13" s="415"/>
      <c r="X13" s="1046"/>
      <c r="Y13" s="1042"/>
      <c r="Z13" s="1043"/>
      <c r="AA13" s="415"/>
      <c r="AB13" s="415"/>
      <c r="AC13" s="415"/>
      <c r="AD13" s="415"/>
      <c r="AE13" s="415"/>
      <c r="AF13" s="415"/>
      <c r="AG13" s="415"/>
      <c r="AH13" s="415"/>
      <c r="AI13" s="287"/>
      <c r="AJ13" s="1037"/>
      <c r="AK13" s="1047"/>
      <c r="AL13" s="539"/>
      <c r="AM13" s="415"/>
      <c r="AN13" s="415"/>
      <c r="AO13" s="415"/>
      <c r="AP13" s="415"/>
      <c r="AQ13" s="415"/>
      <c r="AR13" s="415"/>
      <c r="AS13" s="415"/>
      <c r="AT13" s="287"/>
      <c r="AU13" s="8"/>
      <c r="AV13" s="1048"/>
      <c r="AW13" s="415"/>
      <c r="AX13" s="415"/>
      <c r="AY13" s="415"/>
      <c r="AZ13" s="415"/>
      <c r="BA13" s="415"/>
      <c r="BB13" s="415"/>
      <c r="BC13" s="415"/>
      <c r="BD13" s="415"/>
      <c r="BE13" s="415"/>
      <c r="BF13" s="415"/>
      <c r="BG13" s="415"/>
      <c r="BH13" s="415"/>
      <c r="BI13" s="287"/>
      <c r="DE13" s="22"/>
      <c r="DF13" s="349"/>
      <c r="DG13" s="12"/>
      <c r="DH13" s="12"/>
      <c r="DI13" s="12"/>
      <c r="DJ13" s="12"/>
      <c r="DK13" s="12"/>
      <c r="DL13" s="12"/>
      <c r="DM13" s="12"/>
      <c r="DN13" s="22"/>
      <c r="DO13" s="397"/>
      <c r="DP13" s="397"/>
      <c r="DQ13" s="13"/>
      <c r="DR13" s="8"/>
      <c r="DS13" s="8"/>
      <c r="DT13" s="272"/>
      <c r="DU13" s="4"/>
      <c r="DV13" s="4"/>
      <c r="DW13" s="4"/>
    </row>
    <row r="14" spans="1:129" s="28" customFormat="1" ht="15" customHeight="1">
      <c r="A14" s="1041"/>
      <c r="B14" s="1042"/>
      <c r="C14" s="1043"/>
      <c r="D14" s="415"/>
      <c r="E14" s="415"/>
      <c r="F14" s="415"/>
      <c r="G14" s="415"/>
      <c r="H14" s="415"/>
      <c r="I14" s="415"/>
      <c r="J14" s="415"/>
      <c r="K14" s="415"/>
      <c r="L14" s="415"/>
      <c r="M14" s="415"/>
      <c r="N14" s="415"/>
      <c r="O14" s="1044"/>
      <c r="P14" s="1049" t="str">
        <f>VLOOKUP(CC8,[2]eFHH!$P$4:$DV$520,9,FALSE)</f>
        <v>[USE LOCATION CODE]</v>
      </c>
      <c r="Q14" s="1050"/>
      <c r="R14" s="1050"/>
      <c r="S14" s="1050"/>
      <c r="T14" s="1050"/>
      <c r="U14" s="1050"/>
      <c r="V14" s="1050"/>
      <c r="W14" s="1050"/>
      <c r="X14" s="1051"/>
      <c r="Y14" s="1042"/>
      <c r="Z14" s="1043"/>
      <c r="AA14" s="415"/>
      <c r="AB14" s="415"/>
      <c r="AC14" s="415"/>
      <c r="AD14" s="415"/>
      <c r="AE14" s="415"/>
      <c r="AF14" s="415"/>
      <c r="AG14" s="415"/>
      <c r="AH14" s="415"/>
      <c r="AI14" s="287"/>
      <c r="AJ14" s="1037"/>
      <c r="AK14" s="1047"/>
      <c r="AL14" s="539"/>
      <c r="AM14" s="415"/>
      <c r="AN14" s="415"/>
      <c r="AO14" s="415"/>
      <c r="AP14" s="415"/>
      <c r="AQ14" s="415"/>
      <c r="AR14" s="415"/>
      <c r="AS14" s="415"/>
      <c r="AT14" s="287"/>
      <c r="AU14" s="8"/>
      <c r="AV14" s="1048"/>
      <c r="AW14" s="18"/>
      <c r="AX14" s="18"/>
      <c r="AY14" s="18"/>
      <c r="AZ14" s="18"/>
      <c r="BA14" s="18"/>
      <c r="BB14" s="18"/>
      <c r="BC14" s="18"/>
      <c r="BD14" s="18"/>
      <c r="BE14" s="18"/>
      <c r="BF14" s="18"/>
      <c r="BG14" s="18"/>
      <c r="BH14" s="18"/>
      <c r="BI14" s="19"/>
    </row>
    <row r="15" spans="1:129" s="28" customFormat="1" ht="15" customHeight="1" thickBot="1">
      <c r="A15" s="1052">
        <v>1</v>
      </c>
      <c r="B15" s="1053" t="s">
        <v>3</v>
      </c>
      <c r="C15" s="1054"/>
      <c r="D15" s="1054"/>
      <c r="E15" s="1054"/>
      <c r="F15" s="1054"/>
      <c r="G15" s="1054"/>
      <c r="H15" s="1055" t="str">
        <f>VLOOKUP($BR$8,[2]eFHH!$P$1:$XX$3017,10,FALSE)</f>
        <v>Years</v>
      </c>
      <c r="I15" s="1056"/>
      <c r="J15" s="1057"/>
      <c r="K15" s="1058">
        <v>1</v>
      </c>
      <c r="L15" s="1059" t="str">
        <f>VLOOKUP($BR$8,[2]eFHH!$P$1:$XX$3017,11,FALSE)</f>
        <v>Male</v>
      </c>
      <c r="M15" s="168"/>
      <c r="N15" s="1060"/>
      <c r="O15" s="1061" t="s">
        <v>3</v>
      </c>
      <c r="P15" s="1062"/>
      <c r="Q15" s="1062"/>
      <c r="R15" s="1062"/>
      <c r="S15" s="1062"/>
      <c r="T15" s="1062"/>
      <c r="U15" s="1062"/>
      <c r="V15" s="1062"/>
      <c r="W15" s="1062"/>
      <c r="X15" s="1063"/>
      <c r="Y15" s="1062" t="s">
        <v>3</v>
      </c>
      <c r="Z15" s="1062"/>
      <c r="AA15" s="1062"/>
      <c r="AB15" s="1062"/>
      <c r="AC15" s="1062"/>
      <c r="AD15" s="1062"/>
      <c r="AE15" s="1062"/>
      <c r="AF15" s="1064" t="str">
        <f>VLOOKUP($CQ$8,[2]eFHH!$P$1:$XX$3017,10,FALSE)</f>
        <v>Times</v>
      </c>
      <c r="AG15" s="1064"/>
      <c r="AH15" s="1064"/>
      <c r="AI15" s="1065"/>
      <c r="AJ15" s="1037"/>
      <c r="AK15" s="1066"/>
      <c r="AL15" s="17"/>
      <c r="AM15" s="18"/>
      <c r="AN15" s="18"/>
      <c r="AO15" s="18"/>
      <c r="AP15" s="18"/>
      <c r="AQ15" s="18"/>
      <c r="AR15" s="18"/>
      <c r="AS15" s="18"/>
      <c r="AT15" s="19"/>
      <c r="AU15" s="8"/>
      <c r="AV15" s="996">
        <v>1</v>
      </c>
      <c r="AW15" s="1067" t="s">
        <v>3</v>
      </c>
      <c r="AX15" s="1068"/>
      <c r="AY15" s="1068"/>
      <c r="AZ15" s="1068"/>
      <c r="BA15" s="1068"/>
      <c r="BB15" s="1068"/>
      <c r="BC15" s="1055" t="str">
        <f>VLOOKUP($DK$8,[2]eFHH!$P$1:$XX$3017,10,FALSE)</f>
        <v>Years</v>
      </c>
      <c r="BD15" s="1056"/>
      <c r="BE15" s="345"/>
      <c r="BF15" s="1069">
        <v>1</v>
      </c>
      <c r="BG15" s="1070" t="str">
        <f>VLOOKUP($DK$8,[2]eFHH!$P$1:$XX$3017,11,FALSE)</f>
        <v>Male</v>
      </c>
      <c r="BI15" s="218"/>
    </row>
    <row r="16" spans="1:129" s="28" customFormat="1" ht="15" customHeight="1">
      <c r="A16" s="1052"/>
      <c r="B16" s="1071"/>
      <c r="C16" s="1062"/>
      <c r="D16" s="1062"/>
      <c r="E16" s="1062"/>
      <c r="F16" s="1062"/>
      <c r="G16" s="1062"/>
      <c r="H16" s="1072"/>
      <c r="I16" s="1073"/>
      <c r="J16" s="345"/>
      <c r="K16" s="251">
        <v>2</v>
      </c>
      <c r="L16" s="1074" t="str">
        <f>VLOOKUP($BR$8,[2]eFHH!$P$1:$XX$3017,12,FALSE)</f>
        <v>Female</v>
      </c>
      <c r="M16" s="1075"/>
      <c r="N16" s="1076"/>
      <c r="O16" s="1077"/>
      <c r="P16" s="1078"/>
      <c r="Q16" s="1078"/>
      <c r="R16" s="1078"/>
      <c r="S16" s="1078"/>
      <c r="T16" s="1078"/>
      <c r="U16" s="1078"/>
      <c r="V16" s="1078"/>
      <c r="W16" s="1078"/>
      <c r="X16" s="1079" t="s">
        <v>0</v>
      </c>
      <c r="Y16" s="1078"/>
      <c r="Z16" s="1078"/>
      <c r="AA16" s="1078"/>
      <c r="AB16" s="1078"/>
      <c r="AC16" s="1078"/>
      <c r="AD16" s="1078"/>
      <c r="AE16" s="1078"/>
      <c r="AF16" s="1080"/>
      <c r="AG16" s="1080"/>
      <c r="AH16" s="1080"/>
      <c r="AI16" s="1079" t="s">
        <v>0</v>
      </c>
      <c r="AJ16" s="1037"/>
      <c r="AK16" s="288">
        <v>1</v>
      </c>
      <c r="AL16" s="335" t="str">
        <f>VLOOKUP(CW8,[2]eFHH!$P$1:$XX$3017,10,FALSE)</f>
        <v>No</v>
      </c>
      <c r="AN16" s="272" t="str">
        <f>CONCATENATE("[&gt;&gt;",VLOOKUP(CW8,[2]eFHH!$P$1:$XX$3017,3,FALSE),"]")</f>
        <v>[&gt;&gt;10.01]</v>
      </c>
      <c r="AT16" s="218"/>
      <c r="AU16" s="8"/>
      <c r="AV16" s="996"/>
      <c r="AW16" s="1071"/>
      <c r="AX16" s="1062"/>
      <c r="AY16" s="1062"/>
      <c r="AZ16" s="1062"/>
      <c r="BA16" s="1062"/>
      <c r="BB16" s="1062"/>
      <c r="BC16" s="1072"/>
      <c r="BD16" s="1073"/>
      <c r="BE16" s="345"/>
      <c r="BF16" s="251">
        <v>2</v>
      </c>
      <c r="BG16" s="1074" t="str">
        <f>VLOOKUP($DK$8,[2]eFHH!$P$1:$XX$3017,12,FALSE)</f>
        <v>Female</v>
      </c>
      <c r="BH16" s="1075"/>
      <c r="BI16" s="1081"/>
    </row>
    <row r="17" spans="1:62" s="28" customFormat="1" ht="15" customHeight="1" thickBot="1">
      <c r="A17" s="1082"/>
      <c r="B17" s="1083"/>
      <c r="C17" s="1084"/>
      <c r="D17" s="1084"/>
      <c r="E17" s="1084"/>
      <c r="F17" s="1084"/>
      <c r="G17" s="1084"/>
      <c r="H17" s="1085" t="s">
        <v>0</v>
      </c>
      <c r="I17" s="1085" t="s">
        <v>1</v>
      </c>
      <c r="J17" s="1086"/>
      <c r="K17" s="1086"/>
      <c r="L17" s="1087"/>
      <c r="M17" s="1085" t="s">
        <v>0</v>
      </c>
      <c r="N17" s="1088" t="s">
        <v>1</v>
      </c>
      <c r="O17" s="1089"/>
      <c r="P17" s="1090"/>
      <c r="Q17" s="1090"/>
      <c r="R17" s="1090"/>
      <c r="S17" s="1090"/>
      <c r="T17" s="1090"/>
      <c r="U17" s="1090"/>
      <c r="V17" s="1090"/>
      <c r="W17" s="1090"/>
      <c r="X17" s="1085" t="s">
        <v>1</v>
      </c>
      <c r="Y17" s="1090"/>
      <c r="Z17" s="1090"/>
      <c r="AA17" s="1090"/>
      <c r="AB17" s="1090"/>
      <c r="AC17" s="1090"/>
      <c r="AD17" s="1090"/>
      <c r="AE17" s="1090"/>
      <c r="AF17" s="1091"/>
      <c r="AG17" s="1091"/>
      <c r="AH17" s="1091"/>
      <c r="AI17" s="1085" t="s">
        <v>1</v>
      </c>
      <c r="AJ17" s="218"/>
      <c r="AK17" s="251">
        <v>2</v>
      </c>
      <c r="AL17" s="335" t="str">
        <f>VLOOKUP(CW8,[2]eFHH!$P$1:$XX$3017,11,FALSE)</f>
        <v>Yes</v>
      </c>
      <c r="AN17" s="1092"/>
      <c r="AT17" s="218"/>
      <c r="AV17" s="1093"/>
      <c r="AW17" s="1083"/>
      <c r="AX17" s="1084"/>
      <c r="AY17" s="1084"/>
      <c r="AZ17" s="1084"/>
      <c r="BA17" s="1084"/>
      <c r="BB17" s="1084"/>
      <c r="BC17" s="1085" t="s">
        <v>0</v>
      </c>
      <c r="BD17" s="1085" t="s">
        <v>1</v>
      </c>
      <c r="BE17" s="1086"/>
      <c r="BF17" s="1086"/>
      <c r="BG17" s="1094"/>
      <c r="BH17" s="1085" t="s">
        <v>0</v>
      </c>
      <c r="BI17" s="1085" t="s">
        <v>1</v>
      </c>
    </row>
    <row r="18" spans="1:62" s="28" customFormat="1" ht="15" customHeight="1" thickBot="1">
      <c r="A18" s="996">
        <v>2</v>
      </c>
      <c r="B18" s="1095" t="s">
        <v>3</v>
      </c>
      <c r="C18" s="1096"/>
      <c r="D18" s="1096"/>
      <c r="E18" s="1096"/>
      <c r="F18" s="1096"/>
      <c r="G18" s="1096"/>
      <c r="H18" s="1097" t="str">
        <f>VLOOKUP($BR$8,[2]eFHH!$P$1:$XX$3017,10,FALSE)</f>
        <v>Years</v>
      </c>
      <c r="I18" s="1098"/>
      <c r="J18" s="1099"/>
      <c r="K18" s="1100">
        <v>1</v>
      </c>
      <c r="L18" s="1101" t="str">
        <f>VLOOKUP($BR$8,[2]eFHH!$P$1:$XX$3017,11,FALSE)</f>
        <v>Male</v>
      </c>
      <c r="M18" s="1102"/>
      <c r="N18" s="1103"/>
      <c r="O18" s="1077" t="s">
        <v>3</v>
      </c>
      <c r="P18" s="1078"/>
      <c r="Q18" s="1078"/>
      <c r="R18" s="1078"/>
      <c r="S18" s="1078"/>
      <c r="T18" s="1078"/>
      <c r="U18" s="1078"/>
      <c r="V18" s="1078"/>
      <c r="W18" s="1078"/>
      <c r="X18" s="1063"/>
      <c r="Y18" s="1104" t="s">
        <v>3</v>
      </c>
      <c r="Z18" s="1104"/>
      <c r="AA18" s="1104"/>
      <c r="AB18" s="1104"/>
      <c r="AC18" s="1104"/>
      <c r="AD18" s="1104"/>
      <c r="AE18" s="1104"/>
      <c r="AF18" s="1105" t="str">
        <f>VLOOKUP($CQ$8,[2]eFHH!$P$1:$XX$3017,10,FALSE)</f>
        <v>Times</v>
      </c>
      <c r="AG18" s="1105"/>
      <c r="AH18" s="1105"/>
      <c r="AI18" s="1106"/>
      <c r="AJ18" s="218"/>
      <c r="AK18" s="251" t="s">
        <v>0</v>
      </c>
      <c r="AL18" s="479" t="s">
        <v>70</v>
      </c>
      <c r="AO18" s="272" t="str">
        <f>CONCATENATE("[&gt;&gt;",VLOOKUP(CW8,[2]eFHH!$P$1:$XX$3017,3,FALSE),"]")</f>
        <v>[&gt;&gt;10.01]</v>
      </c>
      <c r="AT18" s="218"/>
      <c r="AV18" s="1052">
        <v>2</v>
      </c>
      <c r="AW18" s="1067" t="s">
        <v>3</v>
      </c>
      <c r="AX18" s="1068"/>
      <c r="AY18" s="1068"/>
      <c r="AZ18" s="1068"/>
      <c r="BA18" s="1068"/>
      <c r="BB18" s="1068"/>
      <c r="BC18" s="1055" t="str">
        <f>VLOOKUP($DK$8,[2]eFHH!$P$1:$XX$3017,10,FALSE)</f>
        <v>Years</v>
      </c>
      <c r="BD18" s="1056"/>
      <c r="BE18" s="1107"/>
      <c r="BF18" s="1069">
        <v>1</v>
      </c>
      <c r="BG18" s="1070" t="str">
        <f>VLOOKUP($DK$8,[2]eFHH!$P$1:$XX$3017,11,FALSE)</f>
        <v>Male</v>
      </c>
      <c r="BI18" s="218"/>
    </row>
    <row r="19" spans="1:62" s="28" customFormat="1" ht="15" customHeight="1">
      <c r="A19" s="996"/>
      <c r="B19" s="1071"/>
      <c r="C19" s="1062"/>
      <c r="D19" s="1062"/>
      <c r="E19" s="1062"/>
      <c r="F19" s="1062"/>
      <c r="G19" s="1062"/>
      <c r="H19" s="1072"/>
      <c r="I19" s="1073"/>
      <c r="J19" s="345"/>
      <c r="K19" s="251">
        <v>2</v>
      </c>
      <c r="L19" s="1074" t="str">
        <f>VLOOKUP($BR$8,[2]eFHH!$P$1:$XX$3017,12,FALSE)</f>
        <v>Female</v>
      </c>
      <c r="M19" s="1075"/>
      <c r="N19" s="1076"/>
      <c r="O19" s="1077"/>
      <c r="P19" s="1078"/>
      <c r="Q19" s="1078"/>
      <c r="R19" s="1078"/>
      <c r="S19" s="1078"/>
      <c r="T19" s="1078"/>
      <c r="U19" s="1078"/>
      <c r="V19" s="1078"/>
      <c r="W19" s="1078"/>
      <c r="X19" s="1079" t="s">
        <v>0</v>
      </c>
      <c r="Y19" s="1078"/>
      <c r="Z19" s="1078"/>
      <c r="AA19" s="1078"/>
      <c r="AB19" s="1078"/>
      <c r="AC19" s="1078"/>
      <c r="AD19" s="1078"/>
      <c r="AE19" s="1078"/>
      <c r="AF19" s="1080"/>
      <c r="AG19" s="1080"/>
      <c r="AH19" s="1080"/>
      <c r="AI19" s="1079" t="s">
        <v>0</v>
      </c>
      <c r="AJ19" s="218"/>
      <c r="AK19" s="251" t="s">
        <v>1</v>
      </c>
      <c r="AL19" s="930" t="s">
        <v>71</v>
      </c>
      <c r="AM19" s="47"/>
      <c r="AN19" s="47"/>
      <c r="AO19" s="47"/>
      <c r="AP19" s="47"/>
      <c r="AQ19" s="276" t="str">
        <f>CONCATENATE("[&gt;&gt;",VLOOKUP(CW8,[2]eFHH!$P$1:$XX$3017,3,FALSE),"]")</f>
        <v>[&gt;&gt;10.01]</v>
      </c>
      <c r="AR19" s="47"/>
      <c r="AS19" s="47"/>
      <c r="AT19" s="637"/>
      <c r="AV19" s="1052"/>
      <c r="AW19" s="1071"/>
      <c r="AX19" s="1062"/>
      <c r="AY19" s="1062"/>
      <c r="AZ19" s="1062"/>
      <c r="BA19" s="1062"/>
      <c r="BB19" s="1062"/>
      <c r="BC19" s="1072"/>
      <c r="BD19" s="1073"/>
      <c r="BE19" s="1108"/>
      <c r="BF19" s="251">
        <v>2</v>
      </c>
      <c r="BG19" s="1074" t="str">
        <f>VLOOKUP($DK$8,[2]eFHH!$P$1:$XX$3017,12,FALSE)</f>
        <v>Female</v>
      </c>
      <c r="BH19" s="1075"/>
      <c r="BI19" s="1081"/>
    </row>
    <row r="20" spans="1:62" s="28" customFormat="1" ht="15" customHeight="1" thickBot="1">
      <c r="A20" s="996"/>
      <c r="B20" s="1083"/>
      <c r="C20" s="1084"/>
      <c r="D20" s="1084"/>
      <c r="E20" s="1084"/>
      <c r="F20" s="1084"/>
      <c r="G20" s="1084"/>
      <c r="H20" s="1085" t="s">
        <v>0</v>
      </c>
      <c r="I20" s="1085" t="s">
        <v>1</v>
      </c>
      <c r="J20" s="1086"/>
      <c r="K20" s="494"/>
      <c r="L20" s="1109"/>
      <c r="M20" s="1085" t="s">
        <v>0</v>
      </c>
      <c r="N20" s="1088" t="s">
        <v>1</v>
      </c>
      <c r="O20" s="1089"/>
      <c r="P20" s="1090"/>
      <c r="Q20" s="1090"/>
      <c r="R20" s="1090"/>
      <c r="S20" s="1090"/>
      <c r="T20" s="1090"/>
      <c r="U20" s="1090"/>
      <c r="V20" s="1090"/>
      <c r="W20" s="1090"/>
      <c r="X20" s="1085" t="s">
        <v>1</v>
      </c>
      <c r="Y20" s="1090"/>
      <c r="Z20" s="1090"/>
      <c r="AA20" s="1090"/>
      <c r="AB20" s="1090"/>
      <c r="AC20" s="1090"/>
      <c r="AD20" s="1090"/>
      <c r="AE20" s="1090"/>
      <c r="AF20" s="1091"/>
      <c r="AG20" s="1091"/>
      <c r="AH20" s="1091"/>
      <c r="AI20" s="1085" t="s">
        <v>1</v>
      </c>
      <c r="AJ20" s="22"/>
      <c r="AV20" s="1052"/>
      <c r="AW20" s="1083"/>
      <c r="AX20" s="1084"/>
      <c r="AY20" s="1084"/>
      <c r="AZ20" s="1084"/>
      <c r="BA20" s="1084"/>
      <c r="BB20" s="1084"/>
      <c r="BC20" s="1085" t="s">
        <v>0</v>
      </c>
      <c r="BD20" s="1085" t="s">
        <v>1</v>
      </c>
      <c r="BE20" s="1110"/>
      <c r="BF20" s="1086"/>
      <c r="BG20" s="1094"/>
      <c r="BH20" s="1085" t="s">
        <v>0</v>
      </c>
      <c r="BI20" s="1085" t="s">
        <v>1</v>
      </c>
    </row>
    <row r="21" spans="1:62" s="28" customFormat="1" ht="15" customHeight="1" thickBot="1">
      <c r="A21" s="996">
        <v>3</v>
      </c>
      <c r="B21" s="1095" t="s">
        <v>3</v>
      </c>
      <c r="C21" s="1096"/>
      <c r="D21" s="1096"/>
      <c r="E21" s="1096"/>
      <c r="F21" s="1096"/>
      <c r="G21" s="1096"/>
      <c r="H21" s="1097" t="str">
        <f>VLOOKUP($BR$8,[2]eFHH!$P$1:$XX$3017,10,FALSE)</f>
        <v>Years</v>
      </c>
      <c r="I21" s="1098"/>
      <c r="J21" s="1099"/>
      <c r="K21" s="1100">
        <v>1</v>
      </c>
      <c r="L21" s="1101" t="str">
        <f>VLOOKUP($BR$8,[2]eFHH!$P$1:$XX$3017,11,FALSE)</f>
        <v>Male</v>
      </c>
      <c r="M21" s="1102"/>
      <c r="N21" s="1103"/>
      <c r="O21" s="1077" t="s">
        <v>3</v>
      </c>
      <c r="P21" s="1078"/>
      <c r="Q21" s="1078"/>
      <c r="R21" s="1078"/>
      <c r="S21" s="1078"/>
      <c r="T21" s="1078"/>
      <c r="U21" s="1078"/>
      <c r="V21" s="1078"/>
      <c r="W21" s="1078"/>
      <c r="X21" s="1063"/>
      <c r="Y21" s="1104" t="s">
        <v>3</v>
      </c>
      <c r="Z21" s="1104"/>
      <c r="AA21" s="1104"/>
      <c r="AB21" s="1104"/>
      <c r="AC21" s="1104"/>
      <c r="AD21" s="1104"/>
      <c r="AE21" s="1104"/>
      <c r="AF21" s="1105" t="str">
        <f>VLOOKUP($CQ$8,[2]eFHH!$P$1:$XX$3017,10,FALSE)</f>
        <v>Times</v>
      </c>
      <c r="AG21" s="1105"/>
      <c r="AH21" s="1105"/>
      <c r="AI21" s="1106"/>
      <c r="AJ21" s="22"/>
      <c r="AV21" s="1052">
        <v>3</v>
      </c>
      <c r="AW21" s="1067" t="s">
        <v>3</v>
      </c>
      <c r="AX21" s="1068"/>
      <c r="AY21" s="1068"/>
      <c r="AZ21" s="1068"/>
      <c r="BA21" s="1068"/>
      <c r="BB21" s="1068"/>
      <c r="BC21" s="1055" t="str">
        <f>VLOOKUP($DK$8,[2]eFHH!$P$1:$XX$3017,10,FALSE)</f>
        <v>Years</v>
      </c>
      <c r="BD21" s="1056"/>
      <c r="BE21" s="1107"/>
      <c r="BF21" s="1069">
        <v>1</v>
      </c>
      <c r="BG21" s="1070" t="str">
        <f>VLOOKUP($DK$8,[2]eFHH!$P$1:$XX$3017,11,FALSE)</f>
        <v>Male</v>
      </c>
      <c r="BI21" s="218"/>
    </row>
    <row r="22" spans="1:62" s="28" customFormat="1" ht="15" customHeight="1">
      <c r="A22" s="996"/>
      <c r="B22" s="1071"/>
      <c r="C22" s="1062"/>
      <c r="D22" s="1062"/>
      <c r="E22" s="1062"/>
      <c r="F22" s="1062"/>
      <c r="G22" s="1062"/>
      <c r="H22" s="1072"/>
      <c r="I22" s="1073"/>
      <c r="J22" s="345"/>
      <c r="K22" s="251">
        <v>2</v>
      </c>
      <c r="L22" s="1074" t="str">
        <f>VLOOKUP($BR$8,[2]eFHH!$P$1:$XX$3017,12,FALSE)</f>
        <v>Female</v>
      </c>
      <c r="M22" s="1075"/>
      <c r="N22" s="1076"/>
      <c r="O22" s="1077"/>
      <c r="P22" s="1078"/>
      <c r="Q22" s="1078"/>
      <c r="R22" s="1078"/>
      <c r="S22" s="1078"/>
      <c r="T22" s="1078"/>
      <c r="U22" s="1078"/>
      <c r="V22" s="1078"/>
      <c r="W22" s="1078"/>
      <c r="X22" s="1079" t="s">
        <v>0</v>
      </c>
      <c r="Y22" s="1078"/>
      <c r="Z22" s="1078"/>
      <c r="AA22" s="1078"/>
      <c r="AB22" s="1078"/>
      <c r="AC22" s="1078"/>
      <c r="AD22" s="1078"/>
      <c r="AE22" s="1078"/>
      <c r="AF22" s="1080"/>
      <c r="AG22" s="1080"/>
      <c r="AH22" s="1080"/>
      <c r="AI22" s="1079" t="s">
        <v>0</v>
      </c>
      <c r="AM22" s="1111"/>
      <c r="AN22" s="1111"/>
      <c r="AV22" s="1052"/>
      <c r="AW22" s="1071"/>
      <c r="AX22" s="1062"/>
      <c r="AY22" s="1062"/>
      <c r="AZ22" s="1062"/>
      <c r="BA22" s="1062"/>
      <c r="BB22" s="1062"/>
      <c r="BC22" s="1072"/>
      <c r="BD22" s="1073"/>
      <c r="BE22" s="1108"/>
      <c r="BF22" s="251">
        <v>2</v>
      </c>
      <c r="BG22" s="1074" t="str">
        <f>VLOOKUP($DK$8,[2]eFHH!$P$1:$XX$3017,12,FALSE)</f>
        <v>Female</v>
      </c>
      <c r="BH22" s="1075"/>
      <c r="BI22" s="1081"/>
    </row>
    <row r="23" spans="1:62" s="28" customFormat="1" ht="15" customHeight="1" thickBot="1">
      <c r="A23" s="996"/>
      <c r="B23" s="1083"/>
      <c r="C23" s="1084"/>
      <c r="D23" s="1084"/>
      <c r="E23" s="1084"/>
      <c r="F23" s="1084"/>
      <c r="G23" s="1084"/>
      <c r="H23" s="1085" t="s">
        <v>0</v>
      </c>
      <c r="I23" s="1085" t="s">
        <v>1</v>
      </c>
      <c r="J23" s="1086"/>
      <c r="K23" s="494"/>
      <c r="L23" s="1109"/>
      <c r="M23" s="1085" t="s">
        <v>0</v>
      </c>
      <c r="N23" s="1088" t="s">
        <v>1</v>
      </c>
      <c r="O23" s="1089"/>
      <c r="P23" s="1090"/>
      <c r="Q23" s="1090"/>
      <c r="R23" s="1090"/>
      <c r="S23" s="1090"/>
      <c r="T23" s="1090"/>
      <c r="U23" s="1090"/>
      <c r="V23" s="1090"/>
      <c r="W23" s="1090"/>
      <c r="X23" s="1085" t="s">
        <v>1</v>
      </c>
      <c r="Y23" s="1090"/>
      <c r="Z23" s="1090"/>
      <c r="AA23" s="1090"/>
      <c r="AB23" s="1090"/>
      <c r="AC23" s="1090"/>
      <c r="AD23" s="1090"/>
      <c r="AE23" s="1090"/>
      <c r="AF23" s="1091"/>
      <c r="AG23" s="1091"/>
      <c r="AH23" s="1091"/>
      <c r="AI23" s="1085" t="s">
        <v>1</v>
      </c>
      <c r="AV23" s="1052"/>
      <c r="AW23" s="1083"/>
      <c r="AX23" s="1084"/>
      <c r="AY23" s="1084"/>
      <c r="AZ23" s="1084"/>
      <c r="BA23" s="1084"/>
      <c r="BB23" s="1084"/>
      <c r="BC23" s="1085" t="s">
        <v>0</v>
      </c>
      <c r="BD23" s="1085" t="s">
        <v>1</v>
      </c>
      <c r="BE23" s="1110"/>
      <c r="BF23" s="1086"/>
      <c r="BG23" s="1094"/>
      <c r="BH23" s="1085" t="s">
        <v>0</v>
      </c>
      <c r="BI23" s="1085" t="s">
        <v>1</v>
      </c>
    </row>
    <row r="24" spans="1:62" s="28" customFormat="1" ht="15" customHeight="1" thickBot="1">
      <c r="A24" s="996">
        <v>4</v>
      </c>
      <c r="B24" s="1095" t="s">
        <v>3</v>
      </c>
      <c r="C24" s="1096"/>
      <c r="D24" s="1096"/>
      <c r="E24" s="1096"/>
      <c r="F24" s="1096"/>
      <c r="G24" s="1096"/>
      <c r="H24" s="1097" t="str">
        <f>VLOOKUP($BR$8,[2]eFHH!$P$1:$XX$3017,10,FALSE)</f>
        <v>Years</v>
      </c>
      <c r="I24" s="1098"/>
      <c r="J24" s="1099"/>
      <c r="K24" s="1100">
        <v>1</v>
      </c>
      <c r="L24" s="1101" t="str">
        <f>VLOOKUP($BR$8,[2]eFHH!$P$1:$XX$3017,11,FALSE)</f>
        <v>Male</v>
      </c>
      <c r="M24" s="1102"/>
      <c r="N24" s="1103"/>
      <c r="O24" s="1077" t="s">
        <v>3</v>
      </c>
      <c r="P24" s="1078"/>
      <c r="Q24" s="1078"/>
      <c r="R24" s="1078"/>
      <c r="S24" s="1078"/>
      <c r="T24" s="1078"/>
      <c r="U24" s="1078"/>
      <c r="V24" s="1078"/>
      <c r="W24" s="1078"/>
      <c r="X24" s="1063"/>
      <c r="Y24" s="1104" t="s">
        <v>3</v>
      </c>
      <c r="Z24" s="1104"/>
      <c r="AA24" s="1104"/>
      <c r="AB24" s="1104"/>
      <c r="AC24" s="1104"/>
      <c r="AD24" s="1104"/>
      <c r="AE24" s="1104"/>
      <c r="AF24" s="1105" t="str">
        <f>VLOOKUP($CQ$8,[2]eFHH!$P$1:$XX$3017,10,FALSE)</f>
        <v>Times</v>
      </c>
      <c r="AG24" s="1105"/>
      <c r="AH24" s="1105"/>
      <c r="AI24" s="1106"/>
      <c r="AV24" s="1052">
        <v>4</v>
      </c>
      <c r="AW24" s="1067" t="s">
        <v>3</v>
      </c>
      <c r="AX24" s="1068"/>
      <c r="AY24" s="1068"/>
      <c r="AZ24" s="1068"/>
      <c r="BA24" s="1068"/>
      <c r="BB24" s="1068"/>
      <c r="BC24" s="1055" t="str">
        <f>VLOOKUP($DK$8,[2]eFHH!$P$1:$XX$3017,10,FALSE)</f>
        <v>Years</v>
      </c>
      <c r="BD24" s="1056"/>
      <c r="BE24" s="1107"/>
      <c r="BF24" s="1069">
        <v>1</v>
      </c>
      <c r="BG24" s="1070" t="str">
        <f>VLOOKUP($DK$8,[2]eFHH!$P$1:$XX$3017,11,FALSE)</f>
        <v>Male</v>
      </c>
      <c r="BI24" s="218"/>
    </row>
    <row r="25" spans="1:62" s="28" customFormat="1" ht="15" customHeight="1">
      <c r="A25" s="996"/>
      <c r="B25" s="1071"/>
      <c r="C25" s="1062"/>
      <c r="D25" s="1062"/>
      <c r="E25" s="1062"/>
      <c r="F25" s="1062"/>
      <c r="G25" s="1062"/>
      <c r="H25" s="1072"/>
      <c r="I25" s="1073"/>
      <c r="J25" s="345"/>
      <c r="K25" s="251">
        <v>2</v>
      </c>
      <c r="L25" s="1074" t="str">
        <f>VLOOKUP($BR$8,[2]eFHH!$P$1:$XX$3017,12,FALSE)</f>
        <v>Female</v>
      </c>
      <c r="M25" s="1075"/>
      <c r="N25" s="1076"/>
      <c r="O25" s="1077"/>
      <c r="P25" s="1078"/>
      <c r="Q25" s="1078"/>
      <c r="R25" s="1078"/>
      <c r="S25" s="1078"/>
      <c r="T25" s="1078"/>
      <c r="U25" s="1078"/>
      <c r="V25" s="1078"/>
      <c r="W25" s="1078"/>
      <c r="X25" s="1079" t="s">
        <v>0</v>
      </c>
      <c r="Y25" s="1078"/>
      <c r="Z25" s="1078"/>
      <c r="AA25" s="1078"/>
      <c r="AB25" s="1078"/>
      <c r="AC25" s="1078"/>
      <c r="AD25" s="1078"/>
      <c r="AE25" s="1078"/>
      <c r="AF25" s="1080"/>
      <c r="AG25" s="1080"/>
      <c r="AH25" s="1080"/>
      <c r="AI25" s="1079" t="s">
        <v>0</v>
      </c>
      <c r="AV25" s="1052"/>
      <c r="AW25" s="1071"/>
      <c r="AX25" s="1062"/>
      <c r="AY25" s="1062"/>
      <c r="AZ25" s="1062"/>
      <c r="BA25" s="1062"/>
      <c r="BB25" s="1062"/>
      <c r="BC25" s="1072"/>
      <c r="BD25" s="1073"/>
      <c r="BE25" s="1108"/>
      <c r="BF25" s="251">
        <v>2</v>
      </c>
      <c r="BG25" s="1074" t="str">
        <f>VLOOKUP($DK$8,[2]eFHH!$P$1:$XX$3017,12,FALSE)</f>
        <v>Female</v>
      </c>
      <c r="BH25" s="1075"/>
      <c r="BI25" s="1081"/>
    </row>
    <row r="26" spans="1:62" s="28" customFormat="1" ht="15" customHeight="1" thickBot="1">
      <c r="A26" s="996"/>
      <c r="B26" s="1083"/>
      <c r="C26" s="1084"/>
      <c r="D26" s="1084"/>
      <c r="E26" s="1084"/>
      <c r="F26" s="1084"/>
      <c r="G26" s="1084"/>
      <c r="H26" s="1085" t="s">
        <v>0</v>
      </c>
      <c r="I26" s="1085" t="s">
        <v>1</v>
      </c>
      <c r="J26" s="1086"/>
      <c r="K26" s="494"/>
      <c r="L26" s="1109"/>
      <c r="M26" s="1085" t="s">
        <v>0</v>
      </c>
      <c r="N26" s="1088" t="s">
        <v>1</v>
      </c>
      <c r="O26" s="1089"/>
      <c r="P26" s="1090"/>
      <c r="Q26" s="1090"/>
      <c r="R26" s="1090"/>
      <c r="S26" s="1090"/>
      <c r="T26" s="1090"/>
      <c r="U26" s="1090"/>
      <c r="V26" s="1090"/>
      <c r="W26" s="1090"/>
      <c r="X26" s="1085" t="s">
        <v>1</v>
      </c>
      <c r="Y26" s="1090"/>
      <c r="Z26" s="1090"/>
      <c r="AA26" s="1090"/>
      <c r="AB26" s="1090"/>
      <c r="AC26" s="1090"/>
      <c r="AD26" s="1090"/>
      <c r="AE26" s="1090"/>
      <c r="AF26" s="1091"/>
      <c r="AG26" s="1091"/>
      <c r="AH26" s="1091"/>
      <c r="AI26" s="1085" t="s">
        <v>1</v>
      </c>
      <c r="AV26" s="1052"/>
      <c r="AW26" s="1083"/>
      <c r="AX26" s="1084"/>
      <c r="AY26" s="1084"/>
      <c r="AZ26" s="1084"/>
      <c r="BA26" s="1084"/>
      <c r="BB26" s="1084"/>
      <c r="BC26" s="1085" t="s">
        <v>0</v>
      </c>
      <c r="BD26" s="1085" t="s">
        <v>1</v>
      </c>
      <c r="BE26" s="1110"/>
      <c r="BF26" s="1086"/>
      <c r="BG26" s="1094"/>
      <c r="BH26" s="1085" t="s">
        <v>0</v>
      </c>
      <c r="BI26" s="1085" t="s">
        <v>1</v>
      </c>
    </row>
    <row r="27" spans="1:62" s="28" customFormat="1" ht="15" customHeight="1" thickBot="1">
      <c r="A27" s="996">
        <v>5</v>
      </c>
      <c r="B27" s="1095" t="s">
        <v>3</v>
      </c>
      <c r="C27" s="1096"/>
      <c r="D27" s="1096"/>
      <c r="E27" s="1096"/>
      <c r="F27" s="1096"/>
      <c r="G27" s="1096"/>
      <c r="H27" s="1097" t="str">
        <f>VLOOKUP($BR$8,[2]eFHH!$P$1:$XX$3017,10,FALSE)</f>
        <v>Years</v>
      </c>
      <c r="I27" s="1098"/>
      <c r="J27" s="1099"/>
      <c r="K27" s="1100">
        <v>1</v>
      </c>
      <c r="L27" s="1101" t="str">
        <f>VLOOKUP($BR$8,[2]eFHH!$P$1:$XX$3017,11,FALSE)</f>
        <v>Male</v>
      </c>
      <c r="M27" s="1102"/>
      <c r="N27" s="1103"/>
      <c r="O27" s="1077" t="s">
        <v>3</v>
      </c>
      <c r="P27" s="1078"/>
      <c r="Q27" s="1078"/>
      <c r="R27" s="1078"/>
      <c r="S27" s="1078"/>
      <c r="T27" s="1078"/>
      <c r="U27" s="1078"/>
      <c r="V27" s="1078"/>
      <c r="W27" s="1078"/>
      <c r="X27" s="1063"/>
      <c r="Y27" s="1104" t="s">
        <v>3</v>
      </c>
      <c r="Z27" s="1104"/>
      <c r="AA27" s="1104"/>
      <c r="AB27" s="1104"/>
      <c r="AC27" s="1104"/>
      <c r="AD27" s="1104"/>
      <c r="AE27" s="1104"/>
      <c r="AF27" s="1105" t="str">
        <f>VLOOKUP($CQ$8,[2]eFHH!$P$1:$XX$3017,10,FALSE)</f>
        <v>Times</v>
      </c>
      <c r="AG27" s="1105"/>
      <c r="AH27" s="1105"/>
      <c r="AI27" s="1106"/>
      <c r="AV27" s="1052">
        <v>5</v>
      </c>
      <c r="AW27" s="1067" t="s">
        <v>3</v>
      </c>
      <c r="AX27" s="1068"/>
      <c r="AY27" s="1068"/>
      <c r="AZ27" s="1068"/>
      <c r="BA27" s="1068"/>
      <c r="BB27" s="1068"/>
      <c r="BC27" s="1055" t="str">
        <f>VLOOKUP($DK$8,[2]eFHH!$P$1:$XX$3017,10,FALSE)</f>
        <v>Years</v>
      </c>
      <c r="BD27" s="1056"/>
      <c r="BE27" s="1107"/>
      <c r="BF27" s="1069">
        <v>1</v>
      </c>
      <c r="BG27" s="1070" t="str">
        <f>VLOOKUP($DK$8,[2]eFHH!$P$1:$XX$3017,11,FALSE)</f>
        <v>Male</v>
      </c>
      <c r="BI27" s="218"/>
    </row>
    <row r="28" spans="1:62" s="28" customFormat="1" ht="15" customHeight="1">
      <c r="A28" s="996"/>
      <c r="B28" s="1071"/>
      <c r="C28" s="1062"/>
      <c r="D28" s="1062"/>
      <c r="E28" s="1062"/>
      <c r="F28" s="1062"/>
      <c r="G28" s="1062"/>
      <c r="H28" s="1072"/>
      <c r="I28" s="1073"/>
      <c r="J28" s="345"/>
      <c r="K28" s="251">
        <v>2</v>
      </c>
      <c r="L28" s="1074" t="str">
        <f>VLOOKUP($BR$8,[2]eFHH!$P$1:$XX$3017,12,FALSE)</f>
        <v>Female</v>
      </c>
      <c r="M28" s="1075"/>
      <c r="N28" s="1076"/>
      <c r="O28" s="1077"/>
      <c r="P28" s="1078"/>
      <c r="Q28" s="1078"/>
      <c r="R28" s="1078"/>
      <c r="S28" s="1078"/>
      <c r="T28" s="1078"/>
      <c r="U28" s="1078"/>
      <c r="V28" s="1078"/>
      <c r="W28" s="1078"/>
      <c r="X28" s="1079" t="s">
        <v>0</v>
      </c>
      <c r="Y28" s="1078"/>
      <c r="Z28" s="1078"/>
      <c r="AA28" s="1078"/>
      <c r="AB28" s="1078"/>
      <c r="AC28" s="1078"/>
      <c r="AD28" s="1078"/>
      <c r="AE28" s="1078"/>
      <c r="AF28" s="1080"/>
      <c r="AG28" s="1080"/>
      <c r="AH28" s="1080"/>
      <c r="AI28" s="1079" t="s">
        <v>0</v>
      </c>
      <c r="AV28" s="1052"/>
      <c r="AW28" s="1071"/>
      <c r="AX28" s="1062"/>
      <c r="AY28" s="1062"/>
      <c r="AZ28" s="1062"/>
      <c r="BA28" s="1062"/>
      <c r="BB28" s="1062"/>
      <c r="BC28" s="1072"/>
      <c r="BD28" s="1073"/>
      <c r="BE28" s="1108"/>
      <c r="BF28" s="251">
        <v>2</v>
      </c>
      <c r="BG28" s="1074" t="str">
        <f>VLOOKUP($DK$8,[2]eFHH!$P$1:$XX$3017,12,FALSE)</f>
        <v>Female</v>
      </c>
      <c r="BH28" s="1075"/>
      <c r="BI28" s="1081"/>
    </row>
    <row r="29" spans="1:62" s="28" customFormat="1" ht="15" customHeight="1" thickBot="1">
      <c r="A29" s="996"/>
      <c r="B29" s="1083"/>
      <c r="C29" s="1084"/>
      <c r="D29" s="1084"/>
      <c r="E29" s="1084"/>
      <c r="F29" s="1084"/>
      <c r="G29" s="1084"/>
      <c r="H29" s="1085" t="s">
        <v>0</v>
      </c>
      <c r="I29" s="1085" t="s">
        <v>1</v>
      </c>
      <c r="J29" s="1086"/>
      <c r="K29" s="494"/>
      <c r="L29" s="1109"/>
      <c r="M29" s="1085" t="s">
        <v>0</v>
      </c>
      <c r="N29" s="1088" t="s">
        <v>1</v>
      </c>
      <c r="O29" s="1089"/>
      <c r="P29" s="1090"/>
      <c r="Q29" s="1090"/>
      <c r="R29" s="1090"/>
      <c r="S29" s="1090"/>
      <c r="T29" s="1090"/>
      <c r="U29" s="1090"/>
      <c r="V29" s="1090"/>
      <c r="W29" s="1090"/>
      <c r="X29" s="1085" t="s">
        <v>1</v>
      </c>
      <c r="Y29" s="1090"/>
      <c r="Z29" s="1090"/>
      <c r="AA29" s="1090"/>
      <c r="AB29" s="1090"/>
      <c r="AC29" s="1090"/>
      <c r="AD29" s="1090"/>
      <c r="AE29" s="1090"/>
      <c r="AF29" s="1091"/>
      <c r="AG29" s="1091"/>
      <c r="AH29" s="1091"/>
      <c r="AI29" s="1085" t="s">
        <v>1</v>
      </c>
      <c r="AR29" s="22"/>
      <c r="AS29" s="968"/>
      <c r="AV29" s="1052"/>
      <c r="AW29" s="1083"/>
      <c r="AX29" s="1084"/>
      <c r="AY29" s="1084"/>
      <c r="AZ29" s="1084"/>
      <c r="BA29" s="1084"/>
      <c r="BB29" s="1084"/>
      <c r="BC29" s="1085" t="s">
        <v>0</v>
      </c>
      <c r="BD29" s="1085" t="s">
        <v>1</v>
      </c>
      <c r="BE29" s="1110"/>
      <c r="BF29" s="1086"/>
      <c r="BG29" s="1094"/>
      <c r="BH29" s="1085" t="s">
        <v>0</v>
      </c>
      <c r="BI29" s="1085" t="s">
        <v>1</v>
      </c>
    </row>
    <row r="30" spans="1:62" s="28" customFormat="1" ht="15" customHeight="1" thickBot="1">
      <c r="A30" s="996">
        <v>6</v>
      </c>
      <c r="B30" s="1095" t="s">
        <v>3</v>
      </c>
      <c r="C30" s="1096"/>
      <c r="D30" s="1096"/>
      <c r="E30" s="1096"/>
      <c r="F30" s="1096"/>
      <c r="G30" s="1096"/>
      <c r="H30" s="1097" t="str">
        <f>VLOOKUP($BR$8,[2]eFHH!$P$1:$XX$3017,10,FALSE)</f>
        <v>Years</v>
      </c>
      <c r="I30" s="1098"/>
      <c r="J30" s="1099"/>
      <c r="K30" s="1100">
        <v>1</v>
      </c>
      <c r="L30" s="1101" t="str">
        <f>VLOOKUP($BR$8,[2]eFHH!$P$1:$XX$3017,11,FALSE)</f>
        <v>Male</v>
      </c>
      <c r="M30" s="1102"/>
      <c r="N30" s="1103"/>
      <c r="O30" s="1077" t="s">
        <v>3</v>
      </c>
      <c r="P30" s="1078"/>
      <c r="Q30" s="1078"/>
      <c r="R30" s="1078"/>
      <c r="S30" s="1078"/>
      <c r="T30" s="1078"/>
      <c r="U30" s="1078"/>
      <c r="V30" s="1078"/>
      <c r="W30" s="1078"/>
      <c r="X30" s="1063"/>
      <c r="Y30" s="1104" t="s">
        <v>3</v>
      </c>
      <c r="Z30" s="1104"/>
      <c r="AA30" s="1104"/>
      <c r="AB30" s="1104"/>
      <c r="AC30" s="1104"/>
      <c r="AD30" s="1104"/>
      <c r="AE30" s="1104"/>
      <c r="AF30" s="1105" t="str">
        <f>VLOOKUP($CQ$8,[2]eFHH!$P$1:$XX$3017,10,FALSE)</f>
        <v>Times</v>
      </c>
      <c r="AG30" s="1105"/>
      <c r="AH30" s="1105"/>
      <c r="AI30" s="1106"/>
      <c r="AR30" s="22"/>
      <c r="AS30" s="968"/>
      <c r="AV30" s="1052">
        <v>6</v>
      </c>
      <c r="AW30" s="1067" t="s">
        <v>3</v>
      </c>
      <c r="AX30" s="1068"/>
      <c r="AY30" s="1068"/>
      <c r="AZ30" s="1068"/>
      <c r="BA30" s="1068"/>
      <c r="BB30" s="1068"/>
      <c r="BC30" s="1055" t="str">
        <f>VLOOKUP($DK$8,[2]eFHH!$P$1:$XX$3017,10,FALSE)</f>
        <v>Years</v>
      </c>
      <c r="BD30" s="1056"/>
      <c r="BE30" s="1107"/>
      <c r="BF30" s="1069">
        <v>1</v>
      </c>
      <c r="BG30" s="1070" t="str">
        <f>VLOOKUP($DK$8,[2]eFHH!$P$1:$XX$3017,11,FALSE)</f>
        <v>Male</v>
      </c>
      <c r="BI30" s="218"/>
      <c r="BJ30" s="13"/>
    </row>
    <row r="31" spans="1:62" s="28" customFormat="1" ht="15" customHeight="1">
      <c r="A31" s="996"/>
      <c r="B31" s="1071"/>
      <c r="C31" s="1062"/>
      <c r="D31" s="1062"/>
      <c r="E31" s="1062"/>
      <c r="F31" s="1062"/>
      <c r="G31" s="1062"/>
      <c r="H31" s="1072"/>
      <c r="I31" s="1073"/>
      <c r="J31" s="345"/>
      <c r="K31" s="251">
        <v>2</v>
      </c>
      <c r="L31" s="1074" t="str">
        <f>VLOOKUP($BR$8,[2]eFHH!$P$1:$XX$3017,12,FALSE)</f>
        <v>Female</v>
      </c>
      <c r="M31" s="1075"/>
      <c r="N31" s="1076"/>
      <c r="O31" s="1077"/>
      <c r="P31" s="1078"/>
      <c r="Q31" s="1078"/>
      <c r="R31" s="1078"/>
      <c r="S31" s="1078"/>
      <c r="T31" s="1078"/>
      <c r="U31" s="1078"/>
      <c r="V31" s="1078"/>
      <c r="W31" s="1078"/>
      <c r="X31" s="1079" t="s">
        <v>0</v>
      </c>
      <c r="Y31" s="1078"/>
      <c r="Z31" s="1078"/>
      <c r="AA31" s="1078"/>
      <c r="AB31" s="1078"/>
      <c r="AC31" s="1078"/>
      <c r="AD31" s="1078"/>
      <c r="AE31" s="1078"/>
      <c r="AF31" s="1080"/>
      <c r="AG31" s="1080"/>
      <c r="AH31" s="1080"/>
      <c r="AI31" s="1079" t="s">
        <v>0</v>
      </c>
      <c r="AM31" s="1111"/>
      <c r="AN31" s="1111"/>
      <c r="AV31" s="1052"/>
      <c r="AW31" s="1071"/>
      <c r="AX31" s="1062"/>
      <c r="AY31" s="1062"/>
      <c r="AZ31" s="1062"/>
      <c r="BA31" s="1062"/>
      <c r="BB31" s="1062"/>
      <c r="BC31" s="1072"/>
      <c r="BD31" s="1073"/>
      <c r="BE31" s="1108"/>
      <c r="BF31" s="251">
        <v>2</v>
      </c>
      <c r="BG31" s="1074" t="str">
        <f>VLOOKUP($DK$8,[2]eFHH!$P$1:$XX$3017,12,FALSE)</f>
        <v>Female</v>
      </c>
      <c r="BH31" s="1075"/>
      <c r="BI31" s="1081"/>
    </row>
    <row r="32" spans="1:62" s="28" customFormat="1" ht="15" customHeight="1" thickBot="1">
      <c r="A32" s="996"/>
      <c r="B32" s="1083"/>
      <c r="C32" s="1084"/>
      <c r="D32" s="1084"/>
      <c r="E32" s="1084"/>
      <c r="F32" s="1084"/>
      <c r="G32" s="1084"/>
      <c r="H32" s="1085" t="s">
        <v>0</v>
      </c>
      <c r="I32" s="1085" t="s">
        <v>1</v>
      </c>
      <c r="J32" s="1086"/>
      <c r="K32" s="494"/>
      <c r="L32" s="1109"/>
      <c r="M32" s="1085" t="s">
        <v>0</v>
      </c>
      <c r="N32" s="1088" t="s">
        <v>1</v>
      </c>
      <c r="O32" s="1089"/>
      <c r="P32" s="1090"/>
      <c r="Q32" s="1090"/>
      <c r="R32" s="1090"/>
      <c r="S32" s="1090"/>
      <c r="T32" s="1090"/>
      <c r="U32" s="1090"/>
      <c r="V32" s="1090"/>
      <c r="W32" s="1090"/>
      <c r="X32" s="1085" t="s">
        <v>1</v>
      </c>
      <c r="Y32" s="1090"/>
      <c r="Z32" s="1090"/>
      <c r="AA32" s="1090"/>
      <c r="AB32" s="1090"/>
      <c r="AC32" s="1090"/>
      <c r="AD32" s="1090"/>
      <c r="AE32" s="1090"/>
      <c r="AF32" s="1091"/>
      <c r="AG32" s="1091"/>
      <c r="AH32" s="1091"/>
      <c r="AI32" s="1085" t="s">
        <v>1</v>
      </c>
      <c r="AJ32" s="22"/>
      <c r="AK32" s="22"/>
      <c r="AL32" s="349"/>
      <c r="AN32" s="272"/>
      <c r="AR32" s="22"/>
      <c r="AS32" s="968"/>
      <c r="AV32" s="1052"/>
      <c r="AW32" s="1083"/>
      <c r="AX32" s="1084"/>
      <c r="AY32" s="1084"/>
      <c r="AZ32" s="1084"/>
      <c r="BA32" s="1084"/>
      <c r="BB32" s="1084"/>
      <c r="BC32" s="1085" t="s">
        <v>0</v>
      </c>
      <c r="BD32" s="1085" t="s">
        <v>1</v>
      </c>
      <c r="BE32" s="1110"/>
      <c r="BF32" s="1086"/>
      <c r="BG32" s="1094"/>
      <c r="BH32" s="1085" t="s">
        <v>0</v>
      </c>
      <c r="BI32" s="1085" t="s">
        <v>1</v>
      </c>
    </row>
    <row r="33" spans="1:62" s="28" customFormat="1" ht="15" customHeight="1" thickBot="1">
      <c r="A33" s="996">
        <v>7</v>
      </c>
      <c r="B33" s="1095" t="s">
        <v>3</v>
      </c>
      <c r="C33" s="1096"/>
      <c r="D33" s="1096"/>
      <c r="E33" s="1096"/>
      <c r="F33" s="1096"/>
      <c r="G33" s="1096"/>
      <c r="H33" s="1097" t="str">
        <f>VLOOKUP($BR$8,[2]eFHH!$P$1:$XX$3017,10,FALSE)</f>
        <v>Years</v>
      </c>
      <c r="I33" s="1098"/>
      <c r="J33" s="1099"/>
      <c r="K33" s="1100">
        <v>1</v>
      </c>
      <c r="L33" s="1101" t="str">
        <f>VLOOKUP($BR$8,[2]eFHH!$P$1:$XX$3017,11,FALSE)</f>
        <v>Male</v>
      </c>
      <c r="M33" s="1102"/>
      <c r="N33" s="1103"/>
      <c r="O33" s="1077" t="s">
        <v>3</v>
      </c>
      <c r="P33" s="1078"/>
      <c r="Q33" s="1078"/>
      <c r="R33" s="1078"/>
      <c r="S33" s="1078"/>
      <c r="T33" s="1078"/>
      <c r="U33" s="1078"/>
      <c r="V33" s="1078"/>
      <c r="W33" s="1078"/>
      <c r="X33" s="1063"/>
      <c r="Y33" s="1104" t="s">
        <v>3</v>
      </c>
      <c r="Z33" s="1104"/>
      <c r="AA33" s="1104"/>
      <c r="AB33" s="1104"/>
      <c r="AC33" s="1104"/>
      <c r="AD33" s="1104"/>
      <c r="AE33" s="1104"/>
      <c r="AF33" s="1105" t="str">
        <f>VLOOKUP($CQ$8,[2]eFHH!$P$1:$XX$3017,10,FALSE)</f>
        <v>Times</v>
      </c>
      <c r="AG33" s="1105"/>
      <c r="AH33" s="1105"/>
      <c r="AI33" s="1106"/>
      <c r="AJ33" s="22"/>
      <c r="AK33" s="22"/>
      <c r="AL33" s="349"/>
      <c r="AN33" s="1111"/>
      <c r="AR33" s="22"/>
      <c r="AS33" s="968"/>
      <c r="AV33" s="1052">
        <v>7</v>
      </c>
      <c r="AW33" s="1067" t="s">
        <v>3</v>
      </c>
      <c r="AX33" s="1068"/>
      <c r="AY33" s="1068"/>
      <c r="AZ33" s="1068"/>
      <c r="BA33" s="1068"/>
      <c r="BB33" s="1068"/>
      <c r="BC33" s="1055" t="str">
        <f>VLOOKUP($DK$8,[2]eFHH!$P$1:$XX$3017,10,FALSE)</f>
        <v>Years</v>
      </c>
      <c r="BD33" s="1056"/>
      <c r="BE33" s="1107"/>
      <c r="BF33" s="1069">
        <v>1</v>
      </c>
      <c r="BG33" s="1070" t="str">
        <f>VLOOKUP($DK$8,[2]eFHH!$P$1:$XX$3017,11,FALSE)</f>
        <v>Male</v>
      </c>
      <c r="BI33" s="218"/>
    </row>
    <row r="34" spans="1:62" s="28" customFormat="1" ht="15" customHeight="1">
      <c r="A34" s="996"/>
      <c r="B34" s="1071"/>
      <c r="C34" s="1062"/>
      <c r="D34" s="1062"/>
      <c r="E34" s="1062"/>
      <c r="F34" s="1062"/>
      <c r="G34" s="1062"/>
      <c r="H34" s="1072"/>
      <c r="I34" s="1073"/>
      <c r="J34" s="345"/>
      <c r="K34" s="251">
        <v>2</v>
      </c>
      <c r="L34" s="1074" t="str">
        <f>VLOOKUP($BR$8,[2]eFHH!$P$1:$XX$3017,12,FALSE)</f>
        <v>Female</v>
      </c>
      <c r="M34" s="1075"/>
      <c r="N34" s="1076"/>
      <c r="O34" s="1077"/>
      <c r="P34" s="1078"/>
      <c r="Q34" s="1078"/>
      <c r="R34" s="1078"/>
      <c r="S34" s="1078"/>
      <c r="T34" s="1078"/>
      <c r="U34" s="1078"/>
      <c r="V34" s="1078"/>
      <c r="W34" s="1078"/>
      <c r="X34" s="1079" t="s">
        <v>0</v>
      </c>
      <c r="Y34" s="1078"/>
      <c r="Z34" s="1078"/>
      <c r="AA34" s="1078"/>
      <c r="AB34" s="1078"/>
      <c r="AC34" s="1078"/>
      <c r="AD34" s="1078"/>
      <c r="AE34" s="1078"/>
      <c r="AF34" s="1080"/>
      <c r="AG34" s="1080"/>
      <c r="AH34" s="1080"/>
      <c r="AI34" s="1079" t="s">
        <v>0</v>
      </c>
      <c r="AM34" s="1111"/>
      <c r="AN34" s="1111"/>
      <c r="AV34" s="1052"/>
      <c r="AW34" s="1071"/>
      <c r="AX34" s="1062"/>
      <c r="AY34" s="1062"/>
      <c r="AZ34" s="1062"/>
      <c r="BA34" s="1062"/>
      <c r="BB34" s="1062"/>
      <c r="BC34" s="1072"/>
      <c r="BD34" s="1073"/>
      <c r="BE34" s="1108"/>
      <c r="BF34" s="251">
        <v>2</v>
      </c>
      <c r="BG34" s="1074" t="str">
        <f>VLOOKUP($DK$8,[2]eFHH!$P$1:$XX$3017,12,FALSE)</f>
        <v>Female</v>
      </c>
      <c r="BH34" s="1075"/>
      <c r="BI34" s="1081"/>
    </row>
    <row r="35" spans="1:62" s="28" customFormat="1" ht="15" customHeight="1" thickBot="1">
      <c r="A35" s="996"/>
      <c r="B35" s="1083"/>
      <c r="C35" s="1084"/>
      <c r="D35" s="1084"/>
      <c r="E35" s="1084"/>
      <c r="F35" s="1084"/>
      <c r="G35" s="1084"/>
      <c r="H35" s="1085" t="s">
        <v>0</v>
      </c>
      <c r="I35" s="1085" t="s">
        <v>1</v>
      </c>
      <c r="J35" s="1086"/>
      <c r="K35" s="494"/>
      <c r="L35" s="1109"/>
      <c r="M35" s="1085" t="s">
        <v>0</v>
      </c>
      <c r="N35" s="1088" t="s">
        <v>1</v>
      </c>
      <c r="O35" s="1089"/>
      <c r="P35" s="1090"/>
      <c r="Q35" s="1090"/>
      <c r="R35" s="1090"/>
      <c r="S35" s="1090"/>
      <c r="T35" s="1090"/>
      <c r="U35" s="1090"/>
      <c r="V35" s="1090"/>
      <c r="W35" s="1090"/>
      <c r="X35" s="1085" t="s">
        <v>1</v>
      </c>
      <c r="Y35" s="1090"/>
      <c r="Z35" s="1090"/>
      <c r="AA35" s="1090"/>
      <c r="AB35" s="1090"/>
      <c r="AC35" s="1090"/>
      <c r="AD35" s="1090"/>
      <c r="AE35" s="1090"/>
      <c r="AF35" s="1091"/>
      <c r="AG35" s="1091"/>
      <c r="AH35" s="1091"/>
      <c r="AI35" s="1085" t="s">
        <v>1</v>
      </c>
      <c r="AJ35" s="22"/>
      <c r="AK35" s="22"/>
      <c r="AL35" s="349"/>
      <c r="AN35" s="272"/>
      <c r="AR35" s="22"/>
      <c r="AS35" s="968"/>
      <c r="AV35" s="1082"/>
      <c r="AW35" s="1083"/>
      <c r="AX35" s="1084"/>
      <c r="AY35" s="1084"/>
      <c r="AZ35" s="1084"/>
      <c r="BA35" s="1084"/>
      <c r="BB35" s="1084"/>
      <c r="BC35" s="1085" t="s">
        <v>0</v>
      </c>
      <c r="BD35" s="1085" t="s">
        <v>1</v>
      </c>
      <c r="BE35" s="1110"/>
      <c r="BF35" s="1086"/>
      <c r="BG35" s="1094"/>
      <c r="BH35" s="1085" t="s">
        <v>0</v>
      </c>
      <c r="BI35" s="1085" t="s">
        <v>1</v>
      </c>
    </row>
    <row r="36" spans="1:62" s="28" customFormat="1" ht="15" customHeight="1" thickBot="1">
      <c r="A36" s="996">
        <v>8</v>
      </c>
      <c r="B36" s="1095" t="s">
        <v>3</v>
      </c>
      <c r="C36" s="1096"/>
      <c r="D36" s="1096"/>
      <c r="E36" s="1096"/>
      <c r="F36" s="1096"/>
      <c r="G36" s="1096"/>
      <c r="H36" s="1097" t="str">
        <f>VLOOKUP($BR$8,[2]eFHH!$P$1:$XX$3017,10,FALSE)</f>
        <v>Years</v>
      </c>
      <c r="I36" s="1098"/>
      <c r="J36" s="1099"/>
      <c r="K36" s="1100">
        <v>1</v>
      </c>
      <c r="L36" s="1101" t="str">
        <f>VLOOKUP($BR$8,[2]eFHH!$P$1:$XX$3017,11,FALSE)</f>
        <v>Male</v>
      </c>
      <c r="M36" s="1102"/>
      <c r="N36" s="1103"/>
      <c r="O36" s="1112" t="s">
        <v>3</v>
      </c>
      <c r="P36" s="1104"/>
      <c r="Q36" s="1104"/>
      <c r="R36" s="1104"/>
      <c r="S36" s="1104"/>
      <c r="T36" s="1104"/>
      <c r="U36" s="1104"/>
      <c r="V36" s="1104"/>
      <c r="W36" s="1104"/>
      <c r="X36" s="1113"/>
      <c r="Y36" s="1104" t="s">
        <v>3</v>
      </c>
      <c r="Z36" s="1104"/>
      <c r="AA36" s="1104"/>
      <c r="AB36" s="1104"/>
      <c r="AC36" s="1104"/>
      <c r="AD36" s="1104"/>
      <c r="AE36" s="1104"/>
      <c r="AF36" s="1105" t="str">
        <f>VLOOKUP($CQ$8,[2]eFHH!$P$1:$XX$3017,10,FALSE)</f>
        <v>Times</v>
      </c>
      <c r="AG36" s="1105"/>
      <c r="AH36" s="1105"/>
      <c r="AI36" s="1114"/>
      <c r="AJ36" s="22"/>
      <c r="AK36" s="22"/>
      <c r="AL36" s="349"/>
      <c r="AN36" s="1111"/>
      <c r="AR36" s="22"/>
      <c r="AS36" s="968"/>
      <c r="AV36" s="1052">
        <v>8</v>
      </c>
      <c r="AW36" s="1067" t="s">
        <v>3</v>
      </c>
      <c r="AX36" s="1068"/>
      <c r="AY36" s="1068"/>
      <c r="AZ36" s="1068"/>
      <c r="BA36" s="1068"/>
      <c r="BB36" s="1068"/>
      <c r="BC36" s="1055" t="str">
        <f>VLOOKUP($DK$8,[2]eFHH!$P$1:$XX$3017,10,FALSE)</f>
        <v>Years</v>
      </c>
      <c r="BD36" s="1056"/>
      <c r="BE36" s="1107"/>
      <c r="BF36" s="1069">
        <v>1</v>
      </c>
      <c r="BG36" s="1070" t="str">
        <f>VLOOKUP($DK$8,[2]eFHH!$P$1:$XX$3017,11,FALSE)</f>
        <v>Male</v>
      </c>
      <c r="BI36" s="218"/>
    </row>
    <row r="37" spans="1:62" s="28" customFormat="1" ht="15" customHeight="1">
      <c r="A37" s="996"/>
      <c r="B37" s="1071"/>
      <c r="C37" s="1062"/>
      <c r="D37" s="1062"/>
      <c r="E37" s="1062"/>
      <c r="F37" s="1062"/>
      <c r="G37" s="1062"/>
      <c r="H37" s="1072"/>
      <c r="I37" s="1073"/>
      <c r="J37" s="345"/>
      <c r="K37" s="251">
        <v>2</v>
      </c>
      <c r="L37" s="1074" t="str">
        <f>VLOOKUP($BR$8,[2]eFHH!$P$1:$XX$3017,12,FALSE)</f>
        <v>Female</v>
      </c>
      <c r="M37" s="1075"/>
      <c r="N37" s="1076"/>
      <c r="O37" s="1077"/>
      <c r="P37" s="1078"/>
      <c r="Q37" s="1078"/>
      <c r="R37" s="1078"/>
      <c r="S37" s="1078"/>
      <c r="T37" s="1078"/>
      <c r="U37" s="1078"/>
      <c r="V37" s="1078"/>
      <c r="W37" s="1078"/>
      <c r="X37" s="1079" t="s">
        <v>0</v>
      </c>
      <c r="Y37" s="1078"/>
      <c r="Z37" s="1078"/>
      <c r="AA37" s="1078"/>
      <c r="AB37" s="1078"/>
      <c r="AC37" s="1078"/>
      <c r="AD37" s="1078"/>
      <c r="AE37" s="1078"/>
      <c r="AF37" s="1080"/>
      <c r="AG37" s="1080"/>
      <c r="AH37" s="1080"/>
      <c r="AI37" s="1079" t="s">
        <v>0</v>
      </c>
      <c r="AM37" s="1111"/>
      <c r="AN37" s="1111"/>
      <c r="AV37" s="1052"/>
      <c r="AW37" s="1071"/>
      <c r="AX37" s="1062"/>
      <c r="AY37" s="1062"/>
      <c r="AZ37" s="1062"/>
      <c r="BA37" s="1062"/>
      <c r="BB37" s="1062"/>
      <c r="BC37" s="1072"/>
      <c r="BD37" s="1073"/>
      <c r="BE37" s="1108"/>
      <c r="BF37" s="251">
        <v>2</v>
      </c>
      <c r="BG37" s="1074" t="str">
        <f>VLOOKUP($DK$8,[2]eFHH!$P$1:$XX$3017,12,FALSE)</f>
        <v>Female</v>
      </c>
      <c r="BH37" s="1075"/>
      <c r="BI37" s="1081"/>
    </row>
    <row r="38" spans="1:62" ht="15" customHeight="1">
      <c r="A38" s="1024"/>
      <c r="B38" s="1115"/>
      <c r="C38" s="646"/>
      <c r="D38" s="646"/>
      <c r="E38" s="646"/>
      <c r="F38" s="646"/>
      <c r="G38" s="646"/>
      <c r="H38" s="251" t="s">
        <v>0</v>
      </c>
      <c r="I38" s="251" t="s">
        <v>1</v>
      </c>
      <c r="J38" s="494"/>
      <c r="K38" s="494"/>
      <c r="L38" s="1109"/>
      <c r="M38" s="251" t="s">
        <v>0</v>
      </c>
      <c r="N38" s="1116" t="s">
        <v>1</v>
      </c>
      <c r="O38" s="1117"/>
      <c r="P38" s="1068"/>
      <c r="Q38" s="1068"/>
      <c r="R38" s="1068"/>
      <c r="S38" s="1068"/>
      <c r="T38" s="1068"/>
      <c r="U38" s="1068"/>
      <c r="V38" s="1068"/>
      <c r="W38" s="1068"/>
      <c r="X38" s="251" t="s">
        <v>1</v>
      </c>
      <c r="Y38" s="1068"/>
      <c r="Z38" s="1068"/>
      <c r="AA38" s="1068"/>
      <c r="AB38" s="1068"/>
      <c r="AC38" s="1068"/>
      <c r="AD38" s="1068"/>
      <c r="AE38" s="1068"/>
      <c r="AF38" s="1118"/>
      <c r="AG38" s="1118"/>
      <c r="AH38" s="1118"/>
      <c r="AI38" s="251" t="s">
        <v>1</v>
      </c>
      <c r="AJ38" s="22"/>
      <c r="AK38" s="22"/>
      <c r="AL38" s="349"/>
      <c r="AM38" s="28"/>
      <c r="AN38" s="272"/>
      <c r="AO38" s="28"/>
      <c r="AP38" s="28"/>
      <c r="AQ38" s="28"/>
      <c r="AR38" s="22"/>
      <c r="AS38" s="968"/>
      <c r="AT38" s="28"/>
      <c r="AU38" s="28"/>
      <c r="AV38" s="1119"/>
      <c r="AW38" s="1115"/>
      <c r="AX38" s="646"/>
      <c r="AY38" s="646"/>
      <c r="AZ38" s="646"/>
      <c r="BA38" s="646"/>
      <c r="BB38" s="646"/>
      <c r="BC38" s="251" t="s">
        <v>0</v>
      </c>
      <c r="BD38" s="251" t="s">
        <v>1</v>
      </c>
      <c r="BE38" s="1120"/>
      <c r="BF38" s="494"/>
      <c r="BG38" s="1121"/>
      <c r="BH38" s="251" t="s">
        <v>0</v>
      </c>
      <c r="BI38" s="251" t="s">
        <v>1</v>
      </c>
      <c r="BJ38" s="13"/>
    </row>
    <row r="39" spans="1:62" ht="14.25" customHeight="1">
      <c r="B39" s="556"/>
      <c r="C39" s="556"/>
      <c r="D39" s="556"/>
      <c r="E39" s="556"/>
      <c r="F39" s="556"/>
      <c r="G39" s="556"/>
      <c r="H39" s="8"/>
      <c r="I39" s="8"/>
      <c r="J39" s="22"/>
      <c r="K39" s="1111"/>
      <c r="L39" s="1111"/>
      <c r="M39" s="1111"/>
      <c r="O39" s="1111"/>
      <c r="P39" s="1111"/>
      <c r="Q39" s="1111"/>
      <c r="R39" s="1111"/>
      <c r="S39" s="1111"/>
      <c r="T39" s="1111"/>
      <c r="U39" s="1111"/>
      <c r="V39" s="22"/>
      <c r="W39" s="556"/>
      <c r="X39" s="556"/>
      <c r="Y39" s="556"/>
      <c r="Z39" s="556"/>
      <c r="AA39" s="556"/>
      <c r="AB39" s="556"/>
      <c r="AC39" s="556"/>
      <c r="AD39" s="556"/>
      <c r="AE39" s="556"/>
      <c r="AF39" s="556"/>
      <c r="AG39" s="556"/>
      <c r="AH39" s="556"/>
      <c r="AI39" s="556"/>
      <c r="AJ39" s="22"/>
      <c r="AK39" s="22"/>
      <c r="AL39" s="349"/>
      <c r="AM39" s="28"/>
      <c r="AN39" s="1111"/>
      <c r="AO39" s="28"/>
      <c r="AP39" s="28"/>
      <c r="AQ39" s="28"/>
      <c r="AR39" s="22"/>
      <c r="AS39" s="968"/>
      <c r="AT39" s="28"/>
      <c r="AU39" s="28"/>
      <c r="AV39" s="28"/>
      <c r="AW39" s="272"/>
      <c r="AX39" s="28"/>
      <c r="AY39" s="28"/>
      <c r="AZ39" s="28"/>
      <c r="BA39" s="556"/>
      <c r="BB39" s="556"/>
      <c r="BC39" s="556"/>
      <c r="BD39" s="556"/>
      <c r="BE39" s="556"/>
      <c r="BF39" s="556"/>
      <c r="BG39" s="8"/>
      <c r="BH39" s="8"/>
      <c r="BI39" s="8"/>
      <c r="BJ39" s="13"/>
    </row>
    <row r="40" spans="1:62">
      <c r="BJ40" s="13"/>
    </row>
  </sheetData>
  <mergeCells count="131">
    <mergeCell ref="DK8:DL8"/>
    <mergeCell ref="DM8:DN8"/>
    <mergeCell ref="M9:N9"/>
    <mergeCell ref="M8:N8"/>
    <mergeCell ref="M7:N7"/>
    <mergeCell ref="M6:N6"/>
    <mergeCell ref="M5:N5"/>
    <mergeCell ref="M4:N4"/>
    <mergeCell ref="AA10:AB10"/>
    <mergeCell ref="AY8:AY10"/>
    <mergeCell ref="AZ8:AZ10"/>
    <mergeCell ref="BA4:BI7"/>
    <mergeCell ref="BA8:BI10"/>
    <mergeCell ref="A1:BI1"/>
    <mergeCell ref="BQ2:BR2"/>
    <mergeCell ref="BQ3:BR3"/>
    <mergeCell ref="CQ8:CR8"/>
    <mergeCell ref="CS8:CT8"/>
    <mergeCell ref="CU8:CV8"/>
    <mergeCell ref="BQ4:BR4"/>
    <mergeCell ref="CG8:CH8"/>
    <mergeCell ref="DA8:DB8"/>
    <mergeCell ref="CW8:CX8"/>
    <mergeCell ref="CY8:CZ8"/>
    <mergeCell ref="BV8:BW8"/>
    <mergeCell ref="BT8:BU8"/>
    <mergeCell ref="BJ4:BK4"/>
    <mergeCell ref="CC8:CD8"/>
    <mergeCell ref="CE8:CF8"/>
    <mergeCell ref="BR8:BS8"/>
    <mergeCell ref="C3:K6"/>
    <mergeCell ref="A3:B6"/>
    <mergeCell ref="M3:BI3"/>
    <mergeCell ref="AQ7:AX10"/>
    <mergeCell ref="AO7:AP10"/>
    <mergeCell ref="AZ4:AZ7"/>
    <mergeCell ref="AY4:AY7"/>
    <mergeCell ref="A36:A38"/>
    <mergeCell ref="A33:A35"/>
    <mergeCell ref="A27:A29"/>
    <mergeCell ref="A24:A26"/>
    <mergeCell ref="B15:G16"/>
    <mergeCell ref="H15:I16"/>
    <mergeCell ref="A30:A32"/>
    <mergeCell ref="B18:G19"/>
    <mergeCell ref="H18:I19"/>
    <mergeCell ref="B24:G25"/>
    <mergeCell ref="H24:I25"/>
    <mergeCell ref="B30:G31"/>
    <mergeCell ref="H30:I31"/>
    <mergeCell ref="B36:G37"/>
    <mergeCell ref="H36:I37"/>
    <mergeCell ref="A18:A20"/>
    <mergeCell ref="A15:A17"/>
    <mergeCell ref="A21:A23"/>
    <mergeCell ref="B21:G22"/>
    <mergeCell ref="H21:I22"/>
    <mergeCell ref="B33:G34"/>
    <mergeCell ref="H33:I34"/>
    <mergeCell ref="AV15:AV17"/>
    <mergeCell ref="AW15:BB16"/>
    <mergeCell ref="AW12:BI14"/>
    <mergeCell ref="AV12:AV14"/>
    <mergeCell ref="AV18:AV20"/>
    <mergeCell ref="AW18:BB19"/>
    <mergeCell ref="BC18:BD19"/>
    <mergeCell ref="Y18:AE20"/>
    <mergeCell ref="AF18:AH20"/>
    <mergeCell ref="BC15:BD16"/>
    <mergeCell ref="AL12:AT15"/>
    <mergeCell ref="AK12:AK15"/>
    <mergeCell ref="O21:W23"/>
    <mergeCell ref="Y21:AE23"/>
    <mergeCell ref="AF21:AH23"/>
    <mergeCell ref="AA4:AB4"/>
    <mergeCell ref="AM7:AN10"/>
    <mergeCell ref="AM6:AN6"/>
    <mergeCell ref="AM5:AN5"/>
    <mergeCell ref="AM4:AN4"/>
    <mergeCell ref="AA9:AB9"/>
    <mergeCell ref="AA8:AB8"/>
    <mergeCell ref="AA7:AB7"/>
    <mergeCell ref="AA6:AB6"/>
    <mergeCell ref="AA5:AB5"/>
    <mergeCell ref="O18:W20"/>
    <mergeCell ref="A12:B14"/>
    <mergeCell ref="C12:N14"/>
    <mergeCell ref="M10:N10"/>
    <mergeCell ref="O12:O14"/>
    <mergeCell ref="Y12:Y14"/>
    <mergeCell ref="O15:W17"/>
    <mergeCell ref="Y15:AE17"/>
    <mergeCell ref="AF15:AH17"/>
    <mergeCell ref="P14:X14"/>
    <mergeCell ref="P12:X13"/>
    <mergeCell ref="Z12:AI14"/>
    <mergeCell ref="Y24:AE26"/>
    <mergeCell ref="AF24:AH26"/>
    <mergeCell ref="B27:G28"/>
    <mergeCell ref="H27:I28"/>
    <mergeCell ref="O27:W29"/>
    <mergeCell ref="Y27:AE29"/>
    <mergeCell ref="AF27:AH29"/>
    <mergeCell ref="Y30:AE32"/>
    <mergeCell ref="AF30:AH32"/>
    <mergeCell ref="O24:W26"/>
    <mergeCell ref="O30:W32"/>
    <mergeCell ref="AV21:AV23"/>
    <mergeCell ref="AW21:BB22"/>
    <mergeCell ref="BC21:BD22"/>
    <mergeCell ref="AV24:AV26"/>
    <mergeCell ref="AW24:BB25"/>
    <mergeCell ref="BC24:BD25"/>
    <mergeCell ref="O36:W38"/>
    <mergeCell ref="Y36:AE38"/>
    <mergeCell ref="AF36:AH38"/>
    <mergeCell ref="AV33:AV35"/>
    <mergeCell ref="AW33:BB34"/>
    <mergeCell ref="BC33:BD34"/>
    <mergeCell ref="AV36:AV38"/>
    <mergeCell ref="AW36:BB37"/>
    <mergeCell ref="BC36:BD37"/>
    <mergeCell ref="AV27:AV29"/>
    <mergeCell ref="AW27:BB28"/>
    <mergeCell ref="BC27:BD28"/>
    <mergeCell ref="AV30:AV32"/>
    <mergeCell ref="AW30:BB31"/>
    <mergeCell ref="BC30:BD31"/>
    <mergeCell ref="O33:W35"/>
    <mergeCell ref="Y33:AE35"/>
    <mergeCell ref="AF33:AH35"/>
  </mergeCells>
  <printOptions horizontalCentered="1"/>
  <pageMargins left="0.196850393700787" right="0.196850393700787" top="0.196850393700787" bottom="0.196850393700787" header="0" footer="0"/>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sheetPr>
    <tabColor theme="4" tint="0.59999389629810485"/>
  </sheetPr>
  <dimension ref="A1:BQ81"/>
  <sheetViews>
    <sheetView view="pageBreakPreview" zoomScaleNormal="100" zoomScaleSheetLayoutView="100" workbookViewId="0">
      <selection activeCell="X29" sqref="X29:AN29"/>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69">
      <c r="A1" s="1" t="str">
        <f>CONCATENATE([2]Sections!$K$1," - / - ",[2]Sections!$K$13," ",[2]Sections!$L$13,": ",[2]Sections!$N$13," [ ",[2]Sections!$V$2," ",ROMAN(COUNT($BM$1:$BM$843))," / ",ROMAN(BM1)," ]")</f>
        <v>Female Household Questionnaire - / - Section 10: Women's Issues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9" ht="6" customHeight="1">
      <c r="A2" s="537"/>
      <c r="B2" s="537"/>
    </row>
    <row r="3" spans="1:69" ht="15" customHeight="1">
      <c r="A3" s="55">
        <f>VLOOKUP(BN3,[2]eFHH!$K$4:$M$346,3,FALSE)</f>
        <v>10.01</v>
      </c>
      <c r="B3" s="56"/>
      <c r="C3" s="15" t="str">
        <f>VLOOKUP(BN3,[2]eFHH!$P$1:$XX$3016,8,FALSE)</f>
        <v>In this village, are there women who are well respected by men and women?</v>
      </c>
      <c r="D3" s="15"/>
      <c r="E3" s="15"/>
      <c r="F3" s="15"/>
      <c r="G3" s="15"/>
      <c r="H3" s="15"/>
      <c r="I3" s="15"/>
      <c r="J3" s="15"/>
      <c r="K3" s="15"/>
      <c r="L3" s="15"/>
      <c r="M3" s="15"/>
      <c r="N3" s="15"/>
      <c r="O3" s="15"/>
      <c r="P3" s="15"/>
      <c r="Q3" s="15"/>
      <c r="R3" s="15"/>
      <c r="S3" s="16"/>
      <c r="U3" s="119"/>
      <c r="V3" s="55">
        <f>VLOOKUP(BP3,[2]eFHH!$K$1:$M$30028,3,FALSE)</f>
        <v>10.039999999999999</v>
      </c>
      <c r="W3" s="56"/>
      <c r="X3" s="15" t="str">
        <f>VLOOKUP(BP3,[2]eFHH!$P$1:$XX$3017,8,FALSE)</f>
        <v>Who or what group?</v>
      </c>
      <c r="Y3" s="15"/>
      <c r="Z3" s="15"/>
      <c r="AA3" s="15"/>
      <c r="AB3" s="15"/>
      <c r="AC3" s="15"/>
      <c r="AD3" s="15"/>
      <c r="AE3" s="15"/>
      <c r="AF3" s="15"/>
      <c r="AG3" s="15"/>
      <c r="AH3" s="15"/>
      <c r="AI3" s="15"/>
      <c r="AJ3" s="15"/>
      <c r="AK3" s="15"/>
      <c r="AL3" s="15"/>
      <c r="AM3" s="15"/>
      <c r="AN3" s="16"/>
      <c r="AP3" s="119"/>
      <c r="AQ3" s="55">
        <f>VLOOKUP(BJ3,[2]eFHH!$K$1:$M$30028,3,FALSE)</f>
        <v>10.059999999999999</v>
      </c>
      <c r="AR3" s="179"/>
      <c r="AS3" s="15" t="str">
        <f>VLOOKUP(BJ3,[2]eFHH!$P$1:$XX$3017,8,FALSE)</f>
        <v>Do you go to this person or group? [IF NOT] Why not?</v>
      </c>
      <c r="AT3" s="15"/>
      <c r="AU3" s="15"/>
      <c r="AV3" s="15"/>
      <c r="AW3" s="15"/>
      <c r="AX3" s="15"/>
      <c r="AY3" s="15"/>
      <c r="AZ3" s="15"/>
      <c r="BA3" s="15"/>
      <c r="BB3" s="15"/>
      <c r="BC3" s="15"/>
      <c r="BD3" s="15"/>
      <c r="BE3" s="15"/>
      <c r="BF3" s="15"/>
      <c r="BG3" s="15"/>
      <c r="BH3" s="15"/>
      <c r="BI3" s="16"/>
      <c r="BJ3" s="239">
        <v>10.85</v>
      </c>
      <c r="BK3" s="239"/>
      <c r="BN3" s="309">
        <v>10.81</v>
      </c>
      <c r="BO3" s="310"/>
      <c r="BP3" s="239">
        <v>10.83</v>
      </c>
      <c r="BQ3" s="239"/>
    </row>
    <row r="4" spans="1:69" ht="15" customHeight="1">
      <c r="A4" s="125"/>
      <c r="B4" s="126"/>
      <c r="C4" s="18"/>
      <c r="D4" s="18"/>
      <c r="E4" s="18"/>
      <c r="F4" s="18"/>
      <c r="G4" s="18"/>
      <c r="H4" s="18"/>
      <c r="I4" s="18"/>
      <c r="J4" s="18"/>
      <c r="K4" s="18"/>
      <c r="L4" s="18"/>
      <c r="M4" s="18"/>
      <c r="N4" s="18"/>
      <c r="O4" s="18"/>
      <c r="P4" s="18"/>
      <c r="Q4" s="18"/>
      <c r="R4" s="18"/>
      <c r="S4" s="19"/>
      <c r="U4" s="119"/>
      <c r="V4" s="844" t="str">
        <f>VLOOKUP(BP3,[2]eFHH!$P$1:$XX$3017,9,FALSE)</f>
        <v>[MARK ALL MENTIONED]</v>
      </c>
      <c r="W4" s="440"/>
      <c r="X4" s="440"/>
      <c r="Y4" s="440"/>
      <c r="Z4" s="440"/>
      <c r="AA4" s="440"/>
      <c r="AB4" s="440"/>
      <c r="AC4" s="440"/>
      <c r="AD4" s="440"/>
      <c r="AE4" s="440"/>
      <c r="AF4" s="440"/>
      <c r="AG4" s="440"/>
      <c r="AH4" s="440"/>
      <c r="AI4" s="440"/>
      <c r="AJ4" s="440"/>
      <c r="AK4" s="440"/>
      <c r="AL4" s="440"/>
      <c r="AM4" s="440"/>
      <c r="AN4" s="845"/>
      <c r="AP4" s="119"/>
      <c r="AQ4" s="125"/>
      <c r="AR4" s="180"/>
      <c r="AS4" s="18"/>
      <c r="AT4" s="18"/>
      <c r="AU4" s="18"/>
      <c r="AV4" s="18"/>
      <c r="AW4" s="18"/>
      <c r="AX4" s="18"/>
      <c r="AY4" s="18"/>
      <c r="AZ4" s="18"/>
      <c r="BA4" s="18"/>
      <c r="BB4" s="18"/>
      <c r="BC4" s="18"/>
      <c r="BD4" s="18"/>
      <c r="BE4" s="18"/>
      <c r="BF4" s="18"/>
      <c r="BG4" s="18"/>
      <c r="BH4" s="18"/>
      <c r="BI4" s="19"/>
      <c r="BK4" s="145"/>
      <c r="BL4" s="8"/>
      <c r="BM4" s="8"/>
      <c r="BN4" s="311">
        <f>VLOOKUP(BN3,[2]eFHH!$P$1:$XX$3016,60,FALSE)</f>
        <v>0</v>
      </c>
      <c r="BO4" s="312"/>
      <c r="BP4" s="133">
        <f>VLOOKUP(BP3,[2]eFHH!$P$1:$XX$3016,60,FALSE)</f>
        <v>0</v>
      </c>
      <c r="BQ4" s="43"/>
    </row>
    <row r="5" spans="1:69" ht="14.25" customHeight="1">
      <c r="A5" s="846">
        <v>1</v>
      </c>
      <c r="B5" s="476" t="str">
        <f>VLOOKUP(BN3,[2]eFHH!$P$1:$XX$3016,10,FALSE)</f>
        <v>No</v>
      </c>
      <c r="C5" s="477"/>
      <c r="D5" s="272" t="str">
        <f>CONCATENATE("[&gt;&gt;",VLOOKUP(BN3,[2]eFHH!$P$1:$XX$3017,3,FALSE),"]")</f>
        <v>[&gt;&gt;10.03]</v>
      </c>
      <c r="E5" s="477"/>
      <c r="F5" s="477"/>
      <c r="G5" s="477"/>
      <c r="H5" s="477"/>
      <c r="I5" s="13"/>
      <c r="J5" s="288" t="s">
        <v>0</v>
      </c>
      <c r="K5" s="560" t="s">
        <v>70</v>
      </c>
      <c r="L5" s="790"/>
      <c r="M5" s="2"/>
      <c r="N5" s="272" t="str">
        <f>CONCATENATE("[ &gt;&gt;",VLOOKUP(BN3,[2]eFHH!$P$1:$XX$3017,3,FALSE),"]")</f>
        <v>[ &gt;&gt;10.03]</v>
      </c>
      <c r="O5" s="2"/>
      <c r="Q5" s="12"/>
      <c r="S5" s="124"/>
      <c r="U5" s="119"/>
      <c r="V5" s="251">
        <v>1</v>
      </c>
      <c r="W5" s="678" t="str">
        <f>VLOOKUP(BP3,[2]eFHH!$P$1:$XX$3017,10,FALSE)</f>
        <v>Women's group</v>
      </c>
      <c r="X5" s="22"/>
      <c r="Y5" s="545"/>
      <c r="Z5" s="847"/>
      <c r="AA5" s="847"/>
      <c r="AB5" s="847"/>
      <c r="AC5" s="847"/>
      <c r="AD5" s="847"/>
      <c r="AE5" s="848"/>
      <c r="AF5" s="13"/>
      <c r="AG5" s="13"/>
      <c r="AH5" s="13"/>
      <c r="AI5" s="13"/>
      <c r="AJ5" s="13"/>
      <c r="AK5" s="849"/>
      <c r="AL5" s="849"/>
      <c r="AM5" s="848"/>
      <c r="AN5" s="565"/>
      <c r="AP5" s="119"/>
      <c r="AQ5" s="251">
        <v>1</v>
      </c>
      <c r="AR5" s="677" t="str">
        <f>VLOOKUP(BJ3,[2]eFHH!$P$1:$XX$3017,10,FALSE)</f>
        <v>Yes, I Go To This Person or Group</v>
      </c>
      <c r="AS5" s="292"/>
      <c r="AT5" s="843"/>
      <c r="AU5" s="850"/>
      <c r="AV5" s="850"/>
      <c r="AW5" s="850"/>
      <c r="AX5" s="12"/>
      <c r="AY5" s="288">
        <v>4</v>
      </c>
      <c r="AZ5" s="20" t="str">
        <f>VLOOKUP(BJ3,[2]eFHH!$P$1:$XX$3017,13,FALSE)</f>
        <v>Not Appropriate / Against Custom</v>
      </c>
      <c r="BA5" s="762"/>
      <c r="BB5" s="762"/>
      <c r="BC5" s="762"/>
      <c r="BD5" s="762"/>
      <c r="BE5" s="762"/>
      <c r="BF5" s="851"/>
      <c r="BG5" s="851"/>
      <c r="BH5" s="852"/>
      <c r="BI5" s="667"/>
      <c r="BK5" s="145"/>
      <c r="BL5" s="24"/>
      <c r="BM5" s="24"/>
      <c r="BN5" s="240">
        <f>VLOOKUP(BN3,[2]eFHH!$P$1:$XX$3016,3,FALSE)</f>
        <v>10.029999999999999</v>
      </c>
      <c r="BO5" s="241"/>
      <c r="BP5" s="683" t="str">
        <f>VLOOKUP(BP3,[2]eFHH!$P$1:$XX$3016,3,FALSE)</f>
        <v/>
      </c>
      <c r="BQ5" s="140"/>
    </row>
    <row r="6" spans="1:69" ht="14.25" customHeight="1">
      <c r="A6" s="853">
        <v>2</v>
      </c>
      <c r="B6" s="561" t="str">
        <f>VLOOKUP(BN3,[2]eFHH!$P$1:$XX$3016,11,FALSE)</f>
        <v>Yes</v>
      </c>
      <c r="C6" s="562"/>
      <c r="D6" s="48"/>
      <c r="E6" s="562"/>
      <c r="F6" s="562"/>
      <c r="G6" s="562"/>
      <c r="H6" s="562"/>
      <c r="I6" s="308"/>
      <c r="J6" s="251" t="s">
        <v>1</v>
      </c>
      <c r="K6" s="563" t="s">
        <v>71</v>
      </c>
      <c r="L6" s="563"/>
      <c r="M6" s="48"/>
      <c r="N6" s="547"/>
      <c r="O6" s="547"/>
      <c r="P6" s="276" t="str">
        <f>CONCATENATE("[ &gt;&gt;",VLOOKUP(BN3,[2]eFHH!$P$1:$XX$3017,3,FALSE),"]")</f>
        <v>[ &gt;&gt;10.03]</v>
      </c>
      <c r="Q6" s="154"/>
      <c r="R6" s="154"/>
      <c r="S6" s="176"/>
      <c r="U6" s="145"/>
      <c r="V6" s="251">
        <v>2</v>
      </c>
      <c r="W6" s="297" t="str">
        <f>VLOOKUP(BP3,[2]eFHH!$P$1:$XX$3017,11,FALSE)</f>
        <v>Mullah</v>
      </c>
      <c r="X6" s="20"/>
      <c r="Y6" s="2"/>
      <c r="Z6" s="2"/>
      <c r="AA6" s="2"/>
      <c r="AB6" s="2"/>
      <c r="AC6" s="2"/>
      <c r="AD6" s="2"/>
      <c r="AE6" s="2"/>
      <c r="AF6" s="2"/>
      <c r="AG6" s="2"/>
      <c r="AH6" s="2"/>
      <c r="AI6" s="2"/>
      <c r="AJ6" s="2"/>
      <c r="AK6" s="2"/>
      <c r="AL6" s="2"/>
      <c r="AM6" s="2"/>
      <c r="AN6" s="618"/>
      <c r="AO6" s="66"/>
      <c r="AP6" s="854"/>
      <c r="AQ6" s="288">
        <v>2</v>
      </c>
      <c r="AR6" s="297" t="str">
        <f>VLOOKUP(BJ3,[2]eFHH!$P$1:$XX$3017,11,FALSE)</f>
        <v>Fear</v>
      </c>
      <c r="AS6" s="20"/>
      <c r="AT6" s="2"/>
      <c r="AU6" s="2"/>
      <c r="AV6" s="2"/>
      <c r="AW6" s="2"/>
      <c r="AX6" s="12"/>
      <c r="AY6" s="251">
        <v>5</v>
      </c>
      <c r="AZ6" s="20" t="str">
        <f>VLOOKUP(BJ3,[2]eFHH!$P$1:$XX$3017,14,FALSE)</f>
        <v>Not Allowed</v>
      </c>
      <c r="BB6" s="2"/>
      <c r="BC6" s="2"/>
      <c r="BD6" s="2"/>
      <c r="BE6" s="2"/>
      <c r="BF6" s="2"/>
      <c r="BG6" s="2"/>
      <c r="BH6" s="2"/>
      <c r="BI6" s="618"/>
      <c r="BK6" s="145"/>
      <c r="BL6" s="66"/>
      <c r="BM6" s="66"/>
      <c r="BN6" s="13"/>
      <c r="BO6" s="13"/>
    </row>
    <row r="7" spans="1:69" ht="14.25" customHeight="1">
      <c r="U7" s="579"/>
      <c r="V7" s="251">
        <v>3</v>
      </c>
      <c r="W7" s="297" t="str">
        <f>VLOOKUP(BP3,[2]eFHH!$P$1:$XX$3017,12,FALSE)</f>
        <v>Educated and respected woman</v>
      </c>
      <c r="X7" s="20"/>
      <c r="Y7" s="2"/>
      <c r="Z7" s="2"/>
      <c r="AA7" s="2"/>
      <c r="AB7" s="2"/>
      <c r="AC7" s="2"/>
      <c r="AD7" s="2"/>
      <c r="AE7" s="2"/>
      <c r="AF7" s="2"/>
      <c r="AG7" s="2"/>
      <c r="AH7" s="2"/>
      <c r="AI7" s="2"/>
      <c r="AJ7" s="2"/>
      <c r="AK7" s="2"/>
      <c r="AL7" s="2"/>
      <c r="AM7" s="2"/>
      <c r="AN7" s="618"/>
      <c r="AO7" s="24"/>
      <c r="AP7" s="855"/>
      <c r="AQ7" s="315">
        <v>3</v>
      </c>
      <c r="AR7" s="294" t="str">
        <f>VLOOKUP(BJ3,[2]eFHH!$P$1:$XX$3017,12,FALSE)</f>
        <v>Shame</v>
      </c>
      <c r="AS7" s="275"/>
      <c r="AT7" s="48"/>
      <c r="AU7" s="48"/>
      <c r="AV7" s="48"/>
      <c r="AW7" s="48"/>
      <c r="AX7" s="564"/>
      <c r="AY7" s="288">
        <v>6</v>
      </c>
      <c r="AZ7" s="275" t="str">
        <f>VLOOKUP(BJ3,[2]eFHH!$P$1:$XX$3017,15,FALSE)</f>
        <v>No Interest / No Problems</v>
      </c>
      <c r="BA7" s="154"/>
      <c r="BB7" s="308"/>
      <c r="BC7" s="308"/>
      <c r="BD7" s="308"/>
      <c r="BE7" s="308"/>
      <c r="BF7" s="308"/>
      <c r="BG7" s="308"/>
      <c r="BH7" s="277"/>
      <c r="BI7" s="856"/>
      <c r="BK7" s="145"/>
      <c r="BL7" s="24"/>
      <c r="BM7" s="24"/>
      <c r="BN7" s="13"/>
      <c r="BO7" s="13"/>
    </row>
    <row r="8" spans="1:69" ht="15" customHeight="1">
      <c r="A8" s="55">
        <f>VLOOKUP(BN8,[2]eFHH!$K$1:$M$30028,3,FALSE)</f>
        <v>10.02</v>
      </c>
      <c r="B8" s="56"/>
      <c r="C8" s="15" t="str">
        <f>VLOOKUP(BN8,[2]eFHH!$P$1:$XX$3017,8,FALSE)</f>
        <v>Does this {woman / women} have any title(s) or position(s)? [IF YES] What?</v>
      </c>
      <c r="D8" s="15"/>
      <c r="E8" s="15"/>
      <c r="F8" s="15"/>
      <c r="G8" s="15"/>
      <c r="H8" s="15"/>
      <c r="I8" s="15"/>
      <c r="J8" s="15"/>
      <c r="K8" s="15"/>
      <c r="L8" s="15"/>
      <c r="M8" s="15"/>
      <c r="N8" s="15"/>
      <c r="O8" s="15"/>
      <c r="P8" s="15"/>
      <c r="Q8" s="15"/>
      <c r="R8" s="15"/>
      <c r="S8" s="16"/>
      <c r="U8" s="119"/>
      <c r="V8" s="251">
        <v>4</v>
      </c>
      <c r="W8" s="20" t="str">
        <f>VLOOKUP(BP3,[2]eFHH!$P$1:$XX$3017,13,FALSE)</f>
        <v>Educated and respected man</v>
      </c>
      <c r="X8" s="12"/>
      <c r="Y8" s="2"/>
      <c r="Z8" s="2"/>
      <c r="AA8" s="2"/>
      <c r="AB8" s="2"/>
      <c r="AC8" s="2"/>
      <c r="AD8" s="2"/>
      <c r="AE8" s="2"/>
      <c r="AF8" s="2"/>
      <c r="AG8" s="2"/>
      <c r="AH8" s="2"/>
      <c r="AI8" s="2"/>
      <c r="AJ8" s="2"/>
      <c r="AK8" s="2"/>
      <c r="AL8" s="2"/>
      <c r="AM8" s="2"/>
      <c r="AN8" s="618"/>
      <c r="AO8" s="24"/>
      <c r="AP8" s="855"/>
      <c r="AQ8" s="595" t="s">
        <v>6</v>
      </c>
      <c r="AR8" s="857" t="str">
        <f>VLOOKUP(BJ3,[2]eFHH!$P$1:$XX$3017,16,FALSE)</f>
        <v>Other:</v>
      </c>
      <c r="AS8" s="732"/>
      <c r="AT8" s="733"/>
      <c r="AU8" s="733"/>
      <c r="AV8" s="733"/>
      <c r="AW8" s="733"/>
      <c r="AX8" s="733"/>
      <c r="AY8" s="733"/>
      <c r="AZ8" s="733"/>
      <c r="BA8" s="733"/>
      <c r="BB8" s="733"/>
      <c r="BC8" s="733"/>
      <c r="BD8" s="733"/>
      <c r="BE8" s="733"/>
      <c r="BF8" s="733"/>
      <c r="BG8" s="733"/>
      <c r="BH8" s="733"/>
      <c r="BI8" s="779"/>
      <c r="BK8" s="145"/>
      <c r="BL8" s="66"/>
      <c r="BM8" s="66"/>
      <c r="BN8" s="239">
        <v>10.82</v>
      </c>
      <c r="BO8" s="239"/>
    </row>
    <row r="9" spans="1:69" ht="15" customHeight="1" thickBot="1">
      <c r="A9" s="197"/>
      <c r="B9" s="198"/>
      <c r="C9" s="415"/>
      <c r="D9" s="415"/>
      <c r="E9" s="415"/>
      <c r="F9" s="415"/>
      <c r="G9" s="415"/>
      <c r="H9" s="415"/>
      <c r="I9" s="415"/>
      <c r="J9" s="415"/>
      <c r="K9" s="415"/>
      <c r="L9" s="415"/>
      <c r="M9" s="415"/>
      <c r="N9" s="415"/>
      <c r="O9" s="415"/>
      <c r="P9" s="415"/>
      <c r="Q9" s="415"/>
      <c r="R9" s="415"/>
      <c r="S9" s="287"/>
      <c r="U9" s="119"/>
      <c r="V9" s="251">
        <v>5</v>
      </c>
      <c r="W9" s="20" t="str">
        <f>VLOOKUP(BP3,[2]eFHH!$P$1:$XX$3017,14,FALSE)</f>
        <v>Group Established by NGO</v>
      </c>
      <c r="X9" s="13"/>
      <c r="Y9" s="2"/>
      <c r="Z9" s="2"/>
      <c r="AA9" s="2"/>
      <c r="AB9" s="2"/>
      <c r="AC9" s="2"/>
      <c r="AD9" s="2"/>
      <c r="AE9" s="2"/>
      <c r="AF9" s="2"/>
      <c r="AG9" s="2"/>
      <c r="AH9" s="2"/>
      <c r="AI9" s="2"/>
      <c r="AJ9" s="2"/>
      <c r="AK9" s="2"/>
      <c r="AL9" s="2"/>
      <c r="AM9" s="2"/>
      <c r="AN9" s="618"/>
      <c r="AO9" s="12"/>
      <c r="AP9" s="711"/>
      <c r="AQ9" s="595"/>
      <c r="AR9" s="858"/>
      <c r="AS9" s="732"/>
      <c r="AT9" s="733"/>
      <c r="AU9" s="733"/>
      <c r="AV9" s="733"/>
      <c r="AW9" s="733"/>
      <c r="AX9" s="733"/>
      <c r="AY9" s="733"/>
      <c r="AZ9" s="733"/>
      <c r="BA9" s="733"/>
      <c r="BB9" s="733"/>
      <c r="BC9" s="733"/>
      <c r="BD9" s="733"/>
      <c r="BE9" s="733"/>
      <c r="BF9" s="733"/>
      <c r="BG9" s="733"/>
      <c r="BH9" s="733"/>
      <c r="BI9" s="859"/>
      <c r="BJ9" s="24"/>
      <c r="BK9" s="145"/>
      <c r="BL9" s="24"/>
      <c r="BM9" s="24"/>
      <c r="BN9" s="860">
        <f>VLOOKUP(BN8,[2]eFHH!$P$1:$XX$3016,60,FALSE)</f>
        <v>0</v>
      </c>
      <c r="BO9" s="312"/>
    </row>
    <row r="10" spans="1:69" ht="14.25" customHeight="1">
      <c r="A10" s="844" t="str">
        <f>VLOOKUP(BN8,[2]eFHH!$P$1:$XX$3017,9,FALSE)</f>
        <v>[MARK ALL MENTIONED]</v>
      </c>
      <c r="B10" s="440"/>
      <c r="C10" s="440"/>
      <c r="D10" s="440"/>
      <c r="E10" s="440"/>
      <c r="F10" s="440"/>
      <c r="G10" s="440"/>
      <c r="H10" s="440"/>
      <c r="I10" s="440"/>
      <c r="J10" s="440"/>
      <c r="K10" s="440"/>
      <c r="L10" s="440"/>
      <c r="M10" s="440"/>
      <c r="N10" s="440"/>
      <c r="O10" s="440"/>
      <c r="P10" s="440"/>
      <c r="Q10" s="440"/>
      <c r="R10" s="440"/>
      <c r="S10" s="845"/>
      <c r="U10" s="119"/>
      <c r="V10" s="251">
        <v>6</v>
      </c>
      <c r="W10" s="20" t="str">
        <f>VLOOKUP(BP3,[2]eFHH!$P$1:$XX$3017,15,FALSE)</f>
        <v>CDC</v>
      </c>
      <c r="X10" s="663"/>
      <c r="Y10" s="2"/>
      <c r="Z10" s="2"/>
      <c r="AA10" s="2"/>
      <c r="AB10" s="2"/>
      <c r="AC10" s="2"/>
      <c r="AD10" s="2"/>
      <c r="AE10" s="2"/>
      <c r="AF10" s="2"/>
      <c r="AG10" s="2"/>
      <c r="AH10" s="2"/>
      <c r="AI10" s="2"/>
      <c r="AJ10" s="2"/>
      <c r="AK10" s="2"/>
      <c r="AL10" s="2"/>
      <c r="AM10" s="2"/>
      <c r="AN10" s="251" t="s">
        <v>0</v>
      </c>
      <c r="AO10" s="12"/>
      <c r="AP10" s="711"/>
      <c r="AQ10" s="595"/>
      <c r="AR10" s="858"/>
      <c r="AS10" s="732"/>
      <c r="AT10" s="733"/>
      <c r="AU10" s="733"/>
      <c r="AV10" s="733"/>
      <c r="AW10" s="733"/>
      <c r="AX10" s="733"/>
      <c r="AY10" s="733"/>
      <c r="AZ10" s="733"/>
      <c r="BA10" s="733"/>
      <c r="BB10" s="733"/>
      <c r="BC10" s="733"/>
      <c r="BD10" s="733"/>
      <c r="BE10" s="733"/>
      <c r="BF10" s="733"/>
      <c r="BG10" s="733"/>
      <c r="BH10" s="733"/>
      <c r="BI10" s="643" t="s">
        <v>0</v>
      </c>
      <c r="BJ10" s="24"/>
      <c r="BK10" s="145"/>
      <c r="BL10" s="66"/>
      <c r="BM10" s="66"/>
      <c r="BN10" s="861" t="str">
        <f>VLOOKUP(BN8,[2]eFHH!$P$1:$XX$3016,3,FALSE)</f>
        <v/>
      </c>
      <c r="BO10" s="241"/>
    </row>
    <row r="11" spans="1:69" ht="14.25" customHeight="1" thickBot="1">
      <c r="A11" s="251">
        <v>1</v>
      </c>
      <c r="B11" s="678" t="str">
        <f>VLOOKUP(BN8,[2]eFHH!$P$1:$XX$3017,10,FALSE)</f>
        <v>No, This Person Doesn't Have a Title or Position</v>
      </c>
      <c r="C11" s="22"/>
      <c r="D11" s="545"/>
      <c r="E11" s="847"/>
      <c r="F11" s="847"/>
      <c r="G11" s="847"/>
      <c r="H11" s="847"/>
      <c r="I11" s="847"/>
      <c r="J11" s="848"/>
      <c r="K11" s="13"/>
      <c r="L11" s="13"/>
      <c r="M11" s="13"/>
      <c r="N11" s="13"/>
      <c r="O11" s="13"/>
      <c r="P11" s="849"/>
      <c r="Q11" s="849"/>
      <c r="R11" s="848"/>
      <c r="S11" s="565"/>
      <c r="T11" s="12"/>
      <c r="U11" s="145"/>
      <c r="V11" s="251">
        <v>7</v>
      </c>
      <c r="W11" s="20" t="str">
        <f>VLOOKUP(BP3,[2]eFHH!$P$1:$XX$3017,16,FALSE)</f>
        <v>Women's Council</v>
      </c>
      <c r="X11" s="663"/>
      <c r="Y11" s="2"/>
      <c r="Z11" s="2"/>
      <c r="AA11" s="2"/>
      <c r="AB11" s="2"/>
      <c r="AC11" s="2"/>
      <c r="AD11" s="2"/>
      <c r="AE11" s="2"/>
      <c r="AF11" s="2"/>
      <c r="AG11" s="2"/>
      <c r="AH11" s="2"/>
      <c r="AI11" s="2"/>
      <c r="AJ11" s="2"/>
      <c r="AK11" s="2"/>
      <c r="AL11" s="2"/>
      <c r="AM11" s="2"/>
      <c r="AN11" s="288" t="s">
        <v>1</v>
      </c>
      <c r="AO11" s="12"/>
      <c r="AP11" s="711"/>
      <c r="AQ11" s="595"/>
      <c r="AR11" s="858"/>
      <c r="AS11" s="736"/>
      <c r="AT11" s="737"/>
      <c r="AU11" s="737"/>
      <c r="AV11" s="737"/>
      <c r="AW11" s="737"/>
      <c r="AX11" s="737"/>
      <c r="AY11" s="737"/>
      <c r="AZ11" s="737"/>
      <c r="BA11" s="737"/>
      <c r="BB11" s="737"/>
      <c r="BC11" s="737"/>
      <c r="BD11" s="737"/>
      <c r="BE11" s="737"/>
      <c r="BF11" s="737"/>
      <c r="BG11" s="737"/>
      <c r="BH11" s="737"/>
      <c r="BI11" s="862" t="s">
        <v>1</v>
      </c>
      <c r="BJ11" s="66"/>
      <c r="BK11" s="145"/>
      <c r="BL11" s="24"/>
      <c r="BM11" s="24"/>
      <c r="BN11" s="13"/>
      <c r="BO11" s="13"/>
    </row>
    <row r="12" spans="1:69" s="12" customFormat="1" ht="14.25" customHeight="1">
      <c r="A12" s="251">
        <v>2</v>
      </c>
      <c r="B12" s="297" t="str">
        <f>VLOOKUP(BN8,[2]eFHH!$P$1:$XX$3017,11,FALSE)</f>
        <v>Head of Women's Council</v>
      </c>
      <c r="C12" s="20"/>
      <c r="D12" s="2"/>
      <c r="E12" s="2"/>
      <c r="F12" s="2"/>
      <c r="G12" s="2"/>
      <c r="H12" s="2"/>
      <c r="I12" s="2"/>
      <c r="J12" s="2"/>
      <c r="K12" s="2"/>
      <c r="L12" s="2"/>
      <c r="M12" s="2"/>
      <c r="N12" s="2"/>
      <c r="O12" s="2"/>
      <c r="P12" s="2"/>
      <c r="Q12" s="2"/>
      <c r="R12" s="2"/>
      <c r="S12" s="618"/>
      <c r="U12" s="145"/>
      <c r="V12" s="595" t="s">
        <v>6</v>
      </c>
      <c r="W12" s="858" t="str">
        <f>VLOOKUP(BP3,[2]eFHH!$P$1:$XX$3017,17,FALSE)</f>
        <v>Other:</v>
      </c>
      <c r="X12" s="752"/>
      <c r="Y12" s="752"/>
      <c r="Z12" s="752"/>
      <c r="AA12" s="752"/>
      <c r="AB12" s="752"/>
      <c r="AC12" s="752"/>
      <c r="AD12" s="752"/>
      <c r="AE12" s="752"/>
      <c r="AF12" s="752"/>
      <c r="AG12" s="752"/>
      <c r="AH12" s="752"/>
      <c r="AI12" s="752"/>
      <c r="AJ12" s="752"/>
      <c r="AK12" s="752"/>
      <c r="AL12" s="752"/>
      <c r="AM12" s="752"/>
      <c r="AN12" s="753"/>
      <c r="AP12" s="711"/>
      <c r="AQ12" s="4"/>
      <c r="AR12" s="4"/>
      <c r="AS12" s="4"/>
      <c r="AT12" s="4"/>
      <c r="AU12" s="4"/>
      <c r="AV12" s="4"/>
      <c r="AW12" s="4"/>
      <c r="AX12" s="4"/>
      <c r="AY12" s="4"/>
      <c r="AZ12" s="4"/>
      <c r="BA12" s="4"/>
      <c r="BB12" s="4"/>
      <c r="BC12" s="4"/>
      <c r="BD12" s="4"/>
      <c r="BE12" s="4"/>
      <c r="BF12" s="4"/>
      <c r="BG12" s="4"/>
      <c r="BH12" s="4"/>
      <c r="BI12" s="4"/>
      <c r="BJ12" s="4"/>
      <c r="BK12" s="145"/>
      <c r="BL12" s="66"/>
      <c r="BM12" s="66"/>
    </row>
    <row r="13" spans="1:69" s="12" customFormat="1" ht="15" customHeight="1">
      <c r="A13" s="251">
        <v>3</v>
      </c>
      <c r="B13" s="297" t="str">
        <f>VLOOKUP(BN8,[2]eFHH!$P$1:$XX$3017,12,FALSE)</f>
        <v>Member of Women's Council</v>
      </c>
      <c r="C13" s="20"/>
      <c r="D13" s="2"/>
      <c r="E13" s="2"/>
      <c r="F13" s="2"/>
      <c r="G13" s="2"/>
      <c r="H13" s="2"/>
      <c r="I13" s="2"/>
      <c r="J13" s="2"/>
      <c r="K13" s="2"/>
      <c r="L13" s="2"/>
      <c r="M13" s="2"/>
      <c r="N13" s="2"/>
      <c r="O13" s="2"/>
      <c r="P13" s="2"/>
      <c r="Q13" s="2"/>
      <c r="R13" s="2"/>
      <c r="S13" s="618"/>
      <c r="U13" s="145"/>
      <c r="V13" s="595"/>
      <c r="W13" s="858"/>
      <c r="X13" s="752"/>
      <c r="Y13" s="752"/>
      <c r="Z13" s="752"/>
      <c r="AA13" s="752"/>
      <c r="AB13" s="752"/>
      <c r="AC13" s="752"/>
      <c r="AD13" s="752"/>
      <c r="AE13" s="752"/>
      <c r="AF13" s="752"/>
      <c r="AG13" s="752"/>
      <c r="AH13" s="752"/>
      <c r="AI13" s="752"/>
      <c r="AJ13" s="752"/>
      <c r="AK13" s="752"/>
      <c r="AL13" s="752"/>
      <c r="AM13" s="752"/>
      <c r="AN13" s="752"/>
      <c r="AP13" s="711"/>
      <c r="AQ13" s="187">
        <f>VLOOKUP(BJ13,[2]eFHH!$K$4:$M$346,3,FALSE)</f>
        <v>10.069999999999999</v>
      </c>
      <c r="AR13" s="187"/>
      <c r="AS13" s="256" t="str">
        <f>VLOOKUP(BJ13,[2]eFHH!$P$1:$XX$3016,8,FALSE)</f>
        <v>Do you socialize with the women in the village other than those who are members of your family or household?</v>
      </c>
      <c r="AT13" s="256"/>
      <c r="AU13" s="256"/>
      <c r="AV13" s="256"/>
      <c r="AW13" s="256"/>
      <c r="AX13" s="256"/>
      <c r="AY13" s="256"/>
      <c r="AZ13" s="256"/>
      <c r="BA13" s="256"/>
      <c r="BB13" s="256"/>
      <c r="BC13" s="256"/>
      <c r="BD13" s="256"/>
      <c r="BE13" s="256"/>
      <c r="BF13" s="256"/>
      <c r="BG13" s="256"/>
      <c r="BH13" s="256"/>
      <c r="BI13" s="256"/>
      <c r="BJ13" s="309">
        <v>10.17</v>
      </c>
      <c r="BK13" s="310"/>
      <c r="BL13" s="24"/>
      <c r="BM13" s="24"/>
    </row>
    <row r="14" spans="1:69" s="12" customFormat="1" ht="15" customHeight="1">
      <c r="A14" s="251">
        <v>4</v>
      </c>
      <c r="B14" s="20" t="str">
        <f>VLOOKUP(BN8,[2]eFHH!$P$1:$XX$3017,13,FALSE)</f>
        <v>Head of CDC (Woman)</v>
      </c>
      <c r="D14" s="2"/>
      <c r="E14" s="2"/>
      <c r="F14" s="2"/>
      <c r="G14" s="2"/>
      <c r="H14" s="2"/>
      <c r="I14" s="2"/>
      <c r="J14" s="2"/>
      <c r="K14" s="2"/>
      <c r="L14" s="2"/>
      <c r="M14" s="2"/>
      <c r="N14" s="2"/>
      <c r="O14" s="2"/>
      <c r="P14" s="2"/>
      <c r="Q14" s="2"/>
      <c r="R14" s="2"/>
      <c r="S14" s="618"/>
      <c r="U14" s="145"/>
      <c r="V14" s="595"/>
      <c r="W14" s="858"/>
      <c r="X14" s="752"/>
      <c r="Y14" s="752"/>
      <c r="Z14" s="752"/>
      <c r="AA14" s="752"/>
      <c r="AB14" s="752"/>
      <c r="AC14" s="752"/>
      <c r="AD14" s="752"/>
      <c r="AE14" s="752"/>
      <c r="AF14" s="752"/>
      <c r="AG14" s="752"/>
      <c r="AH14" s="752"/>
      <c r="AI14" s="752"/>
      <c r="AJ14" s="752"/>
      <c r="AK14" s="752"/>
      <c r="AL14" s="752"/>
      <c r="AM14" s="752"/>
      <c r="AN14" s="752"/>
      <c r="AP14" s="711"/>
      <c r="AQ14" s="187"/>
      <c r="AR14" s="187"/>
      <c r="AS14" s="256"/>
      <c r="AT14" s="256"/>
      <c r="AU14" s="256"/>
      <c r="AV14" s="256"/>
      <c r="AW14" s="256"/>
      <c r="AX14" s="256"/>
      <c r="AY14" s="256"/>
      <c r="AZ14" s="256"/>
      <c r="BA14" s="256"/>
      <c r="BB14" s="256"/>
      <c r="BC14" s="256"/>
      <c r="BD14" s="256"/>
      <c r="BE14" s="256"/>
      <c r="BF14" s="256"/>
      <c r="BG14" s="256"/>
      <c r="BH14" s="256"/>
      <c r="BI14" s="256"/>
      <c r="BJ14" s="311">
        <f>VLOOKUP(BJ13,[2]eFHH!$P$1:$XX$3016,60,FALSE)</f>
        <v>0</v>
      </c>
      <c r="BK14" s="312"/>
      <c r="BL14" s="66"/>
      <c r="BM14" s="66"/>
    </row>
    <row r="15" spans="1:69" s="12" customFormat="1" ht="14.25" customHeight="1">
      <c r="A15" s="251">
        <v>5</v>
      </c>
      <c r="B15" s="20" t="str">
        <f>VLOOKUP(BN8,[2]eFHH!$P$1:$XX$3017,14,FALSE)</f>
        <v>Deputy Head of CDC (Woman)</v>
      </c>
      <c r="C15" s="13"/>
      <c r="D15" s="2"/>
      <c r="E15" s="2"/>
      <c r="F15" s="2"/>
      <c r="G15" s="2"/>
      <c r="H15" s="2"/>
      <c r="I15" s="2"/>
      <c r="J15" s="2"/>
      <c r="K15" s="2"/>
      <c r="L15" s="2"/>
      <c r="M15" s="2"/>
      <c r="N15" s="2"/>
      <c r="O15" s="2"/>
      <c r="P15" s="2"/>
      <c r="Q15" s="2"/>
      <c r="R15" s="2"/>
      <c r="S15" s="618"/>
      <c r="T15" s="4"/>
      <c r="U15" s="145"/>
      <c r="V15" s="595" t="s">
        <v>6</v>
      </c>
      <c r="W15" s="858" t="str">
        <f>VLOOKUP(BP3,[2]eFHH!$P$1:$XX$3017,18,FALSE)</f>
        <v>Other:</v>
      </c>
      <c r="X15" s="752"/>
      <c r="Y15" s="752"/>
      <c r="Z15" s="752"/>
      <c r="AA15" s="752"/>
      <c r="AB15" s="752"/>
      <c r="AC15" s="752"/>
      <c r="AD15" s="752"/>
      <c r="AE15" s="752"/>
      <c r="AF15" s="752"/>
      <c r="AG15" s="752"/>
      <c r="AH15" s="752"/>
      <c r="AI15" s="752"/>
      <c r="AJ15" s="752"/>
      <c r="AK15" s="752"/>
      <c r="AL15" s="752"/>
      <c r="AM15" s="752"/>
      <c r="AN15" s="752"/>
      <c r="AP15" s="711"/>
      <c r="AQ15" s="475">
        <v>1</v>
      </c>
      <c r="AR15" s="476" t="str">
        <f>VLOOKUP(BJ13,[2]eFHH!$P$1:$XX$3016,10,FALSE)</f>
        <v>No</v>
      </c>
      <c r="AS15" s="477"/>
      <c r="AT15" s="272" t="str">
        <f>CONCATENATE("[&gt;&gt;",VLOOKUP(BJ13,[2]eFHH!$P$1:$XX$3017,3,FALSE),"]")</f>
        <v>[&gt;&gt;10.09]</v>
      </c>
      <c r="AU15" s="477"/>
      <c r="AV15" s="477"/>
      <c r="AW15" s="477"/>
      <c r="AX15" s="477"/>
      <c r="AY15" s="13"/>
      <c r="AZ15" s="251" t="s">
        <v>0</v>
      </c>
      <c r="BA15" s="677" t="s">
        <v>70</v>
      </c>
      <c r="BB15" s="863"/>
      <c r="BC15" s="163"/>
      <c r="BD15" s="290" t="str">
        <f>CONCATENATE("[ &gt;&gt;",VLOOKUP(BJ13,[2]eFHH!$P$1:$XX$3017,3,FALSE),"]")</f>
        <v>[ &gt;&gt;10.09]</v>
      </c>
      <c r="BE15" s="163"/>
      <c r="BF15" s="167"/>
      <c r="BG15" s="814"/>
      <c r="BH15" s="167"/>
      <c r="BI15" s="169"/>
      <c r="BJ15" s="240">
        <f>VLOOKUP(BJ13,[2]eFHH!$P$1:$XX$3016,3,FALSE)</f>
        <v>10.089999999999998</v>
      </c>
      <c r="BK15" s="241"/>
      <c r="BL15" s="24"/>
      <c r="BM15" s="24"/>
    </row>
    <row r="16" spans="1:69" s="12" customFormat="1" ht="14.25" customHeight="1">
      <c r="A16" s="251">
        <v>6</v>
      </c>
      <c r="B16" s="20" t="str">
        <f>VLOOKUP(BN8,[2]eFHH!$P$1:$XX$3017,15,FALSE)</f>
        <v>Treasurer of CDC (Woman)</v>
      </c>
      <c r="C16" s="663"/>
      <c r="D16" s="2"/>
      <c r="E16" s="2"/>
      <c r="F16" s="2"/>
      <c r="G16" s="2"/>
      <c r="H16" s="2"/>
      <c r="I16" s="2"/>
      <c r="J16" s="2"/>
      <c r="K16" s="2"/>
      <c r="L16" s="2"/>
      <c r="M16" s="2"/>
      <c r="N16" s="2"/>
      <c r="O16" s="2"/>
      <c r="P16" s="2"/>
      <c r="Q16" s="2"/>
      <c r="R16" s="2"/>
      <c r="S16" s="618"/>
      <c r="T16" s="4"/>
      <c r="U16" s="145"/>
      <c r="V16" s="595"/>
      <c r="W16" s="858"/>
      <c r="X16" s="752"/>
      <c r="Y16" s="752"/>
      <c r="Z16" s="752"/>
      <c r="AA16" s="752"/>
      <c r="AB16" s="752"/>
      <c r="AC16" s="752"/>
      <c r="AD16" s="752"/>
      <c r="AE16" s="752"/>
      <c r="AF16" s="752"/>
      <c r="AG16" s="752"/>
      <c r="AH16" s="752"/>
      <c r="AI16" s="752"/>
      <c r="AJ16" s="752"/>
      <c r="AK16" s="752"/>
      <c r="AL16" s="752"/>
      <c r="AM16" s="752"/>
      <c r="AN16" s="752"/>
      <c r="AP16" s="711"/>
      <c r="AQ16" s="288">
        <v>2</v>
      </c>
      <c r="AR16" s="561" t="str">
        <f>VLOOKUP(BJ13,[2]eFHH!$P$1:$XX$3016,11,FALSE)</f>
        <v>Yes</v>
      </c>
      <c r="AS16" s="562"/>
      <c r="AT16" s="48"/>
      <c r="AU16" s="562"/>
      <c r="AV16" s="562"/>
      <c r="AW16" s="562"/>
      <c r="AX16" s="562"/>
      <c r="AY16" s="308"/>
      <c r="AZ16" s="251" t="s">
        <v>1</v>
      </c>
      <c r="BA16" s="563" t="s">
        <v>71</v>
      </c>
      <c r="BB16" s="563"/>
      <c r="BC16" s="48"/>
      <c r="BD16" s="547"/>
      <c r="BE16" s="276" t="str">
        <f>CONCATENATE("[ &gt;&gt;",VLOOKUP(BJ13,[2]eFHH!$P$1:$XX$3017,3,FALSE),"]")</f>
        <v>[ &gt;&gt;10.09]</v>
      </c>
      <c r="BF16" s="564"/>
      <c r="BG16" s="154"/>
      <c r="BH16" s="154"/>
      <c r="BI16" s="176"/>
      <c r="BJ16" s="4"/>
      <c r="BK16" s="145"/>
      <c r="BL16" s="66"/>
      <c r="BM16" s="66"/>
    </row>
    <row r="17" spans="1:69" s="12" customFormat="1" ht="14.25" customHeight="1">
      <c r="A17" s="251">
        <v>7</v>
      </c>
      <c r="B17" s="20" t="str">
        <f>VLOOKUP(BN8,[2]eFHH!$P$1:$XX$3017,16,FALSE)</f>
        <v>Secretary of CDC</v>
      </c>
      <c r="C17" s="663"/>
      <c r="D17" s="2"/>
      <c r="E17" s="2"/>
      <c r="F17" s="2"/>
      <c r="G17" s="2"/>
      <c r="H17" s="2"/>
      <c r="I17" s="2"/>
      <c r="J17" s="2"/>
      <c r="K17" s="2"/>
      <c r="L17" s="2"/>
      <c r="M17" s="2"/>
      <c r="N17" s="2"/>
      <c r="O17" s="2"/>
      <c r="P17" s="2"/>
      <c r="Q17" s="2"/>
      <c r="R17" s="2"/>
      <c r="S17" s="618"/>
      <c r="T17" s="4"/>
      <c r="U17" s="145"/>
      <c r="V17" s="595"/>
      <c r="W17" s="858"/>
      <c r="X17" s="752"/>
      <c r="Y17" s="752"/>
      <c r="Z17" s="752"/>
      <c r="AA17" s="752"/>
      <c r="AB17" s="752"/>
      <c r="AC17" s="752"/>
      <c r="AD17" s="752"/>
      <c r="AE17" s="752"/>
      <c r="AF17" s="752"/>
      <c r="AG17" s="752"/>
      <c r="AH17" s="752"/>
      <c r="AI17" s="752"/>
      <c r="AJ17" s="752"/>
      <c r="AK17" s="752"/>
      <c r="AL17" s="752"/>
      <c r="AM17" s="752"/>
      <c r="AN17" s="752"/>
      <c r="AP17" s="711"/>
      <c r="BL17" s="24"/>
      <c r="BM17" s="24"/>
    </row>
    <row r="18" spans="1:69" s="12" customFormat="1" ht="15" customHeight="1">
      <c r="A18" s="251">
        <v>8</v>
      </c>
      <c r="B18" s="20" t="str">
        <f>VLOOKUP(BN8,[2]eFHH!$P$1:$XX$3017,17,FALSE)</f>
        <v>Member of CDC</v>
      </c>
      <c r="C18" s="20"/>
      <c r="S18" s="255"/>
      <c r="T18" s="4"/>
      <c r="U18" s="145"/>
      <c r="V18" s="595" t="s">
        <v>6</v>
      </c>
      <c r="W18" s="858" t="str">
        <f>VLOOKUP(BP3,[2]eFHH!$P$1:$XX$3017,19,FALSE)</f>
        <v>Other:</v>
      </c>
      <c r="X18" s="752"/>
      <c r="Y18" s="752"/>
      <c r="Z18" s="752"/>
      <c r="AA18" s="752"/>
      <c r="AB18" s="752"/>
      <c r="AC18" s="752"/>
      <c r="AD18" s="752"/>
      <c r="AE18" s="752"/>
      <c r="AF18" s="752"/>
      <c r="AG18" s="752"/>
      <c r="AH18" s="752"/>
      <c r="AI18" s="752"/>
      <c r="AJ18" s="752"/>
      <c r="AK18" s="752"/>
      <c r="AL18" s="752"/>
      <c r="AM18" s="752"/>
      <c r="AN18" s="752"/>
      <c r="AP18" s="711"/>
      <c r="AQ18" s="55">
        <f>VLOOKUP(BJ18,[2]eFHH!$K$4:$M$346,3,FALSE)</f>
        <v>10.079999999999998</v>
      </c>
      <c r="AR18" s="56"/>
      <c r="AS18" s="15" t="str">
        <f>VLOOKUP(BJ18,[2]eFHH!$P$1:$XX$3016,8,FALSE)</f>
        <v>During the past 30 days, how often did you do this?</v>
      </c>
      <c r="AT18" s="15"/>
      <c r="AU18" s="15"/>
      <c r="AV18" s="15"/>
      <c r="AW18" s="15"/>
      <c r="AX18" s="15"/>
      <c r="AY18" s="15"/>
      <c r="AZ18" s="15"/>
      <c r="BA18" s="15"/>
      <c r="BB18" s="15"/>
      <c r="BC18" s="15"/>
      <c r="BD18" s="15"/>
      <c r="BE18" s="15"/>
      <c r="BF18" s="15"/>
      <c r="BG18" s="15"/>
      <c r="BH18" s="15"/>
      <c r="BI18" s="16"/>
      <c r="BJ18" s="239">
        <v>10.18</v>
      </c>
      <c r="BK18" s="239"/>
      <c r="BL18" s="66"/>
      <c r="BM18" s="66"/>
    </row>
    <row r="19" spans="1:69" s="12" customFormat="1" ht="15" customHeight="1">
      <c r="A19" s="251">
        <v>9</v>
      </c>
      <c r="B19" s="297" t="str">
        <f>VLOOKUP(BN8,[2]eFHH!$P$1:$XX$3017,18,FALSE)</f>
        <v>Teacher</v>
      </c>
      <c r="C19" s="20"/>
      <c r="D19" s="20"/>
      <c r="E19" s="20"/>
      <c r="F19" s="20"/>
      <c r="G19" s="20"/>
      <c r="H19" s="20"/>
      <c r="I19" s="20"/>
      <c r="J19" s="20"/>
      <c r="K19" s="20"/>
      <c r="L19" s="20"/>
      <c r="M19" s="20"/>
      <c r="N19" s="20"/>
      <c r="O19" s="20"/>
      <c r="P19" s="20"/>
      <c r="Q19" s="20"/>
      <c r="R19" s="20"/>
      <c r="S19" s="864"/>
      <c r="T19" s="4"/>
      <c r="U19" s="145"/>
      <c r="V19" s="595"/>
      <c r="W19" s="858"/>
      <c r="X19" s="752"/>
      <c r="Y19" s="752"/>
      <c r="Z19" s="752"/>
      <c r="AA19" s="752"/>
      <c r="AB19" s="752"/>
      <c r="AC19" s="752"/>
      <c r="AD19" s="752"/>
      <c r="AE19" s="752"/>
      <c r="AF19" s="752"/>
      <c r="AG19" s="752"/>
      <c r="AH19" s="752"/>
      <c r="AI19" s="752"/>
      <c r="AJ19" s="752"/>
      <c r="AK19" s="752"/>
      <c r="AL19" s="752"/>
      <c r="AM19" s="752"/>
      <c r="AN19" s="752"/>
      <c r="AP19" s="711"/>
      <c r="AQ19" s="197"/>
      <c r="AR19" s="198"/>
      <c r="AS19" s="18"/>
      <c r="AT19" s="18"/>
      <c r="AU19" s="18"/>
      <c r="AV19" s="18"/>
      <c r="AW19" s="18"/>
      <c r="AX19" s="18"/>
      <c r="AY19" s="18"/>
      <c r="AZ19" s="18"/>
      <c r="BA19" s="18"/>
      <c r="BB19" s="18"/>
      <c r="BC19" s="18"/>
      <c r="BD19" s="18"/>
      <c r="BE19" s="18"/>
      <c r="BF19" s="18"/>
      <c r="BG19" s="18"/>
      <c r="BH19" s="18"/>
      <c r="BI19" s="19"/>
      <c r="BJ19" s="43">
        <f>VLOOKUP(BJ18,[2]eFHH!$P$1:$XX$3016,60,FALSE)</f>
        <v>0</v>
      </c>
      <c r="BK19" s="43"/>
      <c r="BL19" s="24"/>
      <c r="BM19" s="24"/>
    </row>
    <row r="20" spans="1:69" s="12" customFormat="1" ht="14.25" customHeight="1">
      <c r="A20" s="251">
        <v>10</v>
      </c>
      <c r="B20" s="297" t="str">
        <f>VLOOKUP(BN8,[2]eFHH!$P$1:$XX$3017,19,FALSE)</f>
        <v>Midwife</v>
      </c>
      <c r="C20" s="20"/>
      <c r="D20" s="20"/>
      <c r="E20" s="20"/>
      <c r="F20" s="20"/>
      <c r="G20" s="20"/>
      <c r="H20" s="20"/>
      <c r="I20" s="20"/>
      <c r="J20" s="20"/>
      <c r="K20" s="20"/>
      <c r="L20" s="20"/>
      <c r="M20" s="20"/>
      <c r="N20" s="20"/>
      <c r="O20" s="20"/>
      <c r="P20" s="20"/>
      <c r="Q20" s="20"/>
      <c r="R20" s="20"/>
      <c r="S20" s="251" t="s">
        <v>0</v>
      </c>
      <c r="T20" s="4"/>
      <c r="U20" s="145"/>
      <c r="V20" s="595"/>
      <c r="W20" s="858"/>
      <c r="X20" s="752"/>
      <c r="Y20" s="752"/>
      <c r="Z20" s="752"/>
      <c r="AA20" s="752"/>
      <c r="AB20" s="752"/>
      <c r="AC20" s="752"/>
      <c r="AD20" s="752"/>
      <c r="AE20" s="752"/>
      <c r="AF20" s="752"/>
      <c r="AG20" s="752"/>
      <c r="AH20" s="752"/>
      <c r="AI20" s="752"/>
      <c r="AJ20" s="752"/>
      <c r="AK20" s="752"/>
      <c r="AL20" s="752"/>
      <c r="AM20" s="752"/>
      <c r="AN20" s="752"/>
      <c r="AP20" s="711"/>
      <c r="AQ20" s="251">
        <v>1</v>
      </c>
      <c r="AR20" s="616" t="str">
        <f>VLOOKUP(BJ18,[2]eFHH!$P$1:$XX$3016,10,FALSE)</f>
        <v>Too Many To Count</v>
      </c>
      <c r="BA20" s="288">
        <v>8</v>
      </c>
      <c r="BB20" s="617" t="str">
        <f>VLOOKUP(BJ18,[2]eFHH!$P$1:$XX$3016,17,FALSE)</f>
        <v>Once Every Four or Five Days</v>
      </c>
      <c r="BI20" s="255"/>
      <c r="BJ20" s="140" t="str">
        <f>VLOOKUP(BJ18,[2]eFHH!$P$1:$XX$3016,3,FALSE)</f>
        <v/>
      </c>
      <c r="BK20" s="140"/>
      <c r="BL20" s="66"/>
      <c r="BM20" s="66"/>
    </row>
    <row r="21" spans="1:69" s="12" customFormat="1" ht="14.25" customHeight="1">
      <c r="A21" s="251">
        <v>11</v>
      </c>
      <c r="B21" s="865" t="str">
        <f>VLOOKUP(BN8,[2]eFHH!$P$1:$XX$3017,20,FALSE)</f>
        <v>White Hair</v>
      </c>
      <c r="C21" s="297"/>
      <c r="D21" s="20"/>
      <c r="E21" s="20"/>
      <c r="F21" s="20"/>
      <c r="G21" s="20"/>
      <c r="H21" s="20"/>
      <c r="I21" s="20"/>
      <c r="J21" s="20"/>
      <c r="K21" s="20"/>
      <c r="L21" s="20"/>
      <c r="M21" s="20"/>
      <c r="N21" s="20"/>
      <c r="O21" s="20"/>
      <c r="P21" s="20"/>
      <c r="Q21" s="20"/>
      <c r="R21" s="20"/>
      <c r="S21" s="288" t="s">
        <v>1</v>
      </c>
      <c r="U21" s="145"/>
      <c r="AP21" s="711"/>
      <c r="AQ21" s="251">
        <v>2</v>
      </c>
      <c r="AR21" s="866" t="str">
        <f>VLOOKUP(BJ18,[2]eFHH!$P$1:$XX$3016,11,FALSE)</f>
        <v>More Than Three Times a Day</v>
      </c>
      <c r="AS21" s="867"/>
      <c r="AT21" s="867"/>
      <c r="AU21" s="868"/>
      <c r="AV21" s="868"/>
      <c r="AW21" s="868"/>
      <c r="AX21" s="868"/>
      <c r="AY21" s="868"/>
      <c r="AZ21" s="710"/>
      <c r="BA21" s="595">
        <v>9</v>
      </c>
      <c r="BB21" s="869" t="str">
        <f>VLOOKUP(BJ18,[2]eFHH!$P$1:$XX$3016,18,FALSE)</f>
        <v>Once Every Seven Days / Once a Week</v>
      </c>
      <c r="BC21" s="869"/>
      <c r="BD21" s="869"/>
      <c r="BE21" s="869"/>
      <c r="BF21" s="869"/>
      <c r="BG21" s="869"/>
      <c r="BH21" s="869"/>
      <c r="BI21" s="869"/>
      <c r="BJ21" s="4"/>
      <c r="BK21" s="145"/>
      <c r="BL21" s="24"/>
      <c r="BM21" s="24"/>
    </row>
    <row r="22" spans="1:69" s="12" customFormat="1" ht="15" customHeight="1">
      <c r="A22" s="595" t="s">
        <v>6</v>
      </c>
      <c r="B22" s="858" t="str">
        <f>VLOOKUP(BN8,[2]eFHH!$P$1:$XX$3017,21,FALSE)</f>
        <v>Other:</v>
      </c>
      <c r="C22" s="752"/>
      <c r="D22" s="752"/>
      <c r="E22" s="752"/>
      <c r="F22" s="752"/>
      <c r="G22" s="752"/>
      <c r="H22" s="752"/>
      <c r="I22" s="752"/>
      <c r="J22" s="752"/>
      <c r="K22" s="752"/>
      <c r="L22" s="752"/>
      <c r="M22" s="752"/>
      <c r="N22" s="752"/>
      <c r="O22" s="752"/>
      <c r="P22" s="752"/>
      <c r="Q22" s="752"/>
      <c r="R22" s="752"/>
      <c r="S22" s="753"/>
      <c r="T22" s="4"/>
      <c r="U22" s="145"/>
      <c r="V22" s="55">
        <f>VLOOKUP(BP22,[2]eFHH!$K$1:$M$30028,3,FALSE)</f>
        <v>10.049999999999999</v>
      </c>
      <c r="W22" s="56"/>
      <c r="X22" s="15" t="str">
        <f>VLOOKUP(BP22,[2]eFHH!$P$1:$XX$3017,8,FALSE)</f>
        <v>What sort of problems do they discuss?</v>
      </c>
      <c r="Y22" s="15"/>
      <c r="Z22" s="15"/>
      <c r="AA22" s="15"/>
      <c r="AB22" s="15"/>
      <c r="AC22" s="15"/>
      <c r="AD22" s="15"/>
      <c r="AE22" s="15"/>
      <c r="AF22" s="15"/>
      <c r="AG22" s="15"/>
      <c r="AH22" s="15"/>
      <c r="AI22" s="15"/>
      <c r="AJ22" s="15"/>
      <c r="AK22" s="15"/>
      <c r="AL22" s="15"/>
      <c r="AM22" s="15"/>
      <c r="AN22" s="16"/>
      <c r="AP22" s="711"/>
      <c r="AQ22" s="251">
        <v>3</v>
      </c>
      <c r="AR22" s="866" t="str">
        <f>VLOOKUP(BJ18,[2]eFHH!$P$1:$XX$3016,12,FALSE)</f>
        <v>Three Times a Day</v>
      </c>
      <c r="AS22" s="867"/>
      <c r="AT22" s="867"/>
      <c r="AU22" s="698"/>
      <c r="AV22" s="698"/>
      <c r="AW22" s="698"/>
      <c r="AX22" s="698"/>
      <c r="AY22" s="698"/>
      <c r="AZ22" s="710"/>
      <c r="BA22" s="595"/>
      <c r="BB22" s="870"/>
      <c r="BC22" s="870"/>
      <c r="BD22" s="870"/>
      <c r="BE22" s="870"/>
      <c r="BF22" s="870"/>
      <c r="BG22" s="870"/>
      <c r="BH22" s="870"/>
      <c r="BI22" s="870"/>
      <c r="BJ22" s="4"/>
      <c r="BK22" s="145"/>
      <c r="BL22" s="66"/>
      <c r="BM22" s="66"/>
      <c r="BP22" s="239">
        <v>10.84</v>
      </c>
      <c r="BQ22" s="239"/>
    </row>
    <row r="23" spans="1:69" s="12" customFormat="1" ht="14.25" customHeight="1">
      <c r="A23" s="595"/>
      <c r="B23" s="858"/>
      <c r="C23" s="752"/>
      <c r="D23" s="752"/>
      <c r="E23" s="752"/>
      <c r="F23" s="752"/>
      <c r="G23" s="752"/>
      <c r="H23" s="752"/>
      <c r="I23" s="752"/>
      <c r="J23" s="752"/>
      <c r="K23" s="752"/>
      <c r="L23" s="752"/>
      <c r="M23" s="752"/>
      <c r="N23" s="752"/>
      <c r="O23" s="752"/>
      <c r="P23" s="752"/>
      <c r="Q23" s="752"/>
      <c r="R23" s="752"/>
      <c r="S23" s="752"/>
      <c r="U23" s="145"/>
      <c r="V23" s="871" t="str">
        <f>VLOOKUP(BP22,[2]eFHH!$P$1:$XX$3017,9,FALSE)</f>
        <v>[MARK ALL MENTIONED]</v>
      </c>
      <c r="W23" s="871"/>
      <c r="X23" s="871"/>
      <c r="Y23" s="871"/>
      <c r="Z23" s="871"/>
      <c r="AA23" s="871"/>
      <c r="AB23" s="871"/>
      <c r="AC23" s="871"/>
      <c r="AD23" s="871"/>
      <c r="AE23" s="871"/>
      <c r="AF23" s="871"/>
      <c r="AG23" s="871"/>
      <c r="AH23" s="871"/>
      <c r="AI23" s="871"/>
      <c r="AJ23" s="871"/>
      <c r="AK23" s="871"/>
      <c r="AL23" s="871"/>
      <c r="AM23" s="871"/>
      <c r="AN23" s="871"/>
      <c r="AP23" s="711"/>
      <c r="AQ23" s="251">
        <v>4</v>
      </c>
      <c r="AR23" s="866" t="str">
        <f>VLOOKUP(BJ18,[2]eFHH!$P$1:$XX$3016,13,FALSE)</f>
        <v>Twice a Day</v>
      </c>
      <c r="AS23" s="872"/>
      <c r="AT23" s="873"/>
      <c r="AU23" s="873"/>
      <c r="AV23" s="873"/>
      <c r="AW23" s="873"/>
      <c r="AX23" s="873"/>
      <c r="AY23" s="873"/>
      <c r="AZ23" s="874"/>
      <c r="BA23" s="251">
        <v>10</v>
      </c>
      <c r="BB23" s="866" t="str">
        <f>VLOOKUP(BJ18,[2]eFHH!$P$1:$XX$3016,19,FALSE)</f>
        <v>Three Times</v>
      </c>
      <c r="BC23" s="873"/>
      <c r="BD23" s="873"/>
      <c r="BE23" s="873"/>
      <c r="BF23" s="873"/>
      <c r="BG23" s="873"/>
      <c r="BH23" s="873"/>
      <c r="BI23" s="874"/>
      <c r="BJ23" s="4"/>
      <c r="BK23" s="145"/>
      <c r="BL23" s="24"/>
      <c r="BM23" s="24"/>
      <c r="BP23" s="311">
        <f>VLOOKUP(BP22,[2]eFHH!$P$1:$XX$3016,60,FALSE)</f>
        <v>0</v>
      </c>
      <c r="BQ23" s="312"/>
    </row>
    <row r="24" spans="1:69" s="12" customFormat="1" ht="14.25" customHeight="1">
      <c r="A24" s="595"/>
      <c r="B24" s="858"/>
      <c r="C24" s="752"/>
      <c r="D24" s="752"/>
      <c r="E24" s="752"/>
      <c r="F24" s="752"/>
      <c r="G24" s="752"/>
      <c r="H24" s="752"/>
      <c r="I24" s="752"/>
      <c r="J24" s="752"/>
      <c r="K24" s="752"/>
      <c r="L24" s="752"/>
      <c r="M24" s="752"/>
      <c r="N24" s="752"/>
      <c r="O24" s="752"/>
      <c r="P24" s="752"/>
      <c r="Q24" s="752"/>
      <c r="R24" s="752"/>
      <c r="S24" s="752"/>
      <c r="U24" s="711"/>
      <c r="V24" s="288">
        <v>1</v>
      </c>
      <c r="W24" s="676" t="str">
        <f>VLOOKUP(BP22,[2]eFHH!$P$1:$XX$3017,10,FALSE)</f>
        <v>Family Problems</v>
      </c>
      <c r="X24" s="22"/>
      <c r="Y24" s="545"/>
      <c r="Z24" s="847"/>
      <c r="AA24" s="847"/>
      <c r="AB24" s="847"/>
      <c r="AC24" s="847"/>
      <c r="AD24" s="847"/>
      <c r="AG24" s="4"/>
      <c r="AH24" s="13"/>
      <c r="AI24" s="13"/>
      <c r="AJ24" s="13"/>
      <c r="AK24" s="849"/>
      <c r="AL24" s="849"/>
      <c r="AM24" s="848"/>
      <c r="AN24" s="565"/>
      <c r="AP24" s="711"/>
      <c r="AQ24" s="251">
        <v>5</v>
      </c>
      <c r="AR24" s="866" t="str">
        <f>VLOOKUP(BJ18,[2]eFHH!$P$1:$XX$3016,14,FALSE)</f>
        <v>Once a Day</v>
      </c>
      <c r="AS24" s="872"/>
      <c r="AT24" s="873"/>
      <c r="AU24" s="873"/>
      <c r="AV24" s="873"/>
      <c r="AW24" s="873"/>
      <c r="AX24" s="873"/>
      <c r="AY24" s="873"/>
      <c r="AZ24" s="874"/>
      <c r="BA24" s="251">
        <v>11</v>
      </c>
      <c r="BB24" s="875" t="str">
        <f>VLOOKUP(BJ18,[2]eFHH!$P$1:$XX$3016,20,FALSE)</f>
        <v>Twice</v>
      </c>
      <c r="BC24" s="873"/>
      <c r="BD24" s="873"/>
      <c r="BE24" s="699"/>
      <c r="BF24" s="873"/>
      <c r="BG24" s="873"/>
      <c r="BH24" s="873"/>
      <c r="BI24" s="874"/>
      <c r="BJ24" s="24"/>
      <c r="BK24" s="145"/>
      <c r="BL24" s="66"/>
      <c r="BM24" s="66"/>
      <c r="BN24" s="239">
        <v>10.51</v>
      </c>
      <c r="BO24" s="239"/>
      <c r="BP24" s="240" t="str">
        <f>VLOOKUP(BP22,[2]eFHH!$P$1:$XX$3016,3,FALSE)</f>
        <v/>
      </c>
      <c r="BQ24" s="241"/>
    </row>
    <row r="25" spans="1:69" s="12" customFormat="1" ht="14.25" customHeight="1">
      <c r="A25" s="595"/>
      <c r="B25" s="858"/>
      <c r="C25" s="752"/>
      <c r="D25" s="752"/>
      <c r="E25" s="752"/>
      <c r="F25" s="752"/>
      <c r="G25" s="752"/>
      <c r="H25" s="752"/>
      <c r="I25" s="752"/>
      <c r="J25" s="752"/>
      <c r="K25" s="752"/>
      <c r="L25" s="752"/>
      <c r="M25" s="752"/>
      <c r="N25" s="752"/>
      <c r="O25" s="752"/>
      <c r="P25" s="752"/>
      <c r="Q25" s="752"/>
      <c r="R25" s="752"/>
      <c r="S25" s="752"/>
      <c r="U25" s="711"/>
      <c r="V25" s="251">
        <v>2</v>
      </c>
      <c r="W25" s="297" t="str">
        <f>VLOOKUP(BP22,[2]eFHH!$P$1:$XX$3017,11,FALSE)</f>
        <v>Marriage / Birth Matters</v>
      </c>
      <c r="X25" s="20"/>
      <c r="Y25" s="2"/>
      <c r="Z25" s="2"/>
      <c r="AA25" s="2"/>
      <c r="AB25" s="2"/>
      <c r="AC25" s="2"/>
      <c r="AD25" s="2"/>
      <c r="AG25" s="4"/>
      <c r="AH25" s="2"/>
      <c r="AI25" s="2"/>
      <c r="AJ25" s="2"/>
      <c r="AK25" s="2"/>
      <c r="AL25" s="2"/>
      <c r="AM25" s="2"/>
      <c r="AN25" s="618"/>
      <c r="AO25" s="4"/>
      <c r="AP25" s="119"/>
      <c r="AQ25" s="251">
        <v>6</v>
      </c>
      <c r="AR25" s="866" t="str">
        <f>VLOOKUP(BJ18,[2]eFHH!$P$1:$XX$3016,15,FALSE)</f>
        <v>Once Every Two or Three Days</v>
      </c>
      <c r="AS25" s="872"/>
      <c r="AT25" s="873"/>
      <c r="AU25" s="873"/>
      <c r="AV25" s="873"/>
      <c r="AW25" s="873"/>
      <c r="AX25" s="873"/>
      <c r="AY25" s="873"/>
      <c r="AZ25" s="874"/>
      <c r="BA25" s="251">
        <v>12</v>
      </c>
      <c r="BB25" s="876" t="str">
        <f>VLOOKUP(BJ18,[2]eFHH!$P$1:$XX$3016,21,FALSE)</f>
        <v>Once</v>
      </c>
      <c r="BC25" s="757"/>
      <c r="BD25" s="757"/>
      <c r="BE25" s="757"/>
      <c r="BF25" s="757"/>
      <c r="BG25" s="757"/>
      <c r="BH25" s="22"/>
      <c r="BI25" s="565"/>
      <c r="BJ25" s="66"/>
      <c r="BK25" s="145"/>
      <c r="BL25" s="24"/>
      <c r="BM25" s="24"/>
      <c r="BN25" s="311">
        <f>VLOOKUP(BN24,[2]eFHH!$P$1:$XX$3016,60,FALSE)</f>
        <v>0</v>
      </c>
      <c r="BO25" s="312"/>
    </row>
    <row r="26" spans="1:69" s="12" customFormat="1" ht="14.25" customHeight="1">
      <c r="A26" s="595" t="s">
        <v>6</v>
      </c>
      <c r="B26" s="877" t="str">
        <f>VLOOKUP(BN8,[2]eFHH!$P$1:$XX$3017,22,FALSE)</f>
        <v>Other:</v>
      </c>
      <c r="C26" s="878"/>
      <c r="D26" s="878"/>
      <c r="E26" s="878"/>
      <c r="F26" s="878"/>
      <c r="G26" s="878"/>
      <c r="H26" s="878"/>
      <c r="I26" s="878"/>
      <c r="J26" s="878"/>
      <c r="K26" s="878"/>
      <c r="L26" s="878"/>
      <c r="M26" s="878"/>
      <c r="N26" s="878"/>
      <c r="O26" s="878"/>
      <c r="P26" s="878"/>
      <c r="Q26" s="878"/>
      <c r="R26" s="878"/>
      <c r="S26" s="878"/>
      <c r="U26" s="711"/>
      <c r="V26" s="251">
        <v>3</v>
      </c>
      <c r="W26" s="297" t="str">
        <f>VLOOKUP(BP22,[2]eFHH!$P$1:$XX$3017,12,FALSE)</f>
        <v>Infertility</v>
      </c>
      <c r="X26" s="20"/>
      <c r="Y26" s="2"/>
      <c r="Z26" s="2"/>
      <c r="AA26" s="2"/>
      <c r="AB26" s="2"/>
      <c r="AC26" s="2"/>
      <c r="AD26" s="2"/>
      <c r="AG26" s="4"/>
      <c r="AH26" s="2"/>
      <c r="AI26" s="2"/>
      <c r="AJ26" s="2"/>
      <c r="AK26" s="2"/>
      <c r="AL26" s="2"/>
      <c r="AM26" s="2"/>
      <c r="AN26" s="255"/>
      <c r="AO26" s="66"/>
      <c r="AP26" s="854"/>
      <c r="AQ26" s="595">
        <v>7</v>
      </c>
      <c r="AR26" s="879" t="str">
        <f>VLOOKUP(BJ18,[2]eFHH!$P$1:$XX$3016,16,FALSE)</f>
        <v>Every Three or Four Days / Twice a Week</v>
      </c>
      <c r="AS26" s="879"/>
      <c r="AT26" s="879"/>
      <c r="AU26" s="879"/>
      <c r="AV26" s="879"/>
      <c r="AW26" s="879"/>
      <c r="AX26" s="879"/>
      <c r="AY26" s="879"/>
      <c r="AZ26" s="879"/>
      <c r="BA26" s="251">
        <v>13</v>
      </c>
      <c r="BB26" s="880" t="str">
        <f>VLOOKUP(BJ18,[2]eFHH!$P$1:$XX$3016,22,FALSE)</f>
        <v>Never</v>
      </c>
      <c r="BC26" s="881"/>
      <c r="BD26" s="881"/>
      <c r="BE26" s="881"/>
      <c r="BF26" s="881"/>
      <c r="BG26" s="881"/>
      <c r="BH26" s="881"/>
      <c r="BI26" s="819"/>
      <c r="BK26" s="145"/>
      <c r="BL26" s="66"/>
      <c r="BM26" s="66"/>
      <c r="BN26" s="240">
        <f>VLOOKUP(BN24,[2]eFHH!$P$1:$XX$3016,3,FALSE)</f>
        <v>10.069999999999999</v>
      </c>
      <c r="BO26" s="241"/>
    </row>
    <row r="27" spans="1:69" s="12" customFormat="1" ht="14.25" customHeight="1">
      <c r="A27" s="595"/>
      <c r="B27" s="877"/>
      <c r="C27" s="878"/>
      <c r="D27" s="878"/>
      <c r="E27" s="878"/>
      <c r="F27" s="878"/>
      <c r="G27" s="878"/>
      <c r="H27" s="878"/>
      <c r="I27" s="878"/>
      <c r="J27" s="878"/>
      <c r="K27" s="878"/>
      <c r="L27" s="878"/>
      <c r="M27" s="878"/>
      <c r="N27" s="878"/>
      <c r="O27" s="878"/>
      <c r="P27" s="878"/>
      <c r="Q27" s="878"/>
      <c r="R27" s="878"/>
      <c r="S27" s="878"/>
      <c r="U27" s="145"/>
      <c r="V27" s="251">
        <v>4</v>
      </c>
      <c r="W27" s="20" t="str">
        <f>VLOOKUP(BP22,[2]eFHH!$P$1:$XX$3017,13,FALSE)</f>
        <v>Contraception</v>
      </c>
      <c r="Y27" s="2"/>
      <c r="Z27" s="2"/>
      <c r="AA27" s="2"/>
      <c r="AB27" s="2"/>
      <c r="AC27" s="2"/>
      <c r="AD27" s="2"/>
      <c r="AG27" s="4"/>
      <c r="AH27" s="2"/>
      <c r="AI27" s="2"/>
      <c r="AJ27" s="2"/>
      <c r="AK27" s="2"/>
      <c r="AL27" s="2"/>
      <c r="AM27" s="2"/>
      <c r="AN27" s="255"/>
      <c r="AO27" s="24"/>
      <c r="AP27" s="855"/>
      <c r="AQ27" s="595"/>
      <c r="AR27" s="882"/>
      <c r="AS27" s="882"/>
      <c r="AT27" s="882"/>
      <c r="AU27" s="882"/>
      <c r="AV27" s="882"/>
      <c r="AW27" s="882"/>
      <c r="AX27" s="882"/>
      <c r="AY27" s="882"/>
      <c r="AZ27" s="882"/>
      <c r="BA27" s="883"/>
      <c r="BB27" s="883"/>
      <c r="BC27" s="233"/>
      <c r="BD27" s="233"/>
      <c r="BE27" s="233"/>
      <c r="BF27" s="233"/>
      <c r="BG27" s="233"/>
      <c r="BH27" s="251" t="s">
        <v>0</v>
      </c>
      <c r="BI27" s="251" t="s">
        <v>1</v>
      </c>
      <c r="BK27" s="145"/>
      <c r="BL27" s="24"/>
      <c r="BM27" s="24"/>
    </row>
    <row r="28" spans="1:69" s="12" customFormat="1" ht="14.25" customHeight="1">
      <c r="A28" s="595"/>
      <c r="B28" s="877"/>
      <c r="C28" s="878"/>
      <c r="D28" s="878"/>
      <c r="E28" s="878"/>
      <c r="F28" s="878"/>
      <c r="G28" s="878"/>
      <c r="H28" s="878"/>
      <c r="I28" s="878"/>
      <c r="J28" s="878"/>
      <c r="K28" s="878"/>
      <c r="L28" s="878"/>
      <c r="M28" s="878"/>
      <c r="N28" s="878"/>
      <c r="O28" s="878"/>
      <c r="P28" s="878"/>
      <c r="Q28" s="878"/>
      <c r="R28" s="878"/>
      <c r="S28" s="878"/>
      <c r="U28" s="145"/>
      <c r="V28" s="251">
        <v>5</v>
      </c>
      <c r="W28" s="20" t="str">
        <f>VLOOKUP(BP22,[2]eFHH!$P$1:$XX$3017,14,FALSE)</f>
        <v>Economic Problems</v>
      </c>
      <c r="AN28" s="255"/>
      <c r="AO28" s="66"/>
      <c r="AP28" s="854"/>
      <c r="BL28" s="66"/>
      <c r="BM28" s="66"/>
    </row>
    <row r="29" spans="1:69" s="12" customFormat="1" ht="15" customHeight="1">
      <c r="A29" s="595"/>
      <c r="B29" s="877"/>
      <c r="C29" s="878"/>
      <c r="D29" s="878"/>
      <c r="E29" s="878"/>
      <c r="F29" s="878"/>
      <c r="G29" s="878"/>
      <c r="H29" s="878"/>
      <c r="I29" s="878"/>
      <c r="J29" s="878"/>
      <c r="K29" s="878"/>
      <c r="L29" s="878"/>
      <c r="M29" s="878"/>
      <c r="N29" s="878"/>
      <c r="O29" s="878"/>
      <c r="P29" s="878"/>
      <c r="Q29" s="878"/>
      <c r="R29" s="878"/>
      <c r="S29" s="878"/>
      <c r="U29" s="145"/>
      <c r="V29" s="251">
        <v>6</v>
      </c>
      <c r="W29" s="20" t="str">
        <f>VLOOKUP(BP22,[2]eFHH!$P$1:$XX$3017,15,FALSE)</f>
        <v>Development Projects</v>
      </c>
      <c r="AN29" s="255"/>
      <c r="AO29" s="24"/>
      <c r="AP29" s="855"/>
      <c r="AQ29" s="256" t="str">
        <f>VLOOKUP(BJ29,[2]eFHH!$P$1:$XX$3016,8,FALSE)</f>
        <v>During the past week, have you discussed any of the following issues with people outside the household?:</v>
      </c>
      <c r="AR29" s="256"/>
      <c r="AS29" s="256"/>
      <c r="AT29" s="256"/>
      <c r="AU29" s="256"/>
      <c r="AV29" s="256"/>
      <c r="AW29" s="256"/>
      <c r="AX29" s="256"/>
      <c r="AY29" s="256"/>
      <c r="AZ29" s="256"/>
      <c r="BA29" s="256"/>
      <c r="BB29" s="256"/>
      <c r="BC29" s="256"/>
      <c r="BD29" s="256"/>
      <c r="BE29" s="256"/>
      <c r="BF29" s="256"/>
      <c r="BG29" s="256"/>
      <c r="BH29" s="256"/>
      <c r="BI29" s="256"/>
      <c r="BJ29" s="299">
        <v>10.99</v>
      </c>
      <c r="BK29" s="239"/>
      <c r="BL29" s="24"/>
      <c r="BM29" s="24"/>
    </row>
    <row r="30" spans="1:69" s="12" customFormat="1" ht="15" customHeight="1">
      <c r="A30" s="22"/>
      <c r="B30" s="884"/>
      <c r="C30" s="545"/>
      <c r="D30" s="545"/>
      <c r="E30" s="545"/>
      <c r="F30" s="545"/>
      <c r="G30" s="545"/>
      <c r="H30" s="545"/>
      <c r="I30" s="545"/>
      <c r="J30" s="545"/>
      <c r="K30" s="545"/>
      <c r="L30" s="545"/>
      <c r="M30" s="545"/>
      <c r="N30" s="545"/>
      <c r="O30" s="545"/>
      <c r="P30" s="545"/>
      <c r="Q30" s="545"/>
      <c r="R30" s="545"/>
      <c r="S30" s="545"/>
      <c r="T30" s="24"/>
      <c r="U30" s="559"/>
      <c r="V30" s="251">
        <v>7</v>
      </c>
      <c r="W30" s="20" t="str">
        <f>VLOOKUP(BP22,[2]eFHH!$P$1:$XX$3017,16,FALSE)</f>
        <v>Conflict Resolution</v>
      </c>
      <c r="AN30" s="255"/>
      <c r="AO30" s="66"/>
      <c r="AP30" s="854"/>
      <c r="AQ30" s="256"/>
      <c r="AR30" s="256"/>
      <c r="AS30" s="256"/>
      <c r="AT30" s="256"/>
      <c r="AU30" s="256"/>
      <c r="AV30" s="256"/>
      <c r="AW30" s="256"/>
      <c r="AX30" s="256"/>
      <c r="AY30" s="256"/>
      <c r="AZ30" s="256"/>
      <c r="BA30" s="256"/>
      <c r="BB30" s="256"/>
      <c r="BC30" s="550"/>
      <c r="BD30" s="550"/>
      <c r="BE30" s="256"/>
      <c r="BF30" s="256"/>
      <c r="BG30" s="256"/>
      <c r="BH30" s="256"/>
      <c r="BI30" s="550"/>
      <c r="BJ30" s="4"/>
      <c r="BK30" s="4"/>
      <c r="BL30" s="66"/>
      <c r="BM30" s="66"/>
    </row>
    <row r="31" spans="1:69" s="12" customFormat="1" ht="15" customHeight="1">
      <c r="A31" s="55">
        <f>VLOOKUP('10ii '!BN24,[2]eFHH!$K$1:$M$30028,3,FALSE)</f>
        <v>10.029999999999999</v>
      </c>
      <c r="B31" s="56"/>
      <c r="C31" s="15" t="str">
        <f>VLOOKUP('10ii '!BN24,[2]eFHH!$P$1:$XX$3017,8,FALSE)</f>
        <v>Do women in this village have someone or a group to go to discuss and/or find a way to solve their problems?</v>
      </c>
      <c r="D31" s="15"/>
      <c r="E31" s="15"/>
      <c r="F31" s="15"/>
      <c r="G31" s="15"/>
      <c r="H31" s="15"/>
      <c r="I31" s="15"/>
      <c r="J31" s="15"/>
      <c r="K31" s="15"/>
      <c r="L31" s="15"/>
      <c r="M31" s="15"/>
      <c r="N31" s="15"/>
      <c r="O31" s="15"/>
      <c r="P31" s="15"/>
      <c r="Q31" s="15"/>
      <c r="R31" s="15"/>
      <c r="S31" s="16"/>
      <c r="U31" s="145"/>
      <c r="V31" s="315">
        <v>8</v>
      </c>
      <c r="W31" s="297" t="str">
        <f>VLOOKUP(BP22,[2]eFHH!$P$1:$XX$3017,17,FALSE)</f>
        <v>Religious / Cultural Matters</v>
      </c>
      <c r="AN31" s="251" t="s">
        <v>0</v>
      </c>
      <c r="AO31" s="24"/>
      <c r="AP31" s="855"/>
      <c r="AQ31" s="885">
        <f>VLOOKUP(BJ31,[2]eFHH!$K$4:$M$346,3,FALSE)</f>
        <v>10.089999999999998</v>
      </c>
      <c r="AR31" s="886"/>
      <c r="AS31" s="14" t="str">
        <f>VLOOKUP(BJ31,[2]eFHH!$P$1:$XX$3016,8,FALSE)</f>
        <v>Marriage or Birth Matters?</v>
      </c>
      <c r="AT31" s="15"/>
      <c r="AU31" s="15"/>
      <c r="AV31" s="15"/>
      <c r="AW31" s="15"/>
      <c r="AX31" s="15"/>
      <c r="AY31" s="15"/>
      <c r="AZ31" s="16"/>
      <c r="BA31" s="315">
        <v>1</v>
      </c>
      <c r="BB31" s="542" t="str">
        <f>VLOOKUP(BJ31,[2]eFHH!$P$1:$XX$3017,10,FALSE)</f>
        <v>No</v>
      </c>
      <c r="BC31" s="814"/>
      <c r="BD31" s="814"/>
      <c r="BE31" s="290"/>
      <c r="BF31" s="290"/>
      <c r="BG31" s="167"/>
      <c r="BH31" s="887"/>
      <c r="BI31" s="251" t="s">
        <v>0</v>
      </c>
      <c r="BJ31" s="239">
        <v>10.98</v>
      </c>
      <c r="BK31" s="239"/>
    </row>
    <row r="32" spans="1:69" s="12" customFormat="1" ht="15" customHeight="1">
      <c r="A32" s="125"/>
      <c r="B32" s="126"/>
      <c r="C32" s="18"/>
      <c r="D32" s="18"/>
      <c r="E32" s="18"/>
      <c r="F32" s="18"/>
      <c r="G32" s="18"/>
      <c r="H32" s="18"/>
      <c r="I32" s="18"/>
      <c r="J32" s="18"/>
      <c r="K32" s="18"/>
      <c r="L32" s="18"/>
      <c r="M32" s="18"/>
      <c r="N32" s="18"/>
      <c r="O32" s="18"/>
      <c r="P32" s="18"/>
      <c r="Q32" s="18"/>
      <c r="R32" s="18"/>
      <c r="S32" s="19"/>
      <c r="U32" s="145"/>
      <c r="V32" s="315">
        <v>9</v>
      </c>
      <c r="W32" s="865" t="str">
        <f>VLOOKUP(BP22,[2]eFHH!$P$1:$XX$3017,18,FALSE)</f>
        <v>Diseases / Health Problems</v>
      </c>
      <c r="X32" s="888"/>
      <c r="Y32" s="663"/>
      <c r="Z32" s="663"/>
      <c r="AA32" s="663"/>
      <c r="AB32" s="663"/>
      <c r="AC32" s="663"/>
      <c r="AD32" s="663"/>
      <c r="AE32" s="663"/>
      <c r="AF32" s="663"/>
      <c r="AG32" s="663"/>
      <c r="AH32" s="663"/>
      <c r="AI32" s="663"/>
      <c r="AJ32" s="663"/>
      <c r="AK32" s="663"/>
      <c r="AL32" s="663"/>
      <c r="AM32" s="663"/>
      <c r="AN32" s="288" t="s">
        <v>1</v>
      </c>
      <c r="AO32" s="66"/>
      <c r="AP32" s="854"/>
      <c r="AQ32" s="889"/>
      <c r="AR32" s="890"/>
      <c r="AS32" s="17"/>
      <c r="AT32" s="18"/>
      <c r="AU32" s="18"/>
      <c r="AV32" s="18"/>
      <c r="AW32" s="18"/>
      <c r="AX32" s="18"/>
      <c r="AY32" s="18"/>
      <c r="AZ32" s="19"/>
      <c r="BA32" s="251">
        <v>2</v>
      </c>
      <c r="BB32" s="308" t="str">
        <f>VLOOKUP(BJ31,[2]eFHH!$P$1:$XX$3017,11,FALSE)</f>
        <v>Yes</v>
      </c>
      <c r="BC32" s="564"/>
      <c r="BD32" s="564"/>
      <c r="BE32" s="276"/>
      <c r="BF32" s="276"/>
      <c r="BG32" s="154"/>
      <c r="BH32" s="547"/>
      <c r="BI32" s="251" t="s">
        <v>1</v>
      </c>
      <c r="BJ32" s="43">
        <f>VLOOKUP(BJ31,[2]eFHH!$P$1:$XX$3016,60,FALSE)</f>
        <v>0</v>
      </c>
      <c r="BK32" s="43"/>
    </row>
    <row r="33" spans="1:69" s="12" customFormat="1" ht="15" customHeight="1">
      <c r="A33" s="288">
        <v>1</v>
      </c>
      <c r="B33" s="676" t="str">
        <f>VLOOKUP('10ii '!BN24,[2]eFHH!$P$1:$XX$3017,10,FALSE)</f>
        <v>No</v>
      </c>
      <c r="C33" s="22"/>
      <c r="D33" s="272" t="str">
        <f>CONCATENATE("[&gt;&gt;",FIXED(VLOOKUP('10ii '!BN24,[2]eFHH!$P$1:$XX$3017,3,FALSE),2),"]")</f>
        <v>[&gt;&gt;10.07]</v>
      </c>
      <c r="F33" s="847"/>
      <c r="G33" s="847"/>
      <c r="H33" s="847"/>
      <c r="I33" s="847"/>
      <c r="J33" s="848"/>
      <c r="K33" s="13"/>
      <c r="L33" s="13"/>
      <c r="M33" s="13"/>
      <c r="N33" s="13"/>
      <c r="O33" s="13"/>
      <c r="P33" s="849"/>
      <c r="Q33" s="849"/>
      <c r="R33" s="848"/>
      <c r="S33" s="565"/>
      <c r="U33" s="145"/>
      <c r="V33" s="595" t="s">
        <v>6</v>
      </c>
      <c r="W33" s="858" t="str">
        <f>VLOOKUP(BP22,[2]eFHH!$P$1:$XX$3017,19,FALSE)</f>
        <v>Other:</v>
      </c>
      <c r="X33" s="891"/>
      <c r="Y33" s="892"/>
      <c r="Z33" s="892"/>
      <c r="AA33" s="892"/>
      <c r="AB33" s="892"/>
      <c r="AC33" s="892"/>
      <c r="AD33" s="892"/>
      <c r="AE33" s="892"/>
      <c r="AF33" s="892"/>
      <c r="AG33" s="892"/>
      <c r="AH33" s="892"/>
      <c r="AI33" s="892"/>
      <c r="AJ33" s="892"/>
      <c r="AK33" s="892"/>
      <c r="AL33" s="892"/>
      <c r="AM33" s="892"/>
      <c r="AN33" s="893"/>
      <c r="AO33" s="24"/>
      <c r="AP33" s="855"/>
      <c r="AQ33" s="889">
        <f>VLOOKUP(BJ33,[2]eFHH!$K$4:$M$346,3,FALSE)</f>
        <v>10.099999999999998</v>
      </c>
      <c r="AR33" s="890"/>
      <c r="AS33" s="14" t="str">
        <f>VLOOKUP(BJ33,[2]eFHH!$P$1:$XX$3016,8,FALSE)</f>
        <v>Family Matters?</v>
      </c>
      <c r="AT33" s="15"/>
      <c r="AU33" s="15"/>
      <c r="AV33" s="15"/>
      <c r="AW33" s="15"/>
      <c r="AX33" s="15"/>
      <c r="AY33" s="15"/>
      <c r="AZ33" s="15"/>
      <c r="BA33" s="315">
        <v>1</v>
      </c>
      <c r="BB33" s="542" t="str">
        <f>VLOOKUP(BJ33,[2]eFHH!$P$1:$XX$3017,10,FALSE)</f>
        <v>No</v>
      </c>
      <c r="BC33" s="814"/>
      <c r="BD33" s="814"/>
      <c r="BE33" s="290"/>
      <c r="BF33" s="290"/>
      <c r="BG33" s="167"/>
      <c r="BH33" s="887"/>
      <c r="BI33" s="251" t="s">
        <v>0</v>
      </c>
      <c r="BJ33" s="239">
        <v>10.08</v>
      </c>
      <c r="BK33" s="239"/>
    </row>
    <row r="34" spans="1:69" s="12" customFormat="1" ht="15" customHeight="1">
      <c r="A34" s="251">
        <v>2</v>
      </c>
      <c r="B34" s="297" t="str">
        <f>VLOOKUP('10ii '!BN24,[2]eFHH!$P$1:$XX$3017,11,FALSE)</f>
        <v>Yes, to Discuss Problems</v>
      </c>
      <c r="C34" s="20"/>
      <c r="D34" s="2"/>
      <c r="E34" s="2"/>
      <c r="F34" s="2"/>
      <c r="G34" s="2"/>
      <c r="H34" s="2"/>
      <c r="I34" s="2"/>
      <c r="J34" s="2"/>
      <c r="K34" s="2"/>
      <c r="L34" s="2"/>
      <c r="M34" s="2"/>
      <c r="N34" s="2"/>
      <c r="O34" s="2"/>
      <c r="P34" s="2"/>
      <c r="Q34" s="2"/>
      <c r="R34" s="2"/>
      <c r="S34" s="618"/>
      <c r="U34" s="711"/>
      <c r="V34" s="595"/>
      <c r="W34" s="858"/>
      <c r="X34" s="894"/>
      <c r="Y34" s="895"/>
      <c r="Z34" s="895"/>
      <c r="AA34" s="895"/>
      <c r="AB34" s="895"/>
      <c r="AC34" s="895"/>
      <c r="AD34" s="895"/>
      <c r="AE34" s="895"/>
      <c r="AF34" s="895"/>
      <c r="AG34" s="895"/>
      <c r="AH34" s="895"/>
      <c r="AI34" s="895"/>
      <c r="AJ34" s="895"/>
      <c r="AK34" s="895"/>
      <c r="AL34" s="895"/>
      <c r="AM34" s="895"/>
      <c r="AN34" s="893"/>
      <c r="AP34" s="711"/>
      <c r="AQ34" s="889"/>
      <c r="AR34" s="890"/>
      <c r="AS34" s="17"/>
      <c r="AT34" s="18"/>
      <c r="AU34" s="18"/>
      <c r="AV34" s="18"/>
      <c r="AW34" s="18"/>
      <c r="AX34" s="18"/>
      <c r="AY34" s="18"/>
      <c r="AZ34" s="18"/>
      <c r="BA34" s="251">
        <v>2</v>
      </c>
      <c r="BB34" s="308" t="str">
        <f>VLOOKUP(BJ33,[2]eFHH!$P$1:$XX$3017,11,FALSE)</f>
        <v>Yes</v>
      </c>
      <c r="BC34" s="564"/>
      <c r="BD34" s="564"/>
      <c r="BE34" s="276"/>
      <c r="BF34" s="276"/>
      <c r="BG34" s="154"/>
      <c r="BH34" s="547"/>
      <c r="BI34" s="251" t="s">
        <v>1</v>
      </c>
      <c r="BJ34" s="43">
        <f>VLOOKUP(BJ33,[2]eFHH!$P$1:$XX$3016,60,FALSE)</f>
        <v>0</v>
      </c>
      <c r="BK34" s="43"/>
    </row>
    <row r="35" spans="1:69" s="12" customFormat="1" ht="15" customHeight="1">
      <c r="A35" s="251">
        <v>3</v>
      </c>
      <c r="B35" s="297" t="str">
        <f>VLOOKUP('10ii '!BN24,[2]eFHH!$P$1:$XX$3017,12,FALSE)</f>
        <v>Yes, to Resolve Problems</v>
      </c>
      <c r="C35" s="20"/>
      <c r="D35" s="2"/>
      <c r="E35" s="2"/>
      <c r="F35" s="2"/>
      <c r="G35" s="2"/>
      <c r="H35" s="2"/>
      <c r="I35" s="2"/>
      <c r="J35" s="2"/>
      <c r="K35" s="2"/>
      <c r="L35" s="2"/>
      <c r="M35" s="2"/>
      <c r="N35" s="2"/>
      <c r="O35" s="2"/>
      <c r="P35" s="2"/>
      <c r="Q35" s="2"/>
      <c r="R35" s="2"/>
      <c r="S35" s="565"/>
      <c r="T35" s="896"/>
      <c r="U35" s="711"/>
      <c r="V35" s="595"/>
      <c r="W35" s="858"/>
      <c r="X35" s="897"/>
      <c r="Y35" s="898"/>
      <c r="Z35" s="898"/>
      <c r="AA35" s="898"/>
      <c r="AB35" s="898"/>
      <c r="AC35" s="898"/>
      <c r="AD35" s="898"/>
      <c r="AE35" s="898"/>
      <c r="AF35" s="898"/>
      <c r="AG35" s="898"/>
      <c r="AH35" s="898"/>
      <c r="AI35" s="898"/>
      <c r="AJ35" s="898"/>
      <c r="AK35" s="898"/>
      <c r="AL35" s="898"/>
      <c r="AM35" s="898"/>
      <c r="AN35" s="899"/>
      <c r="AP35" s="711"/>
      <c r="AQ35" s="889">
        <f>VLOOKUP(BJ35,[2]eFHH!$K$4:$M$346,3,FALSE)</f>
        <v>10.109999999999998</v>
      </c>
      <c r="AR35" s="890"/>
      <c r="AS35" s="14" t="str">
        <f>VLOOKUP(BJ35,[2]eFHH!$P$1:$XX$3016,8,FALSE)</f>
        <v>Disputes?</v>
      </c>
      <c r="AT35" s="15"/>
      <c r="AU35" s="15"/>
      <c r="AV35" s="15"/>
      <c r="AW35" s="15"/>
      <c r="AX35" s="15"/>
      <c r="AY35" s="15"/>
      <c r="AZ35" s="15"/>
      <c r="BA35" s="315">
        <v>1</v>
      </c>
      <c r="BB35" s="542" t="str">
        <f>VLOOKUP(BJ35,[2]eFHH!$P$1:$XX$3017,10,FALSE)</f>
        <v>No</v>
      </c>
      <c r="BC35" s="814"/>
      <c r="BD35" s="814"/>
      <c r="BE35" s="290"/>
      <c r="BF35" s="290"/>
      <c r="BG35" s="167"/>
      <c r="BH35" s="887"/>
      <c r="BI35" s="251" t="s">
        <v>0</v>
      </c>
      <c r="BJ35" s="239">
        <v>10.09</v>
      </c>
      <c r="BK35" s="239"/>
    </row>
    <row r="36" spans="1:69" s="12" customFormat="1" ht="15" customHeight="1">
      <c r="A36" s="251">
        <v>4</v>
      </c>
      <c r="B36" s="275" t="str">
        <f>VLOOKUP('10ii '!BN24,[2]eFHH!$P$1:$XX$3017,13,FALSE)</f>
        <v>Yes, to Discuss and Resolve Problems</v>
      </c>
      <c r="C36" s="564"/>
      <c r="D36" s="48"/>
      <c r="E36" s="48"/>
      <c r="F36" s="48"/>
      <c r="G36" s="48"/>
      <c r="H36" s="48"/>
      <c r="I36" s="48"/>
      <c r="J36" s="48"/>
      <c r="K36" s="48"/>
      <c r="L36" s="48"/>
      <c r="M36" s="48"/>
      <c r="N36" s="48"/>
      <c r="O36" s="48"/>
      <c r="P36" s="48"/>
      <c r="Q36" s="48"/>
      <c r="R36" s="48"/>
      <c r="S36" s="856"/>
      <c r="T36" s="896"/>
      <c r="U36" s="711"/>
      <c r="V36" s="900" t="s">
        <v>6</v>
      </c>
      <c r="W36" s="901" t="str">
        <f>VLOOKUP(BP22,[2]eFHH!$P$1:$XX$3017,20,FALSE)</f>
        <v>Other:</v>
      </c>
      <c r="X36" s="726"/>
      <c r="Y36" s="727"/>
      <c r="Z36" s="727"/>
      <c r="AA36" s="727"/>
      <c r="AB36" s="727"/>
      <c r="AC36" s="727"/>
      <c r="AD36" s="727"/>
      <c r="AE36" s="727"/>
      <c r="AF36" s="727"/>
      <c r="AG36" s="727"/>
      <c r="AH36" s="727"/>
      <c r="AI36" s="727"/>
      <c r="AJ36" s="727"/>
      <c r="AK36" s="727"/>
      <c r="AL36" s="727"/>
      <c r="AM36" s="727"/>
      <c r="AN36" s="739"/>
      <c r="AP36" s="711"/>
      <c r="AQ36" s="889"/>
      <c r="AR36" s="890"/>
      <c r="AS36" s="17"/>
      <c r="AT36" s="18"/>
      <c r="AU36" s="18"/>
      <c r="AV36" s="18"/>
      <c r="AW36" s="18"/>
      <c r="AX36" s="18"/>
      <c r="AY36" s="18"/>
      <c r="AZ36" s="18"/>
      <c r="BA36" s="251">
        <v>2</v>
      </c>
      <c r="BB36" s="308" t="str">
        <f>VLOOKUP(BJ35,[2]eFHH!$P$1:$XX$3017,11,FALSE)</f>
        <v>Yes</v>
      </c>
      <c r="BC36" s="564"/>
      <c r="BD36" s="564"/>
      <c r="BE36" s="276"/>
      <c r="BF36" s="276"/>
      <c r="BG36" s="154"/>
      <c r="BH36" s="547"/>
      <c r="BI36" s="251" t="s">
        <v>1</v>
      </c>
      <c r="BJ36" s="43">
        <f>VLOOKUP(BJ35,[2]eFHH!$P$1:$XX$3016,60,FALSE)</f>
        <v>0</v>
      </c>
      <c r="BK36" s="43"/>
    </row>
    <row r="37" spans="1:69" s="12" customFormat="1" ht="15" customHeight="1">
      <c r="A37" s="288" t="s">
        <v>0</v>
      </c>
      <c r="B37" s="694" t="s">
        <v>70</v>
      </c>
      <c r="C37" s="564"/>
      <c r="D37" s="564"/>
      <c r="E37" s="902" t="str">
        <f>CONCATENATE("[&gt;&gt;",FIXED(VLOOKUP('10ii '!BN24,[2]eFHH!$P$1:$XX$3017,3,FALSE),2),"]")</f>
        <v>[&gt;&gt;10.07]</v>
      </c>
      <c r="F37" s="564"/>
      <c r="G37" s="564"/>
      <c r="H37" s="564"/>
      <c r="I37" s="564"/>
      <c r="J37" s="288" t="s">
        <v>1</v>
      </c>
      <c r="K37" s="903" t="s">
        <v>71</v>
      </c>
      <c r="L37" s="904"/>
      <c r="M37" s="904"/>
      <c r="N37" s="904"/>
      <c r="O37" s="902" t="str">
        <f>CONCATENATE("[&gt;&gt;",FIXED(VLOOKUP('10ii '!BN24,[2]eFHH!$P$1:$XX$3017,3,FALSE),2),"]")</f>
        <v>[&gt;&gt;10.07]</v>
      </c>
      <c r="P37" s="904"/>
      <c r="Q37" s="904"/>
      <c r="R37" s="904"/>
      <c r="S37" s="905"/>
      <c r="T37" s="896"/>
      <c r="U37" s="711"/>
      <c r="V37" s="906"/>
      <c r="W37" s="907"/>
      <c r="X37" s="732"/>
      <c r="Y37" s="733"/>
      <c r="Z37" s="733"/>
      <c r="AA37" s="733"/>
      <c r="AB37" s="733"/>
      <c r="AC37" s="733"/>
      <c r="AD37" s="733"/>
      <c r="AE37" s="733"/>
      <c r="AF37" s="733"/>
      <c r="AG37" s="733"/>
      <c r="AH37" s="733"/>
      <c r="AI37" s="733"/>
      <c r="AJ37" s="733"/>
      <c r="AK37" s="733"/>
      <c r="AL37" s="733"/>
      <c r="AM37" s="733"/>
      <c r="AN37" s="728"/>
      <c r="AP37" s="711"/>
      <c r="AQ37" s="889">
        <f>VLOOKUP(BJ37,[2]eFHH!$K$4:$M$346,3,FALSE)</f>
        <v>10.119999999999997</v>
      </c>
      <c r="AR37" s="890"/>
      <c r="AS37" s="14" t="str">
        <f>VLOOKUP(BJ37,[2]eFHH!$P$1:$XX$3016,8,FALSE)</f>
        <v>Local Governance Issues</v>
      </c>
      <c r="AT37" s="15"/>
      <c r="AU37" s="15"/>
      <c r="AV37" s="15"/>
      <c r="AW37" s="15"/>
      <c r="AX37" s="15"/>
      <c r="AY37" s="15"/>
      <c r="AZ37" s="15"/>
      <c r="BA37" s="315">
        <v>1</v>
      </c>
      <c r="BB37" s="542" t="str">
        <f>VLOOKUP(BJ37,[2]eFHH!$P$1:$XX$3017,10,FALSE)</f>
        <v>No</v>
      </c>
      <c r="BC37" s="814"/>
      <c r="BD37" s="814"/>
      <c r="BE37" s="290"/>
      <c r="BF37" s="290"/>
      <c r="BG37" s="167"/>
      <c r="BH37" s="887"/>
      <c r="BI37" s="251" t="s">
        <v>0</v>
      </c>
      <c r="BJ37" s="239">
        <v>10.119999999999999</v>
      </c>
      <c r="BK37" s="239"/>
    </row>
    <row r="38" spans="1:69" ht="15" customHeight="1">
      <c r="V38" s="908"/>
      <c r="W38" s="909"/>
      <c r="X38" s="736"/>
      <c r="Y38" s="737"/>
      <c r="Z38" s="737"/>
      <c r="AA38" s="737"/>
      <c r="AB38" s="737"/>
      <c r="AC38" s="737"/>
      <c r="AD38" s="737"/>
      <c r="AE38" s="737"/>
      <c r="AF38" s="737"/>
      <c r="AG38" s="737"/>
      <c r="AH38" s="737"/>
      <c r="AI38" s="737"/>
      <c r="AJ38" s="737"/>
      <c r="AK38" s="737"/>
      <c r="AL38" s="737"/>
      <c r="AM38" s="737"/>
      <c r="AN38" s="738"/>
      <c r="AO38" s="2"/>
      <c r="AP38" s="171"/>
      <c r="AQ38" s="910"/>
      <c r="AR38" s="911"/>
      <c r="AS38" s="17"/>
      <c r="AT38" s="18"/>
      <c r="AU38" s="18"/>
      <c r="AV38" s="18"/>
      <c r="AW38" s="18"/>
      <c r="AX38" s="18"/>
      <c r="AY38" s="18"/>
      <c r="AZ38" s="18"/>
      <c r="BA38" s="251">
        <v>2</v>
      </c>
      <c r="BB38" s="513" t="str">
        <f>VLOOKUP(BJ35,[2]eFHH!$P$1:$XX$3017,11,FALSE)</f>
        <v>Yes</v>
      </c>
      <c r="BC38" s="154"/>
      <c r="BD38" s="154"/>
      <c r="BE38" s="276"/>
      <c r="BF38" s="276"/>
      <c r="BG38" s="154"/>
      <c r="BH38" s="547"/>
      <c r="BI38" s="251" t="s">
        <v>1</v>
      </c>
      <c r="BJ38" s="43">
        <f>VLOOKUP(BJ37,[2]eFHH!$P$1:$XX$3016,60,FALSE)</f>
        <v>0</v>
      </c>
      <c r="BK38" s="43"/>
    </row>
    <row r="39" spans="1:69" ht="14.25" customHeight="1">
      <c r="V39" s="258" t="s">
        <v>6</v>
      </c>
      <c r="W39" s="912" t="str">
        <f>VLOOKUP(BP22,[2]eFHH!$P$1:$XX$3017,21,FALSE)</f>
        <v>Other:</v>
      </c>
      <c r="X39" s="913"/>
      <c r="Y39" s="914"/>
      <c r="Z39" s="914"/>
      <c r="AA39" s="914"/>
      <c r="AB39" s="914"/>
      <c r="AC39" s="914"/>
      <c r="AD39" s="914"/>
      <c r="AE39" s="914"/>
      <c r="AF39" s="914"/>
      <c r="AG39" s="914"/>
      <c r="AH39" s="914"/>
      <c r="AI39" s="914"/>
      <c r="AJ39" s="914"/>
      <c r="AK39" s="914"/>
      <c r="AL39" s="914"/>
      <c r="AM39" s="914"/>
      <c r="AN39" s="915"/>
      <c r="AO39" s="2"/>
      <c r="AP39" s="2"/>
      <c r="AQ39" s="22"/>
      <c r="AR39" s="884"/>
      <c r="AS39" s="545"/>
      <c r="AT39" s="545"/>
      <c r="AU39" s="545"/>
      <c r="AV39" s="545"/>
      <c r="AW39" s="545"/>
      <c r="AX39" s="545"/>
      <c r="AY39" s="545"/>
      <c r="AZ39" s="545"/>
      <c r="BA39" s="545"/>
      <c r="BB39" s="545"/>
      <c r="BC39" s="545"/>
      <c r="BD39" s="545"/>
      <c r="BE39" s="545"/>
      <c r="BF39" s="545"/>
      <c r="BG39" s="545"/>
      <c r="BH39" s="545"/>
      <c r="BI39" s="545"/>
    </row>
    <row r="40" spans="1:69" ht="14.25" customHeight="1">
      <c r="V40" s="263"/>
      <c r="W40" s="916"/>
      <c r="X40" s="917"/>
      <c r="Y40" s="918"/>
      <c r="Z40" s="918"/>
      <c r="AA40" s="918"/>
      <c r="AB40" s="918"/>
      <c r="AC40" s="918"/>
      <c r="AD40" s="918"/>
      <c r="AE40" s="918"/>
      <c r="AF40" s="918"/>
      <c r="AG40" s="918"/>
      <c r="AH40" s="918"/>
      <c r="AI40" s="918"/>
      <c r="AJ40" s="918"/>
      <c r="AK40" s="918"/>
      <c r="AL40" s="918"/>
      <c r="AM40" s="918"/>
      <c r="AN40" s="919"/>
      <c r="AO40" s="2"/>
      <c r="AP40" s="2"/>
      <c r="AQ40" s="22"/>
      <c r="AR40" s="884"/>
      <c r="AS40" s="545"/>
      <c r="AT40" s="545"/>
      <c r="AU40" s="545"/>
      <c r="AV40" s="545"/>
      <c r="AW40" s="545"/>
      <c r="AX40" s="545"/>
      <c r="AY40" s="545"/>
      <c r="AZ40" s="545"/>
      <c r="BA40" s="545"/>
      <c r="BB40" s="545"/>
      <c r="BC40" s="545"/>
      <c r="BD40" s="545"/>
      <c r="BE40" s="545"/>
      <c r="BF40" s="545"/>
      <c r="BG40" s="545"/>
      <c r="BH40" s="545"/>
      <c r="BI40" s="545"/>
    </row>
    <row r="41" spans="1:69" ht="15.75" customHeight="1">
      <c r="A41" s="1" t="str">
        <f>CONCATENATE([2]Sections!$K$1," - / - ",[2]Sections!$K$13," ",[2]Sections!$L$13,": ",[2]Sections!$N$13," [ ",[2]Sections!$V$2," ",ROMAN(COUNT($BM$1:$BM$843))," / ",ROMAN(BM41)," ]")</f>
        <v>Female Household Questionnaire - / - Section 10: Women's Issues [ Page II / II ]</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M41" s="3">
        <v>2</v>
      </c>
    </row>
    <row r="42" spans="1:69" ht="6.75" customHeight="1">
      <c r="AO42" s="66"/>
      <c r="AP42" s="66"/>
    </row>
    <row r="43" spans="1:69" ht="15" customHeight="1">
      <c r="A43" s="55">
        <f>VLOOKUP(BN43,[2]eFHH!$K$4:$M$346,3,FALSE)</f>
        <v>10.129999999999997</v>
      </c>
      <c r="B43" s="56"/>
      <c r="C43" s="15" t="str">
        <f>VLOOKUP(BN43,[2]eFHH!$P$1:$XX$3016,8,FALSE)</f>
        <v>In the last 30 days, on how many days have you gone outside your dwelling compound?</v>
      </c>
      <c r="D43" s="15"/>
      <c r="E43" s="15"/>
      <c r="F43" s="15"/>
      <c r="G43" s="15"/>
      <c r="H43" s="15"/>
      <c r="I43" s="15"/>
      <c r="J43" s="15"/>
      <c r="K43" s="15"/>
      <c r="L43" s="15"/>
      <c r="M43" s="15"/>
      <c r="N43" s="15"/>
      <c r="O43" s="15"/>
      <c r="P43" s="15"/>
      <c r="Q43" s="15"/>
      <c r="R43" s="15"/>
      <c r="S43" s="16"/>
      <c r="U43" s="119"/>
      <c r="V43" s="34">
        <f>VLOOKUP(BP43,[2]eFHH!$K$4:$M$346,3,FALSE)</f>
        <v>10.169999999999996</v>
      </c>
      <c r="W43" s="35"/>
      <c r="X43" s="6" t="str">
        <f>VLOOKUP(BP43,[2]eFHH!$P$1:$XX$3016,8,FALSE)</f>
        <v>During the past 3 months, how many times have you visited the nearest village?</v>
      </c>
      <c r="Y43" s="6"/>
      <c r="Z43" s="6"/>
      <c r="AA43" s="6"/>
      <c r="AB43" s="6"/>
      <c r="AC43" s="6"/>
      <c r="AD43" s="6"/>
      <c r="AE43" s="6"/>
      <c r="AF43" s="6"/>
      <c r="AG43" s="6"/>
      <c r="AH43" s="6"/>
      <c r="AI43" s="6"/>
      <c r="AJ43" s="6"/>
      <c r="AK43" s="6"/>
      <c r="AL43" s="6"/>
      <c r="AM43" s="6"/>
      <c r="AN43" s="7"/>
      <c r="BN43" s="920">
        <v>10.23</v>
      </c>
      <c r="BO43" s="310"/>
      <c r="BP43" s="239">
        <v>10.220000000000001</v>
      </c>
      <c r="BQ43" s="239"/>
    </row>
    <row r="44" spans="1:69" ht="15" customHeight="1">
      <c r="A44" s="197"/>
      <c r="B44" s="198"/>
      <c r="C44" s="18"/>
      <c r="D44" s="18"/>
      <c r="E44" s="18"/>
      <c r="F44" s="18"/>
      <c r="G44" s="18"/>
      <c r="H44" s="18"/>
      <c r="I44" s="18"/>
      <c r="J44" s="18"/>
      <c r="K44" s="18"/>
      <c r="L44" s="18"/>
      <c r="M44" s="18"/>
      <c r="N44" s="18"/>
      <c r="O44" s="18"/>
      <c r="P44" s="18"/>
      <c r="Q44" s="18"/>
      <c r="R44" s="18"/>
      <c r="S44" s="19"/>
      <c r="U44" s="119"/>
      <c r="V44" s="288">
        <v>0</v>
      </c>
      <c r="W44" s="617" t="str">
        <f>VLOOKUP(BP43,[2]eFHH!$P$1:$XX$3016,10,FALSE)</f>
        <v>Zero</v>
      </c>
      <c r="X44" s="2"/>
      <c r="Y44" s="2"/>
      <c r="Z44" s="2"/>
      <c r="AA44" s="2"/>
      <c r="AB44" s="2"/>
      <c r="AC44" s="2"/>
      <c r="AD44" s="2"/>
      <c r="AE44" s="296">
        <v>8</v>
      </c>
      <c r="AF44" s="617" t="str">
        <f>VLOOKUP($BP$43,[2]eFHH!$P$1:$XX$3016,18,FALSE)</f>
        <v>Eight Times</v>
      </c>
      <c r="AG44" s="2"/>
      <c r="AH44" s="2"/>
      <c r="AI44" s="2"/>
      <c r="AJ44" s="2"/>
      <c r="AK44" s="2"/>
      <c r="AL44" s="2"/>
      <c r="AM44" s="2"/>
      <c r="AN44" s="618"/>
      <c r="BN44" s="860">
        <f>VLOOKUP(BN43,[2]eFHH!$P$1:$XX$3016,60,FALSE)</f>
        <v>0</v>
      </c>
      <c r="BO44" s="312"/>
      <c r="BP44" s="43">
        <f>VLOOKUP(BP43,[2]eFHH!$P$1:$XX$3016,60,FALSE)</f>
        <v>0</v>
      </c>
      <c r="BQ44" s="43"/>
    </row>
    <row r="45" spans="1:69" ht="14.25" customHeight="1">
      <c r="A45" s="490">
        <v>0</v>
      </c>
      <c r="B45" s="476" t="str">
        <f>VLOOKUP(BN43,[2]eFHH!$P$1:$XX$3016,10,FALSE)</f>
        <v>Zero</v>
      </c>
      <c r="C45" s="477"/>
      <c r="D45" s="477"/>
      <c r="E45" s="477"/>
      <c r="F45" s="477"/>
      <c r="G45" s="477"/>
      <c r="H45" s="477"/>
      <c r="I45" s="2"/>
      <c r="J45" s="2"/>
      <c r="K45" s="2"/>
      <c r="L45" s="2"/>
      <c r="M45" s="346"/>
      <c r="N45" s="288">
        <v>30</v>
      </c>
      <c r="O45" s="478" t="str">
        <f>VLOOKUP(BN43,[2]eFHH!$P$1:$XX$3016,12,FALSE)</f>
        <v>Once a Day</v>
      </c>
      <c r="P45" s="477"/>
      <c r="Q45" s="2"/>
      <c r="R45" s="2"/>
      <c r="S45" s="618"/>
      <c r="U45" s="119"/>
      <c r="V45" s="251">
        <v>1</v>
      </c>
      <c r="W45" s="617" t="str">
        <f>VLOOKUP(BP43,[2]eFHH!$P$1:$XX$3016,11,FALSE)</f>
        <v>Once</v>
      </c>
      <c r="X45" s="2"/>
      <c r="Y45" s="2"/>
      <c r="Z45" s="2"/>
      <c r="AA45" s="2"/>
      <c r="AB45" s="2"/>
      <c r="AC45" s="2"/>
      <c r="AD45" s="2"/>
      <c r="AE45" s="251">
        <v>9</v>
      </c>
      <c r="AF45" s="617" t="str">
        <f>VLOOKUP($BP$43,[2]eFHH!$P$1:$XX$3016,19,FALSE)</f>
        <v>Nine Times</v>
      </c>
      <c r="AG45" s="2"/>
      <c r="AH45" s="2"/>
      <c r="AI45" s="2"/>
      <c r="AJ45" s="2"/>
      <c r="AK45" s="2"/>
      <c r="AL45" s="2"/>
      <c r="AM45" s="2"/>
      <c r="AN45" s="618"/>
      <c r="BN45" s="861" t="str">
        <f>VLOOKUP(BN43,[2]eFHH!$P$1:$XX$3016,3,FALSE)</f>
        <v/>
      </c>
      <c r="BO45" s="241"/>
      <c r="BP45" s="140" t="str">
        <f>VLOOKUP(BP43,[2]eFHH!$P$1:$XX$3016,3,FALSE)</f>
        <v/>
      </c>
      <c r="BQ45" s="140"/>
    </row>
    <row r="46" spans="1:69" ht="14.25" customHeight="1">
      <c r="A46" s="75" t="s">
        <v>3</v>
      </c>
      <c r="B46" s="76"/>
      <c r="C46" s="76"/>
      <c r="D46" s="76"/>
      <c r="E46" s="76"/>
      <c r="F46" s="76"/>
      <c r="G46" s="76"/>
      <c r="H46" s="921" t="str">
        <f>VLOOKUP(BN43,[2]eFHH!$P$1:$XX$3016,11,FALSE)</f>
        <v>Days</v>
      </c>
      <c r="I46" s="921"/>
      <c r="J46" s="921"/>
      <c r="K46" s="921"/>
      <c r="L46" s="922"/>
      <c r="M46" s="346"/>
      <c r="N46" s="251">
        <v>60</v>
      </c>
      <c r="O46" s="477" t="str">
        <f>VLOOKUP(BN43,[2]eFHH!$P$1:$XX$3016,13,FALSE)</f>
        <v>Twice a Day</v>
      </c>
      <c r="P46" s="12"/>
      <c r="Q46" s="13"/>
      <c r="R46" s="13"/>
      <c r="S46" s="224"/>
      <c r="T46" s="24"/>
      <c r="U46" s="145"/>
      <c r="V46" s="251">
        <v>2</v>
      </c>
      <c r="W46" s="617" t="str">
        <f>VLOOKUP(BP43,[2]eFHH!$P$1:$XX$3016,12,FALSE)</f>
        <v>Twice</v>
      </c>
      <c r="X46" s="2"/>
      <c r="Y46" s="2"/>
      <c r="Z46" s="2"/>
      <c r="AA46" s="2"/>
      <c r="AB46" s="2"/>
      <c r="AC46" s="2"/>
      <c r="AD46" s="2"/>
      <c r="AE46" s="315">
        <v>10</v>
      </c>
      <c r="AF46" s="617" t="str">
        <f>VLOOKUP($BP$43,[2]eFHH!$P$1:$XX$3016,20,FALSE)</f>
        <v>Ten Times</v>
      </c>
      <c r="AG46" s="2"/>
      <c r="AH46" s="2"/>
      <c r="AI46" s="2"/>
      <c r="AJ46" s="2"/>
      <c r="AK46" s="2"/>
      <c r="AL46" s="2"/>
      <c r="AM46" s="2"/>
      <c r="AN46" s="618"/>
      <c r="AO46" s="3"/>
      <c r="AP46" s="3"/>
    </row>
    <row r="47" spans="1:69" ht="14.25" customHeight="1">
      <c r="A47" s="81"/>
      <c r="B47" s="82"/>
      <c r="C47" s="82"/>
      <c r="D47" s="82"/>
      <c r="E47" s="82"/>
      <c r="F47" s="82"/>
      <c r="G47" s="82"/>
      <c r="H47" s="923"/>
      <c r="I47" s="923"/>
      <c r="J47" s="923"/>
      <c r="K47" s="923"/>
      <c r="L47" s="924"/>
      <c r="M47" s="346"/>
      <c r="N47" s="251">
        <v>90</v>
      </c>
      <c r="O47" s="477" t="str">
        <f>VLOOKUP(BN43,[2]eFHH!$P$1:$XX$3016,14,FALSE)</f>
        <v>Three Times a Day</v>
      </c>
      <c r="P47" s="13"/>
      <c r="Q47" s="757"/>
      <c r="R47" s="757"/>
      <c r="S47" s="925"/>
      <c r="T47" s="66"/>
      <c r="U47" s="145"/>
      <c r="V47" s="251">
        <v>3</v>
      </c>
      <c r="W47" s="617" t="str">
        <f>VLOOKUP(BP43,[2]eFHH!$P$1:$XX$3016,13,FALSE)</f>
        <v>Three Times</v>
      </c>
      <c r="AE47" s="251">
        <v>11</v>
      </c>
      <c r="AF47" s="617" t="str">
        <f>VLOOKUP($BP$43,[2]eFHH!$P$1:$XX$3016,21,FALSE)</f>
        <v>Once a Month</v>
      </c>
      <c r="AL47" s="2"/>
      <c r="AM47" s="2"/>
      <c r="AN47" s="124"/>
      <c r="AO47" s="3"/>
      <c r="AP47" s="3"/>
    </row>
    <row r="48" spans="1:69" ht="14.25" customHeight="1">
      <c r="A48" s="926"/>
      <c r="B48" s="927"/>
      <c r="C48" s="927"/>
      <c r="D48" s="927"/>
      <c r="E48" s="927"/>
      <c r="F48" s="927"/>
      <c r="G48" s="927"/>
      <c r="H48" s="927"/>
      <c r="I48" s="927"/>
      <c r="J48" s="927"/>
      <c r="K48" s="927"/>
      <c r="L48" s="927"/>
      <c r="M48" s="346"/>
      <c r="N48" s="315">
        <v>120</v>
      </c>
      <c r="O48" s="478" t="str">
        <f>VLOOKUP(BN43,[2]eFHH!$P$1:$XX$3016,15,FALSE)</f>
        <v>Four Times a Day</v>
      </c>
      <c r="P48" s="477"/>
      <c r="Q48" s="477"/>
      <c r="R48" s="477"/>
      <c r="S48" s="928"/>
      <c r="T48" s="24"/>
      <c r="U48" s="145"/>
      <c r="V48" s="315">
        <v>4</v>
      </c>
      <c r="W48" s="617" t="str">
        <f>VLOOKUP(BP43,[2]eFHH!$P$1:$XX$3016,14,FALSE)</f>
        <v>Four Times</v>
      </c>
      <c r="X48" s="2"/>
      <c r="Y48" s="2"/>
      <c r="Z48" s="2"/>
      <c r="AA48" s="2"/>
      <c r="AB48" s="2"/>
      <c r="AC48" s="2"/>
      <c r="AD48" s="2"/>
      <c r="AE48" s="251">
        <v>12</v>
      </c>
      <c r="AF48" s="617" t="str">
        <f>VLOOKUP(BP43,[2]eFHH!$P$1:$XX$3016,22,FALSE)</f>
        <v>Once a Week</v>
      </c>
      <c r="AG48" s="2"/>
      <c r="AH48" s="2"/>
      <c r="AI48" s="2"/>
      <c r="AJ48" s="2"/>
      <c r="AK48" s="2"/>
      <c r="AL48" s="2"/>
      <c r="AM48" s="2"/>
      <c r="AN48" s="618"/>
      <c r="AO48" s="3"/>
      <c r="AP48" s="3"/>
    </row>
    <row r="49" spans="1:69" ht="14.25" customHeight="1">
      <c r="A49" s="475" t="s">
        <v>66</v>
      </c>
      <c r="B49" s="929" t="str">
        <f>VLOOKUP(BN43,[2]eFHH!$P$1:$XX$3016,17,FALSE)</f>
        <v>More Than Five Times a Day</v>
      </c>
      <c r="C49" s="154"/>
      <c r="D49" s="564"/>
      <c r="E49" s="564"/>
      <c r="F49" s="154"/>
      <c r="G49" s="930"/>
      <c r="H49" s="564"/>
      <c r="I49" s="48"/>
      <c r="J49" s="233"/>
      <c r="K49" s="251" t="s">
        <v>0</v>
      </c>
      <c r="L49" s="251" t="s">
        <v>1</v>
      </c>
      <c r="M49" s="346"/>
      <c r="N49" s="251">
        <v>150</v>
      </c>
      <c r="O49" s="561" t="str">
        <f>VLOOKUP(BN43,[2]eFHH!$P$1:$XX$3016,16,FALSE)</f>
        <v>Five Times a Day</v>
      </c>
      <c r="P49" s="931"/>
      <c r="Q49" s="931"/>
      <c r="R49" s="931"/>
      <c r="S49" s="932"/>
      <c r="U49" s="145"/>
      <c r="V49" s="251">
        <v>5</v>
      </c>
      <c r="W49" s="617" t="str">
        <f>VLOOKUP($BP$43,[2]eFHH!$P$1:$XX$3016,15,FALSE)</f>
        <v>Five Times</v>
      </c>
      <c r="X49" s="2"/>
      <c r="Y49" s="2"/>
      <c r="Z49" s="2"/>
      <c r="AA49" s="2"/>
      <c r="AB49" s="2"/>
      <c r="AC49" s="2"/>
      <c r="AD49" s="2"/>
      <c r="AE49" s="251">
        <v>13</v>
      </c>
      <c r="AF49" s="617" t="str">
        <f>VLOOKUP(BP43,[2]eFHH!$P$1:$XX$3016,23,FALSE)</f>
        <v>Once a Day</v>
      </c>
      <c r="AG49" s="2"/>
      <c r="AH49" s="2"/>
      <c r="AI49" s="2"/>
      <c r="AJ49" s="2"/>
      <c r="AK49" s="2"/>
      <c r="AL49" s="2"/>
      <c r="AM49" s="2"/>
      <c r="AN49" s="618"/>
      <c r="AO49" s="2"/>
      <c r="AP49" s="2"/>
    </row>
    <row r="50" spans="1:69" ht="14.25" customHeight="1">
      <c r="U50" s="579"/>
      <c r="V50" s="315">
        <v>6</v>
      </c>
      <c r="W50" s="617" t="str">
        <f>VLOOKUP($BP$43,[2]eFHH!$P$1:$XX$3016,16,FALSE)</f>
        <v>Six Times</v>
      </c>
      <c r="X50" s="2"/>
      <c r="Y50" s="2"/>
      <c r="Z50" s="2"/>
      <c r="AA50" s="2"/>
      <c r="AB50" s="2"/>
      <c r="AC50" s="2"/>
      <c r="AD50" s="2"/>
      <c r="AE50" s="251">
        <v>14</v>
      </c>
      <c r="AF50" s="617" t="str">
        <f>VLOOKUP(BP43,[2]eFHH!$P$1:$XX$3016,24,FALSE)</f>
        <v>Too Many to Count</v>
      </c>
      <c r="AG50" s="2"/>
      <c r="AH50" s="2"/>
      <c r="AI50" s="2"/>
      <c r="AJ50" s="2"/>
      <c r="AK50" s="2"/>
      <c r="AL50" s="2"/>
      <c r="AM50" s="2"/>
      <c r="AN50" s="124"/>
      <c r="AO50" s="3"/>
      <c r="AP50" s="3"/>
    </row>
    <row r="51" spans="1:69" ht="15" customHeight="1">
      <c r="A51" s="55">
        <f>VLOOKUP(BN51,[2]eFHH!$K$4:$M$346,3,FALSE)</f>
        <v>10.139999999999997</v>
      </c>
      <c r="B51" s="56"/>
      <c r="C51" s="15" t="str">
        <f>VLOOKUP(BN51,[2]eFHH!$P$1:$XX$3016,8,FALSE)</f>
        <v>Do you always have a company when you leave the house?</v>
      </c>
      <c r="D51" s="15"/>
      <c r="E51" s="15"/>
      <c r="F51" s="15"/>
      <c r="G51" s="15"/>
      <c r="H51" s="15"/>
      <c r="I51" s="15"/>
      <c r="J51" s="15"/>
      <c r="K51" s="15"/>
      <c r="L51" s="15"/>
      <c r="M51" s="15"/>
      <c r="N51" s="15"/>
      <c r="O51" s="15"/>
      <c r="P51" s="15"/>
      <c r="Q51" s="15"/>
      <c r="R51" s="15"/>
      <c r="S51" s="16"/>
      <c r="U51" s="119"/>
      <c r="V51" s="251">
        <v>7</v>
      </c>
      <c r="W51" s="636" t="str">
        <f>VLOOKUP($BP$43,[2]eFHH!$P$1:$XX$3016,17,FALSE)</f>
        <v>Seven Times</v>
      </c>
      <c r="X51" s="48"/>
      <c r="Y51" s="48"/>
      <c r="Z51" s="48"/>
      <c r="AA51" s="48"/>
      <c r="AB51" s="48"/>
      <c r="AC51" s="48"/>
      <c r="AD51" s="48"/>
      <c r="AE51" s="316"/>
      <c r="AF51" s="933"/>
      <c r="AG51" s="233"/>
      <c r="AH51" s="233"/>
      <c r="AI51" s="233"/>
      <c r="AJ51" s="90"/>
      <c r="AK51" s="90"/>
      <c r="AL51" s="90"/>
      <c r="AM51" s="251" t="s">
        <v>0</v>
      </c>
      <c r="AN51" s="251" t="s">
        <v>1</v>
      </c>
      <c r="AO51" s="3"/>
      <c r="AP51" s="3"/>
      <c r="BN51" s="239">
        <v>10.25</v>
      </c>
      <c r="BO51" s="239"/>
    </row>
    <row r="52" spans="1:69" ht="15" customHeight="1">
      <c r="A52" s="125"/>
      <c r="B52" s="126"/>
      <c r="C52" s="18"/>
      <c r="D52" s="18"/>
      <c r="E52" s="18"/>
      <c r="F52" s="18"/>
      <c r="G52" s="18"/>
      <c r="H52" s="18"/>
      <c r="I52" s="18"/>
      <c r="J52" s="18"/>
      <c r="K52" s="18"/>
      <c r="L52" s="18"/>
      <c r="M52" s="18"/>
      <c r="N52" s="18"/>
      <c r="O52" s="18"/>
      <c r="P52" s="18"/>
      <c r="Q52" s="18"/>
      <c r="R52" s="18"/>
      <c r="S52" s="19"/>
      <c r="U52" s="119"/>
      <c r="V52" s="595" t="s">
        <v>6</v>
      </c>
      <c r="W52" s="934" t="str">
        <f>VLOOKUP(BP43,[2]eFHH!$P$1:$XX$3016,25,FALSE)</f>
        <v>Other:</v>
      </c>
      <c r="X52" s="935" t="s">
        <v>2</v>
      </c>
      <c r="Y52" s="935"/>
      <c r="Z52" s="935"/>
      <c r="AA52" s="935"/>
      <c r="AB52" s="935"/>
      <c r="AC52" s="935"/>
      <c r="AD52" s="935"/>
      <c r="AE52" s="935"/>
      <c r="AF52" s="935"/>
      <c r="AG52" s="935"/>
      <c r="AH52" s="935"/>
      <c r="AI52" s="935"/>
      <c r="AJ52" s="921" t="str">
        <f>VLOOKUP(BP43,[2]eFHH!$P$1:$XX$3016,26,FALSE)</f>
        <v>Times</v>
      </c>
      <c r="AK52" s="921"/>
      <c r="AL52" s="921"/>
      <c r="AM52" s="936"/>
      <c r="AN52" s="937"/>
      <c r="AO52" s="3"/>
      <c r="AP52" s="3"/>
      <c r="BN52" s="43">
        <f>VLOOKUP(BN51,[2]eFHH!$P$1:$XX$3016,60,FALSE)</f>
        <v>0</v>
      </c>
      <c r="BO52" s="43"/>
    </row>
    <row r="53" spans="1:69" ht="14.25" customHeight="1">
      <c r="A53" s="475">
        <v>1</v>
      </c>
      <c r="B53" s="477" t="str">
        <f>VLOOKUP(BN51,[2]eFHH!$P$1:$XX$3016,10,FALSE)</f>
        <v>No, Unaccompanied</v>
      </c>
      <c r="C53" s="477"/>
      <c r="D53" s="477"/>
      <c r="E53" s="477"/>
      <c r="F53" s="477"/>
      <c r="G53" s="477"/>
      <c r="H53" s="477"/>
      <c r="J53" s="22"/>
      <c r="L53" s="251">
        <v>5</v>
      </c>
      <c r="M53" s="477" t="str">
        <f>VLOOKUP(BN51,[2]eFHH!$P$1:$XX$3016,14,FALSE)</f>
        <v>Adult Male Family Member</v>
      </c>
      <c r="N53" s="757"/>
      <c r="O53" s="757"/>
      <c r="P53" s="757"/>
      <c r="Q53" s="757"/>
      <c r="R53" s="757"/>
      <c r="S53" s="925"/>
      <c r="U53" s="119"/>
      <c r="V53" s="595"/>
      <c r="W53" s="938"/>
      <c r="X53" s="939"/>
      <c r="Y53" s="939"/>
      <c r="Z53" s="939"/>
      <c r="AA53" s="939"/>
      <c r="AB53" s="939"/>
      <c r="AC53" s="939"/>
      <c r="AD53" s="939"/>
      <c r="AE53" s="939"/>
      <c r="AF53" s="939"/>
      <c r="AG53" s="939"/>
      <c r="AH53" s="939"/>
      <c r="AI53" s="939"/>
      <c r="AJ53" s="923"/>
      <c r="AK53" s="923"/>
      <c r="AL53" s="923"/>
      <c r="AM53" s="923"/>
      <c r="AN53" s="924"/>
      <c r="AO53" s="21"/>
      <c r="AP53" s="21"/>
      <c r="BN53" s="140" t="str">
        <f>VLOOKUP(BN51,[2]eFHH!$P$1:$XX$3016,3,FALSE)</f>
        <v/>
      </c>
      <c r="BO53" s="140"/>
    </row>
    <row r="54" spans="1:69" ht="14.25" customHeight="1">
      <c r="A54" s="251">
        <v>2</v>
      </c>
      <c r="B54" s="477" t="str">
        <f>VLOOKUP(BN51,[2]eFHH!$P$1:$XX$3016,11,FALSE)</f>
        <v>Yes, Child Under 10</v>
      </c>
      <c r="C54" s="477"/>
      <c r="D54" s="477"/>
      <c r="E54" s="477"/>
      <c r="F54" s="477"/>
      <c r="G54" s="477"/>
      <c r="H54" s="477"/>
      <c r="I54" s="2"/>
      <c r="J54" s="22"/>
      <c r="L54" s="251">
        <v>6</v>
      </c>
      <c r="M54" s="477" t="str">
        <f>VLOOKUP(BN51,[2]eFHH!$P$1:$XX$3016,15,FALSE)</f>
        <v>Adult Female Family Member</v>
      </c>
      <c r="N54" s="757"/>
      <c r="O54" s="757"/>
      <c r="P54" s="757"/>
      <c r="Q54" s="757"/>
      <c r="R54" s="757"/>
      <c r="S54" s="925"/>
      <c r="T54" s="24"/>
      <c r="U54" s="145"/>
      <c r="AP54" s="21"/>
    </row>
    <row r="55" spans="1:69" ht="15" customHeight="1">
      <c r="A55" s="251">
        <v>3</v>
      </c>
      <c r="B55" s="477" t="str">
        <f>VLOOKUP(BN51,[2]eFHH!$P$1:$XX$3016,12,FALSE)</f>
        <v>Child from 11 - 15 Years</v>
      </c>
      <c r="C55" s="477"/>
      <c r="D55" s="477"/>
      <c r="E55" s="477"/>
      <c r="F55" s="477"/>
      <c r="G55" s="477"/>
      <c r="H55" s="477"/>
      <c r="I55" s="2"/>
      <c r="J55" s="22"/>
      <c r="L55" s="263">
        <v>7</v>
      </c>
      <c r="M55" s="940" t="str">
        <f>VLOOKUP(BN51,[2]eFHH!$P$1:$XX$3016,16,FALSE)</f>
        <v>Female Non-Relative</v>
      </c>
      <c r="N55" s="941"/>
      <c r="O55" s="941"/>
      <c r="P55" s="941"/>
      <c r="Q55" s="941"/>
      <c r="R55" s="941"/>
      <c r="S55" s="251" t="s">
        <v>0</v>
      </c>
      <c r="T55" s="66"/>
      <c r="U55" s="145"/>
      <c r="V55" s="55">
        <f>VLOOKUP('10ii '!BP56,[2]eFHH!$K$4:$M$346,3,FALSE)</f>
        <v>10.179999999999996</v>
      </c>
      <c r="W55" s="56"/>
      <c r="X55" s="15" t="str">
        <f>VLOOKUP('10ii '!BP56,[2]eFHH!$P$1:$XX$3016,8,FALSE)</f>
        <v>In the past month, how many times have you been to {name of district center}?</v>
      </c>
      <c r="Y55" s="15"/>
      <c r="Z55" s="15"/>
      <c r="AA55" s="15"/>
      <c r="AB55" s="15"/>
      <c r="AC55" s="15"/>
      <c r="AD55" s="15"/>
      <c r="AE55" s="15"/>
      <c r="AF55" s="15"/>
      <c r="AG55" s="15"/>
      <c r="AH55" s="15"/>
      <c r="AI55" s="15"/>
      <c r="AJ55" s="15"/>
      <c r="AK55" s="15"/>
      <c r="AL55" s="15"/>
      <c r="AM55" s="15"/>
      <c r="AN55" s="16"/>
    </row>
    <row r="56" spans="1:69" ht="15" customHeight="1">
      <c r="A56" s="251">
        <v>4</v>
      </c>
      <c r="B56" s="562" t="str">
        <f>VLOOKUP(BN51,[2]eFHH!$P$1:$XX$3016,13,FALSE)</f>
        <v>Husband</v>
      </c>
      <c r="C56" s="154"/>
      <c r="D56" s="154"/>
      <c r="E56" s="154"/>
      <c r="F56" s="154"/>
      <c r="G56" s="154"/>
      <c r="H56" s="154"/>
      <c r="I56" s="154"/>
      <c r="J56" s="154"/>
      <c r="K56" s="176"/>
      <c r="L56" s="595"/>
      <c r="M56" s="942"/>
      <c r="N56" s="943"/>
      <c r="O56" s="943"/>
      <c r="P56" s="943"/>
      <c r="Q56" s="943"/>
      <c r="R56" s="943"/>
      <c r="S56" s="251" t="s">
        <v>1</v>
      </c>
      <c r="U56" s="145"/>
      <c r="V56" s="197"/>
      <c r="W56" s="198"/>
      <c r="X56" s="18"/>
      <c r="Y56" s="18"/>
      <c r="Z56" s="18"/>
      <c r="AA56" s="18"/>
      <c r="AB56" s="18"/>
      <c r="AC56" s="18"/>
      <c r="AD56" s="18"/>
      <c r="AE56" s="18"/>
      <c r="AF56" s="18"/>
      <c r="AG56" s="18"/>
      <c r="AH56" s="18"/>
      <c r="AI56" s="18"/>
      <c r="AJ56" s="18"/>
      <c r="AK56" s="18"/>
      <c r="AL56" s="18"/>
      <c r="AM56" s="18"/>
      <c r="AN56" s="19"/>
      <c r="BJ56" s="24"/>
      <c r="BK56" s="24"/>
      <c r="BP56" s="239">
        <v>10.28</v>
      </c>
      <c r="BQ56" s="239"/>
    </row>
    <row r="57" spans="1:69" ht="14.25" customHeight="1">
      <c r="A57" s="595" t="s">
        <v>6</v>
      </c>
      <c r="B57" s="944" t="str">
        <f>VLOOKUP(BN51,[2]eFHH!$P$1:$XX$3016,17,FALSE)</f>
        <v>Other:</v>
      </c>
      <c r="C57" s="945"/>
      <c r="D57" s="936"/>
      <c r="E57" s="936"/>
      <c r="F57" s="936"/>
      <c r="G57" s="936"/>
      <c r="H57" s="936"/>
      <c r="I57" s="936"/>
      <c r="J57" s="936"/>
      <c r="K57" s="936"/>
      <c r="L57" s="936"/>
      <c r="M57" s="936"/>
      <c r="N57" s="936"/>
      <c r="O57" s="936"/>
      <c r="P57" s="936"/>
      <c r="Q57" s="936"/>
      <c r="R57" s="936"/>
      <c r="S57" s="937"/>
      <c r="T57" s="24"/>
      <c r="U57" s="145"/>
      <c r="V57" s="315">
        <v>0</v>
      </c>
      <c r="W57" s="616" t="str">
        <f>VLOOKUP('10ii '!BP56,[2]eFHH!$P$1:$XX$3016,10,FALSE)</f>
        <v>Zero</v>
      </c>
      <c r="X57" s="946"/>
      <c r="Y57" s="946"/>
      <c r="Z57" s="947" t="str">
        <f>AH58</f>
        <v>Times</v>
      </c>
      <c r="AA57" s="946"/>
      <c r="AB57" s="947"/>
      <c r="AC57" s="946"/>
      <c r="AD57" s="946"/>
      <c r="AE57" s="946"/>
      <c r="AF57" s="946"/>
      <c r="AG57" s="946"/>
      <c r="AH57" s="946"/>
      <c r="AI57" s="292"/>
      <c r="AJ57" s="843"/>
      <c r="AK57" s="814"/>
      <c r="AL57" s="814"/>
      <c r="AM57" s="946"/>
      <c r="AN57" s="815"/>
      <c r="BJ57" s="66"/>
      <c r="BK57" s="66"/>
      <c r="BP57" s="43">
        <f>VLOOKUP(BP56,[2]eFHH!$P$1:$XX$3016,60,FALSE)</f>
        <v>0</v>
      </c>
      <c r="BQ57" s="43"/>
    </row>
    <row r="58" spans="1:69" ht="14.25" customHeight="1">
      <c r="A58" s="595"/>
      <c r="B58" s="944"/>
      <c r="C58" s="945"/>
      <c r="D58" s="936"/>
      <c r="E58" s="936"/>
      <c r="F58" s="936"/>
      <c r="G58" s="936"/>
      <c r="H58" s="936"/>
      <c r="I58" s="936"/>
      <c r="J58" s="936"/>
      <c r="K58" s="936"/>
      <c r="L58" s="936"/>
      <c r="M58" s="936"/>
      <c r="N58" s="936"/>
      <c r="O58" s="936"/>
      <c r="P58" s="936"/>
      <c r="Q58" s="936"/>
      <c r="R58" s="936"/>
      <c r="S58" s="937"/>
      <c r="T58" s="66"/>
      <c r="U58" s="145"/>
      <c r="V58" s="948" t="s">
        <v>2</v>
      </c>
      <c r="W58" s="935"/>
      <c r="X58" s="935"/>
      <c r="Y58" s="935"/>
      <c r="Z58" s="935"/>
      <c r="AA58" s="935"/>
      <c r="AB58" s="935"/>
      <c r="AC58" s="935"/>
      <c r="AD58" s="935"/>
      <c r="AE58" s="935"/>
      <c r="AF58" s="935"/>
      <c r="AG58" s="935"/>
      <c r="AH58" s="921" t="str">
        <f>VLOOKUP('10ii '!BP56,[2]eFHH!$P$1:$XX$3016,12,FALSE)</f>
        <v>Times</v>
      </c>
      <c r="AI58" s="921"/>
      <c r="AJ58" s="921"/>
      <c r="AK58" s="921"/>
      <c r="AL58" s="921"/>
      <c r="AM58" s="921"/>
      <c r="AN58" s="922"/>
      <c r="BJ58" s="68"/>
      <c r="BK58" s="68"/>
      <c r="BP58" s="140" t="str">
        <f>VLOOKUP(BP56,[2]eFHH!$P$1:$XX$3016,3,FALSE)</f>
        <v/>
      </c>
      <c r="BQ58" s="140"/>
    </row>
    <row r="59" spans="1:69" ht="14.25" customHeight="1">
      <c r="A59" s="595"/>
      <c r="B59" s="944"/>
      <c r="C59" s="945"/>
      <c r="D59" s="936"/>
      <c r="E59" s="936"/>
      <c r="F59" s="936"/>
      <c r="G59" s="936"/>
      <c r="H59" s="936"/>
      <c r="I59" s="936"/>
      <c r="J59" s="936"/>
      <c r="K59" s="936"/>
      <c r="L59" s="936"/>
      <c r="M59" s="936"/>
      <c r="N59" s="936"/>
      <c r="O59" s="936"/>
      <c r="P59" s="936"/>
      <c r="Q59" s="936"/>
      <c r="R59" s="936"/>
      <c r="S59" s="937"/>
      <c r="T59" s="66"/>
      <c r="U59" s="145"/>
      <c r="V59" s="949"/>
      <c r="W59" s="939"/>
      <c r="X59" s="939"/>
      <c r="Y59" s="939"/>
      <c r="Z59" s="939"/>
      <c r="AA59" s="939"/>
      <c r="AB59" s="939"/>
      <c r="AC59" s="939"/>
      <c r="AD59" s="939"/>
      <c r="AE59" s="939"/>
      <c r="AF59" s="939"/>
      <c r="AG59" s="939"/>
      <c r="AH59" s="936"/>
      <c r="AI59" s="936"/>
      <c r="AJ59" s="936"/>
      <c r="AK59" s="936"/>
      <c r="AL59" s="936"/>
      <c r="AM59" s="936"/>
      <c r="AN59" s="937"/>
      <c r="AO59" s="3"/>
      <c r="AP59" s="511"/>
      <c r="BJ59" s="13"/>
      <c r="BK59" s="13"/>
    </row>
    <row r="60" spans="1:69" ht="14.25" customHeight="1">
      <c r="A60" s="595"/>
      <c r="B60" s="950"/>
      <c r="C60" s="951"/>
      <c r="D60" s="923"/>
      <c r="E60" s="923"/>
      <c r="F60" s="923"/>
      <c r="G60" s="923"/>
      <c r="H60" s="923"/>
      <c r="I60" s="923"/>
      <c r="J60" s="923"/>
      <c r="K60" s="923"/>
      <c r="L60" s="923"/>
      <c r="M60" s="923"/>
      <c r="N60" s="923"/>
      <c r="O60" s="923"/>
      <c r="P60" s="923"/>
      <c r="Q60" s="923"/>
      <c r="R60" s="923"/>
      <c r="S60" s="924"/>
      <c r="U60" s="145"/>
      <c r="V60" s="251" t="s">
        <v>6</v>
      </c>
      <c r="W60" s="952" t="str">
        <f>VLOOKUP('10ii '!BP56,[2]eFHH!$P$1:$XX$3016,11,FALSE)</f>
        <v>Too Many to Count</v>
      </c>
      <c r="X60" s="904"/>
      <c r="Y60" s="904"/>
      <c r="Z60" s="904"/>
      <c r="AA60" s="904"/>
      <c r="AB60" s="904"/>
      <c r="AC60" s="904"/>
      <c r="AD60" s="904"/>
      <c r="AE60" s="904"/>
      <c r="AF60" s="904"/>
      <c r="AG60" s="904"/>
      <c r="AH60" s="904"/>
      <c r="AI60" s="904"/>
      <c r="AJ60" s="904"/>
      <c r="AK60" s="904"/>
      <c r="AL60" s="904"/>
      <c r="AM60" s="251" t="s">
        <v>0</v>
      </c>
      <c r="AN60" s="251" t="s">
        <v>1</v>
      </c>
      <c r="AO60" s="2"/>
      <c r="AP60" s="511"/>
    </row>
    <row r="61" spans="1:69" ht="14.25" customHeight="1">
      <c r="A61" s="22"/>
      <c r="B61" s="953"/>
      <c r="C61" s="953"/>
      <c r="D61" s="953"/>
      <c r="E61" s="953"/>
      <c r="F61" s="953"/>
      <c r="G61" s="953"/>
      <c r="H61" s="953"/>
      <c r="I61" s="953"/>
      <c r="J61" s="953"/>
      <c r="K61" s="953"/>
      <c r="L61" s="953"/>
      <c r="M61" s="953"/>
      <c r="N61" s="953"/>
      <c r="O61" s="953"/>
      <c r="P61" s="953"/>
      <c r="Q61" s="953"/>
      <c r="R61" s="953"/>
      <c r="S61" s="12"/>
      <c r="U61" s="119"/>
      <c r="V61" s="167"/>
      <c r="AO61" s="2"/>
      <c r="AP61" s="511"/>
    </row>
    <row r="62" spans="1:69" ht="15" customHeight="1">
      <c r="A62" s="187">
        <f>VLOOKUP(BN62,[2]eFHH!$K$4:$M$346,3,FALSE)</f>
        <v>10.149999999999997</v>
      </c>
      <c r="B62" s="187"/>
      <c r="C62" s="6" t="str">
        <f>VLOOKUP(BN62,[2]eFHH!$P$1:$XX$3016,8,FALSE)</f>
        <v>When do you wear chadari?</v>
      </c>
      <c r="D62" s="6"/>
      <c r="E62" s="6"/>
      <c r="F62" s="6"/>
      <c r="G62" s="6"/>
      <c r="H62" s="6"/>
      <c r="I62" s="6"/>
      <c r="J62" s="6"/>
      <c r="K62" s="6"/>
      <c r="L62" s="6"/>
      <c r="M62" s="6"/>
      <c r="N62" s="6"/>
      <c r="O62" s="6"/>
      <c r="P62" s="6"/>
      <c r="Q62" s="6"/>
      <c r="R62" s="6"/>
      <c r="S62" s="7"/>
      <c r="BN62" s="239">
        <v>10.26</v>
      </c>
      <c r="BO62" s="239"/>
    </row>
    <row r="63" spans="1:69" ht="14.25" customHeight="1">
      <c r="A63" s="475">
        <v>1</v>
      </c>
      <c r="B63" s="477" t="str">
        <f>VLOOKUP(BN62,[2]eFHH!$P$1:$XX$3016,10,FALSE)</f>
        <v>No, Don't Wear a Burka</v>
      </c>
      <c r="C63" s="477"/>
      <c r="D63" s="477"/>
      <c r="E63" s="477"/>
      <c r="F63" s="477"/>
      <c r="G63" s="477"/>
      <c r="H63" s="477"/>
      <c r="J63" s="22"/>
      <c r="N63" s="757"/>
      <c r="O63" s="757"/>
      <c r="P63" s="757"/>
      <c r="Q63" s="757"/>
      <c r="R63" s="757"/>
      <c r="S63" s="925"/>
      <c r="BN63" s="43">
        <f>VLOOKUP(BN62,[2]eFHH!$P$1:$XX$3016,60,FALSE)</f>
        <v>0</v>
      </c>
      <c r="BO63" s="43"/>
    </row>
    <row r="64" spans="1:69" ht="14.25" customHeight="1">
      <c r="A64" s="251">
        <v>2</v>
      </c>
      <c r="B64" s="477" t="str">
        <f>VLOOKUP(BN62,[2]eFHH!$P$1:$XX$3016,11,FALSE)</f>
        <v>Wear Headscarf or Other Head-Covering but Not Burqa</v>
      </c>
      <c r="C64" s="477"/>
      <c r="D64" s="477"/>
      <c r="E64" s="477"/>
      <c r="F64" s="477"/>
      <c r="G64" s="477"/>
      <c r="H64" s="477"/>
      <c r="I64" s="2"/>
      <c r="J64" s="22"/>
      <c r="N64" s="757"/>
      <c r="O64" s="757"/>
      <c r="P64" s="757"/>
      <c r="Q64" s="757"/>
      <c r="R64" s="757"/>
      <c r="S64" s="925"/>
      <c r="AQ64" s="22"/>
      <c r="AR64" s="477"/>
      <c r="AS64" s="13"/>
      <c r="AT64" s="13"/>
      <c r="AU64" s="13"/>
      <c r="BN64" s="140" t="str">
        <f>VLOOKUP(BN62,[2]eFHH!$P$1:$XX$3016,3,FALSE)</f>
        <v/>
      </c>
      <c r="BO64" s="140"/>
    </row>
    <row r="65" spans="1:67" ht="14.25" customHeight="1">
      <c r="A65" s="251">
        <v>3</v>
      </c>
      <c r="B65" s="477" t="str">
        <f>VLOOKUP(BN62,[2]eFHH!$P$1:$XX$3016,12,FALSE)</f>
        <v>Yes, But Rarely</v>
      </c>
      <c r="C65" s="477"/>
      <c r="D65" s="477"/>
      <c r="E65" s="477"/>
      <c r="F65" s="477"/>
      <c r="G65" s="477"/>
      <c r="H65" s="477"/>
      <c r="I65" s="2"/>
      <c r="J65" s="22"/>
      <c r="L65" s="22"/>
      <c r="M65" s="477"/>
      <c r="N65" s="754"/>
      <c r="O65" s="754"/>
      <c r="P65" s="754"/>
      <c r="Q65" s="754"/>
      <c r="R65" s="754"/>
      <c r="S65" s="954"/>
      <c r="T65" s="24"/>
      <c r="U65" s="21"/>
      <c r="AQ65" s="22"/>
      <c r="AR65" s="477"/>
      <c r="AS65" s="13"/>
      <c r="AT65" s="13"/>
      <c r="AU65" s="13"/>
    </row>
    <row r="66" spans="1:67" ht="14.25" customHeight="1">
      <c r="A66" s="251">
        <v>4</v>
      </c>
      <c r="B66" s="477" t="str">
        <f>VLOOKUP(BN62,[2]eFHH!$P$1:$XX$3016,13,FALSE)</f>
        <v>Yes, Sometimes</v>
      </c>
      <c r="C66" s="12"/>
      <c r="D66" s="12"/>
      <c r="E66" s="12"/>
      <c r="F66" s="12"/>
      <c r="G66" s="12"/>
      <c r="H66" s="12"/>
      <c r="I66" s="2"/>
      <c r="J66" s="22"/>
      <c r="K66" s="754"/>
      <c r="M66" s="754"/>
      <c r="N66" s="754"/>
      <c r="O66" s="754"/>
      <c r="P66" s="754"/>
      <c r="Q66" s="754"/>
      <c r="R66" s="754"/>
      <c r="S66" s="954"/>
      <c r="T66" s="66"/>
      <c r="U66" s="66"/>
      <c r="AQ66" s="22"/>
      <c r="AR66" s="955"/>
      <c r="AS66" s="956"/>
      <c r="AT66" s="956"/>
      <c r="AU66" s="956"/>
    </row>
    <row r="67" spans="1:67" ht="14.25" customHeight="1">
      <c r="A67" s="251">
        <v>5</v>
      </c>
      <c r="B67" s="477" t="str">
        <f>VLOOKUP(BN62,[2]eFHH!$P$1:$XX$3016,14,FALSE)</f>
        <v>Yes, Most of the Time</v>
      </c>
      <c r="S67" s="251" t="s">
        <v>0</v>
      </c>
      <c r="T67" s="24"/>
      <c r="U67" s="24"/>
      <c r="AQ67" s="22"/>
      <c r="AR67" s="955"/>
      <c r="AS67" s="956"/>
      <c r="AT67" s="956"/>
      <c r="AU67" s="956"/>
    </row>
    <row r="68" spans="1:67" ht="14.25" customHeight="1">
      <c r="A68" s="251">
        <v>6</v>
      </c>
      <c r="B68" s="562" t="str">
        <f>VLOOKUP(BN62,[2]eFHH!$P$1:$XX$3016,15,FALSE)</f>
        <v>Yes, Always</v>
      </c>
      <c r="C68" s="154"/>
      <c r="D68" s="154"/>
      <c r="E68" s="154"/>
      <c r="F68" s="154"/>
      <c r="G68" s="154"/>
      <c r="H68" s="154"/>
      <c r="I68" s="154"/>
      <c r="J68" s="154"/>
      <c r="K68" s="154"/>
      <c r="L68" s="154"/>
      <c r="M68" s="154"/>
      <c r="N68" s="154"/>
      <c r="O68" s="154"/>
      <c r="P68" s="154"/>
      <c r="Q68" s="154"/>
      <c r="R68" s="154"/>
      <c r="S68" s="251" t="s">
        <v>1</v>
      </c>
      <c r="T68" s="66"/>
      <c r="U68" s="66"/>
      <c r="AQ68" s="3"/>
      <c r="AR68" s="8"/>
      <c r="AS68" s="8"/>
      <c r="AT68" s="8"/>
      <c r="AU68" s="8"/>
    </row>
    <row r="69" spans="1:67" ht="14.25" customHeight="1">
      <c r="A69" s="595" t="s">
        <v>6</v>
      </c>
      <c r="B69" s="957" t="str">
        <f>VLOOKUP(BN62,[2]eFHH!$P$1:$XX$3016,16,FALSE)</f>
        <v>Other:</v>
      </c>
      <c r="C69" s="958"/>
      <c r="D69" s="958"/>
      <c r="E69" s="958"/>
      <c r="F69" s="958"/>
      <c r="G69" s="958"/>
      <c r="H69" s="958"/>
      <c r="I69" s="958"/>
      <c r="J69" s="958"/>
      <c r="K69" s="958"/>
      <c r="L69" s="958"/>
      <c r="M69" s="958"/>
      <c r="N69" s="958"/>
      <c r="O69" s="958"/>
      <c r="P69" s="958"/>
      <c r="Q69" s="958"/>
      <c r="R69" s="958"/>
      <c r="S69" s="959"/>
      <c r="T69" s="24"/>
      <c r="U69" s="24"/>
    </row>
    <row r="70" spans="1:67" ht="14.25" customHeight="1">
      <c r="A70" s="595"/>
      <c r="B70" s="960"/>
      <c r="C70" s="958"/>
      <c r="D70" s="958"/>
      <c r="E70" s="958"/>
      <c r="F70" s="958"/>
      <c r="G70" s="958"/>
      <c r="H70" s="958"/>
      <c r="I70" s="958"/>
      <c r="J70" s="958"/>
      <c r="K70" s="958"/>
      <c r="L70" s="958"/>
      <c r="M70" s="958"/>
      <c r="N70" s="958"/>
      <c r="O70" s="958"/>
      <c r="P70" s="958"/>
      <c r="Q70" s="958"/>
      <c r="R70" s="958"/>
      <c r="S70" s="959"/>
      <c r="T70" s="754"/>
      <c r="U70" s="754"/>
    </row>
    <row r="71" spans="1:67" ht="14.25" customHeight="1">
      <c r="A71" s="595"/>
      <c r="B71" s="960"/>
      <c r="C71" s="958"/>
      <c r="D71" s="958"/>
      <c r="E71" s="958"/>
      <c r="F71" s="958"/>
      <c r="G71" s="958"/>
      <c r="H71" s="958"/>
      <c r="I71" s="958"/>
      <c r="J71" s="958"/>
      <c r="K71" s="958"/>
      <c r="L71" s="958"/>
      <c r="M71" s="958"/>
      <c r="N71" s="958"/>
      <c r="O71" s="958"/>
      <c r="P71" s="958"/>
      <c r="Q71" s="958"/>
      <c r="R71" s="958"/>
      <c r="S71" s="959"/>
    </row>
    <row r="72" spans="1:67" ht="14.25" customHeight="1">
      <c r="A72" s="595"/>
      <c r="B72" s="960"/>
      <c r="C72" s="961"/>
      <c r="D72" s="961"/>
      <c r="E72" s="961"/>
      <c r="F72" s="961"/>
      <c r="G72" s="961"/>
      <c r="H72" s="961"/>
      <c r="I72" s="961"/>
      <c r="J72" s="961"/>
      <c r="K72" s="961"/>
      <c r="L72" s="961"/>
      <c r="M72" s="961"/>
      <c r="N72" s="961"/>
      <c r="O72" s="961"/>
      <c r="P72" s="961"/>
      <c r="Q72" s="961"/>
      <c r="R72" s="961"/>
      <c r="S72" s="962"/>
    </row>
    <row r="73" spans="1:67" ht="14.25" customHeight="1">
      <c r="A73" s="12"/>
      <c r="B73" s="12"/>
      <c r="C73" s="12"/>
      <c r="D73" s="12"/>
      <c r="E73" s="12"/>
      <c r="F73" s="12"/>
      <c r="G73" s="12"/>
      <c r="H73" s="12"/>
      <c r="I73" s="12"/>
      <c r="J73" s="12"/>
      <c r="K73" s="20"/>
      <c r="L73" s="20"/>
      <c r="M73" s="20"/>
      <c r="N73" s="23"/>
      <c r="O73" s="23"/>
      <c r="P73" s="8"/>
      <c r="Q73" s="8"/>
      <c r="R73" s="8"/>
      <c r="S73" s="8"/>
      <c r="T73" s="8"/>
      <c r="U73" s="8"/>
    </row>
    <row r="74" spans="1:67" ht="15" customHeight="1">
      <c r="A74" s="963">
        <f>VLOOKUP(BN74,[2]eFHH!$K$4:$M$257,3,FALSE)</f>
        <v>10.159999999999997</v>
      </c>
      <c r="B74" s="964"/>
      <c r="C74" s="256" t="str">
        <f>VLOOKUP(BN74,[2]eFHH!$P$1:$XX$3017,8,FALSE)</f>
        <v>How many households do you know in the village that is closest to your village?</v>
      </c>
      <c r="D74" s="256"/>
      <c r="E74" s="256"/>
      <c r="F74" s="256"/>
      <c r="G74" s="256"/>
      <c r="H74" s="256"/>
      <c r="I74" s="256"/>
      <c r="J74" s="256"/>
      <c r="K74" s="256"/>
      <c r="L74" s="256"/>
      <c r="M74" s="256"/>
      <c r="N74" s="256"/>
      <c r="O74" s="256"/>
      <c r="P74" s="256"/>
      <c r="Q74" s="256"/>
      <c r="R74" s="256"/>
      <c r="S74" s="256"/>
      <c r="BN74" s="965">
        <v>10.210000000000001</v>
      </c>
      <c r="BO74" s="965"/>
    </row>
    <row r="75" spans="1:67" ht="14.25" customHeight="1">
      <c r="A75" s="315">
        <v>1</v>
      </c>
      <c r="B75" s="966" t="str">
        <f>VLOOKUP(BN74,[2]eFHH!$P$1:$XX$3017,10,FALSE)</f>
        <v>No Households</v>
      </c>
      <c r="C75" s="967"/>
      <c r="D75" s="967"/>
      <c r="E75" s="272"/>
      <c r="F75" s="967"/>
      <c r="G75" s="967"/>
      <c r="H75" s="967"/>
      <c r="I75" s="967"/>
      <c r="J75" s="967"/>
      <c r="K75" s="968"/>
      <c r="L75" s="13"/>
      <c r="M75" s="13"/>
      <c r="N75" s="13"/>
      <c r="O75" s="13"/>
      <c r="P75" s="13"/>
      <c r="Q75" s="13"/>
      <c r="S75" s="124"/>
      <c r="BN75" s="969">
        <f>VLOOKUP(BN74,[2]eFHH!$P$1:$XX$3017,60,FALSE)</f>
        <v>0</v>
      </c>
      <c r="BO75" s="969"/>
    </row>
    <row r="76" spans="1:67" ht="14.25" customHeight="1">
      <c r="A76" s="595">
        <v>2</v>
      </c>
      <c r="B76" s="95" t="s">
        <v>2</v>
      </c>
      <c r="C76" s="96"/>
      <c r="D76" s="96"/>
      <c r="E76" s="96"/>
      <c r="F76" s="96"/>
      <c r="G76" s="96"/>
      <c r="H76" s="96"/>
      <c r="I76" s="96"/>
      <c r="J76" s="96"/>
      <c r="K76" s="96"/>
      <c r="L76" s="96"/>
      <c r="M76" s="970" t="str">
        <f>VLOOKUP(BN74,[2]eFHH!$P$1:$XX$3017,11,FALSE)</f>
        <v>Households</v>
      </c>
      <c r="N76" s="970"/>
      <c r="O76" s="970"/>
      <c r="P76" s="970"/>
      <c r="Q76" s="970"/>
      <c r="R76" s="971"/>
      <c r="S76" s="251" t="s">
        <v>0</v>
      </c>
      <c r="BN76" s="972" t="str">
        <f>VLOOKUP(BN74,[2]eFHH!$P$1:$XX$3017,3,FALSE)</f>
        <v/>
      </c>
      <c r="BO76" s="972"/>
    </row>
    <row r="77" spans="1:67" ht="14.25" customHeight="1">
      <c r="A77" s="258"/>
      <c r="B77" s="107"/>
      <c r="C77" s="108"/>
      <c r="D77" s="108"/>
      <c r="E77" s="108"/>
      <c r="F77" s="108"/>
      <c r="G77" s="108"/>
      <c r="H77" s="108"/>
      <c r="I77" s="108"/>
      <c r="J77" s="108"/>
      <c r="K77" s="108"/>
      <c r="L77" s="108"/>
      <c r="M77" s="973"/>
      <c r="N77" s="973"/>
      <c r="O77" s="973"/>
      <c r="P77" s="973"/>
      <c r="Q77" s="973"/>
      <c r="R77" s="974"/>
      <c r="S77" s="251" t="s">
        <v>1</v>
      </c>
      <c r="T77" s="830"/>
      <c r="U77" s="830"/>
    </row>
    <row r="78" spans="1:67" ht="14.25" customHeight="1">
      <c r="A78" s="167"/>
      <c r="B78" s="167"/>
      <c r="C78" s="167"/>
      <c r="D78" s="167"/>
      <c r="E78" s="167"/>
      <c r="F78" s="167"/>
      <c r="G78" s="167"/>
      <c r="H78" s="167"/>
      <c r="I78" s="167"/>
      <c r="J78" s="167"/>
      <c r="K78" s="167"/>
      <c r="L78" s="167"/>
      <c r="M78" s="167"/>
      <c r="N78" s="167"/>
      <c r="O78" s="167"/>
      <c r="P78" s="167"/>
      <c r="Q78" s="167"/>
      <c r="R78" s="167"/>
      <c r="AQ78" s="13"/>
      <c r="AR78" s="13"/>
      <c r="AS78" s="13"/>
    </row>
    <row r="79" spans="1:67" ht="14.25" customHeight="1">
      <c r="A79" s="22"/>
      <c r="B79" s="953"/>
      <c r="C79" s="953"/>
      <c r="D79" s="953"/>
      <c r="E79" s="953"/>
      <c r="F79" s="953"/>
      <c r="G79" s="953"/>
      <c r="H79" s="953"/>
      <c r="I79" s="953"/>
      <c r="J79" s="953"/>
      <c r="K79" s="953"/>
      <c r="L79" s="953"/>
      <c r="M79" s="953"/>
      <c r="N79" s="953"/>
      <c r="O79" s="953"/>
      <c r="P79" s="953"/>
      <c r="Q79" s="953"/>
      <c r="R79" s="953"/>
      <c r="AQ79" s="3"/>
      <c r="AR79" s="3"/>
      <c r="AS79" s="3"/>
      <c r="AT79" s="3"/>
      <c r="AU79" s="3"/>
      <c r="AV79" s="3"/>
      <c r="AW79" s="3"/>
      <c r="AX79" s="3"/>
      <c r="AY79" s="3"/>
      <c r="AZ79" s="3"/>
      <c r="BA79" s="3"/>
      <c r="BB79" s="3"/>
      <c r="BC79" s="3"/>
      <c r="BD79" s="3"/>
      <c r="BE79" s="3"/>
      <c r="BF79" s="3"/>
      <c r="BG79" s="3"/>
      <c r="BH79" s="3"/>
      <c r="BI79" s="3"/>
      <c r="BJ79" s="3"/>
      <c r="BK79" s="3"/>
    </row>
    <row r="80" spans="1:67" ht="14.25" customHeight="1">
      <c r="AQ80" s="3"/>
      <c r="AR80" s="3"/>
      <c r="AS80" s="3"/>
      <c r="AT80" s="3"/>
      <c r="AU80" s="3"/>
      <c r="AV80" s="3"/>
      <c r="AW80" s="3"/>
      <c r="AX80" s="3"/>
      <c r="AY80" s="3"/>
      <c r="AZ80" s="3"/>
      <c r="BA80" s="3"/>
      <c r="BB80" s="3"/>
      <c r="BC80" s="3"/>
      <c r="BD80" s="3"/>
      <c r="BE80" s="3"/>
      <c r="BF80" s="3"/>
      <c r="BG80" s="3"/>
      <c r="BH80" s="3"/>
      <c r="BI80" s="3"/>
      <c r="BJ80" s="3"/>
      <c r="BK80" s="3"/>
    </row>
    <row r="81" spans="22:63" ht="14.25" customHeight="1">
      <c r="V81" s="3"/>
      <c r="W81" s="3"/>
      <c r="X81" s="3"/>
      <c r="Y81" s="3"/>
      <c r="Z81" s="3"/>
      <c r="AA81" s="3"/>
      <c r="AB81" s="3"/>
      <c r="AC81" s="3"/>
      <c r="AD81" s="3"/>
      <c r="AE81" s="3"/>
      <c r="AF81" s="3"/>
      <c r="AG81" s="3"/>
      <c r="AH81" s="3"/>
      <c r="AI81" s="3"/>
      <c r="AJ81" s="3"/>
      <c r="AK81" s="3"/>
      <c r="AL81" s="3"/>
      <c r="AM81" s="3"/>
      <c r="AN81" s="3"/>
      <c r="AO81" s="3"/>
      <c r="AP81" s="3"/>
      <c r="AQ81" s="22"/>
      <c r="AR81" s="754"/>
      <c r="AS81" s="975"/>
      <c r="AT81" s="975"/>
      <c r="AU81" s="975"/>
      <c r="AV81" s="975"/>
      <c r="AW81" s="975"/>
      <c r="AX81" s="8"/>
      <c r="AY81" s="8"/>
      <c r="AZ81" s="8"/>
      <c r="BA81" s="8"/>
      <c r="BB81" s="8"/>
      <c r="BC81" s="8"/>
      <c r="BD81" s="8"/>
      <c r="BE81" s="8"/>
      <c r="BF81" s="8"/>
      <c r="BG81" s="8"/>
      <c r="BH81" s="8"/>
      <c r="BI81" s="22"/>
      <c r="BJ81" s="8"/>
      <c r="BK81" s="21"/>
    </row>
  </sheetData>
  <mergeCells count="142">
    <mergeCell ref="BP56:BQ56"/>
    <mergeCell ref="BP57:BQ57"/>
    <mergeCell ref="BP58:BQ58"/>
    <mergeCell ref="BP45:BQ45"/>
    <mergeCell ref="X12:AN14"/>
    <mergeCell ref="V15:V17"/>
    <mergeCell ref="V12:V14"/>
    <mergeCell ref="X15:AN17"/>
    <mergeCell ref="W39:W40"/>
    <mergeCell ref="AQ31:AR32"/>
    <mergeCell ref="BP44:BQ44"/>
    <mergeCell ref="X33:AN35"/>
    <mergeCell ref="BP24:BQ24"/>
    <mergeCell ref="BP22:BQ22"/>
    <mergeCell ref="BP23:BQ23"/>
    <mergeCell ref="A41:BI41"/>
    <mergeCell ref="A31:B32"/>
    <mergeCell ref="A22:A25"/>
    <mergeCell ref="AS18:BI19"/>
    <mergeCell ref="BJ18:BK18"/>
    <mergeCell ref="A26:A29"/>
    <mergeCell ref="BJ38:BK38"/>
    <mergeCell ref="V22:W22"/>
    <mergeCell ref="X22:AN22"/>
    <mergeCell ref="AQ3:AR4"/>
    <mergeCell ref="AQ8:AQ11"/>
    <mergeCell ref="AS8:BH11"/>
    <mergeCell ref="A3:B4"/>
    <mergeCell ref="BP3:BQ3"/>
    <mergeCell ref="BP4:BQ4"/>
    <mergeCell ref="V4:AN4"/>
    <mergeCell ref="BJ3:BK3"/>
    <mergeCell ref="C3:S4"/>
    <mergeCell ref="V23:AN23"/>
    <mergeCell ref="W12:W14"/>
    <mergeCell ref="AS31:AZ32"/>
    <mergeCell ref="AS33:AZ34"/>
    <mergeCell ref="AS37:AZ38"/>
    <mergeCell ref="AS35:AZ36"/>
    <mergeCell ref="BJ34:BK34"/>
    <mergeCell ref="AQ33:AR34"/>
    <mergeCell ref="AS13:BI14"/>
    <mergeCell ref="AQ13:AR14"/>
    <mergeCell ref="BB21:BI22"/>
    <mergeCell ref="BA21:BA22"/>
    <mergeCell ref="AR26:AZ27"/>
    <mergeCell ref="BJ19:BK19"/>
    <mergeCell ref="BJ20:BK20"/>
    <mergeCell ref="BJ13:BK13"/>
    <mergeCell ref="BJ14:BK14"/>
    <mergeCell ref="BJ29:BK29"/>
    <mergeCell ref="AQ29:BI30"/>
    <mergeCell ref="AQ26:AQ27"/>
    <mergeCell ref="AQ18:AR19"/>
    <mergeCell ref="BP43:BQ43"/>
    <mergeCell ref="BN52:BO52"/>
    <mergeCell ref="C51:S52"/>
    <mergeCell ref="BN44:BO44"/>
    <mergeCell ref="A43:B44"/>
    <mergeCell ref="C43:S44"/>
    <mergeCell ref="A1:BI1"/>
    <mergeCell ref="A2:B2"/>
    <mergeCell ref="AS3:BI4"/>
    <mergeCell ref="W15:W17"/>
    <mergeCell ref="AR8:AR11"/>
    <mergeCell ref="C22:S25"/>
    <mergeCell ref="C26:S29"/>
    <mergeCell ref="A10:S10"/>
    <mergeCell ref="C8:S9"/>
    <mergeCell ref="A8:B9"/>
    <mergeCell ref="BN10:BO10"/>
    <mergeCell ref="BN3:BO3"/>
    <mergeCell ref="BN4:BO4"/>
    <mergeCell ref="BP5:BQ5"/>
    <mergeCell ref="A51:B52"/>
    <mergeCell ref="BN51:BO51"/>
    <mergeCell ref="B22:B25"/>
    <mergeCell ref="B26:B29"/>
    <mergeCell ref="BN76:BO76"/>
    <mergeCell ref="A76:A77"/>
    <mergeCell ref="A69:A72"/>
    <mergeCell ref="B69:B72"/>
    <mergeCell ref="C62:S62"/>
    <mergeCell ref="A62:B62"/>
    <mergeCell ref="BN62:BO62"/>
    <mergeCell ref="AQ35:AR36"/>
    <mergeCell ref="BJ35:BK35"/>
    <mergeCell ref="BJ36:BK36"/>
    <mergeCell ref="C74:S74"/>
    <mergeCell ref="A74:B74"/>
    <mergeCell ref="C57:S60"/>
    <mergeCell ref="AJ52:AN53"/>
    <mergeCell ref="V58:AG59"/>
    <mergeCell ref="BN53:BO53"/>
    <mergeCell ref="AQ37:AR38"/>
    <mergeCell ref="M76:R77"/>
    <mergeCell ref="B76:L77"/>
    <mergeCell ref="C69:S72"/>
    <mergeCell ref="BN43:BO43"/>
    <mergeCell ref="A46:G47"/>
    <mergeCell ref="BN75:BO75"/>
    <mergeCell ref="X43:AN43"/>
    <mergeCell ref="C31:S32"/>
    <mergeCell ref="X3:AN3"/>
    <mergeCell ref="V3:W3"/>
    <mergeCell ref="X39:AN40"/>
    <mergeCell ref="V18:V20"/>
    <mergeCell ref="X18:AN20"/>
    <mergeCell ref="W18:W20"/>
    <mergeCell ref="BN5:BO5"/>
    <mergeCell ref="BJ15:BK15"/>
    <mergeCell ref="BN24:BO24"/>
    <mergeCell ref="BN25:BO25"/>
    <mergeCell ref="BN26:BO26"/>
    <mergeCell ref="BN8:BO8"/>
    <mergeCell ref="BN9:BO9"/>
    <mergeCell ref="V33:V35"/>
    <mergeCell ref="W33:W35"/>
    <mergeCell ref="V39:V40"/>
    <mergeCell ref="W36:W38"/>
    <mergeCell ref="V36:V38"/>
    <mergeCell ref="BJ31:BK31"/>
    <mergeCell ref="BJ32:BK32"/>
    <mergeCell ref="BJ33:BK33"/>
    <mergeCell ref="X36:AN38"/>
    <mergeCell ref="BJ37:BK37"/>
    <mergeCell ref="V43:W43"/>
    <mergeCell ref="H46:L47"/>
    <mergeCell ref="A57:A60"/>
    <mergeCell ref="B57:B60"/>
    <mergeCell ref="BN74:BO74"/>
    <mergeCell ref="M55:R56"/>
    <mergeCell ref="AH58:AN59"/>
    <mergeCell ref="V55:W56"/>
    <mergeCell ref="X55:AN56"/>
    <mergeCell ref="V52:V53"/>
    <mergeCell ref="W52:W53"/>
    <mergeCell ref="X52:AI53"/>
    <mergeCell ref="BN63:BO63"/>
    <mergeCell ref="L55:L56"/>
    <mergeCell ref="BN64:BO64"/>
    <mergeCell ref="BN45:BO45"/>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0" max="60" man="1"/>
  </rowBreaks>
</worksheet>
</file>

<file path=xl/worksheets/sheet13.xml><?xml version="1.0" encoding="utf-8"?>
<worksheet xmlns="http://schemas.openxmlformats.org/spreadsheetml/2006/main" xmlns:r="http://schemas.openxmlformats.org/officeDocument/2006/relationships">
  <sheetPr>
    <tabColor theme="4" tint="0.59999389629810485"/>
  </sheetPr>
  <dimension ref="A1:CQ81"/>
  <sheetViews>
    <sheetView view="pageBreakPreview" zoomScaleNormal="100" zoomScaleSheetLayoutView="100" workbookViewId="0">
      <selection activeCell="X29" sqref="X29:AN29"/>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69">
      <c r="A1" s="1" t="str">
        <f>CONCATENATE([2]Sections!$K$1," - / - ",[2]Sections!$K$14," ",[2]Sections!$L$14,": ",[2]Sections!$N$14," [ ",[2]Sections!$V$2," ",ROMAN(COUNT($BM$1:$BM$801))," / ",ROMAN(BM1)," ]")</f>
        <v>Female Household Questionnaire - / - Section 11: Village Issues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9" ht="6" customHeight="1">
      <c r="A2" s="758"/>
      <c r="B2" s="758"/>
    </row>
    <row r="3" spans="1:69" ht="15" customHeight="1">
      <c r="A3" s="55">
        <f>VLOOKUP(BN3,[2]eFHH!$K$4:$M$346,3,FALSE)</f>
        <v>11.01</v>
      </c>
      <c r="B3" s="56"/>
      <c r="C3" s="15" t="str">
        <f>VLOOKUP(BN3,[2]eFHH!$P$1:$XX$3017,8,FALSE)</f>
        <v>Considering the work of the village leaders in the past 12 months, how satisfied are you with the work they have done?</v>
      </c>
      <c r="D3" s="15"/>
      <c r="E3" s="15"/>
      <c r="F3" s="15"/>
      <c r="G3" s="15"/>
      <c r="H3" s="15"/>
      <c r="I3" s="15"/>
      <c r="J3" s="15"/>
      <c r="K3" s="15"/>
      <c r="L3" s="15"/>
      <c r="M3" s="15"/>
      <c r="N3" s="15"/>
      <c r="O3" s="15"/>
      <c r="P3" s="15"/>
      <c r="Q3" s="15"/>
      <c r="R3" s="15"/>
      <c r="S3" s="16"/>
      <c r="T3" s="759"/>
      <c r="V3" s="55">
        <f>VLOOKUP(BP3,[2]eFHH!$K$4:$M$346,3,FALSE)</f>
        <v>11.02</v>
      </c>
      <c r="W3" s="179"/>
      <c r="X3" s="14" t="str">
        <f>VLOOKUP(BP3,[2]eFHH!$P$1:$XX$3017,8,FALSE)</f>
        <v>To what extent do the influential people of this village consider the problems of women in the village and try to find a solution for them?: A great extent, a small extent, not at all?</v>
      </c>
      <c r="Y3" s="15"/>
      <c r="Z3" s="15"/>
      <c r="AA3" s="15"/>
      <c r="AB3" s="15"/>
      <c r="AC3" s="15"/>
      <c r="AD3" s="15"/>
      <c r="AE3" s="15"/>
      <c r="AF3" s="15"/>
      <c r="AG3" s="15"/>
      <c r="AH3" s="15"/>
      <c r="AI3" s="15"/>
      <c r="AJ3" s="15"/>
      <c r="AK3" s="15"/>
      <c r="AL3" s="15"/>
      <c r="AM3" s="15"/>
      <c r="AN3" s="16"/>
      <c r="AO3" s="759"/>
      <c r="AQ3" s="55">
        <f>VLOOKUP(BJ3,[2]eFHH!$K$4:$M$346,3,FALSE)</f>
        <v>11.03</v>
      </c>
      <c r="AR3" s="56"/>
      <c r="AS3" s="15" t="str">
        <f>VLOOKUP(BJ3,[2]eFHH!$P$1:$XX$3017,8,FALSE)</f>
        <v>During the past 12 months, have the village leaders or {name of council 1}  made any decision or action which you disagreed with?</v>
      </c>
      <c r="AT3" s="15"/>
      <c r="AU3" s="15"/>
      <c r="AV3" s="15"/>
      <c r="AW3" s="15"/>
      <c r="AX3" s="15"/>
      <c r="AY3" s="15"/>
      <c r="AZ3" s="15"/>
      <c r="BA3" s="15"/>
      <c r="BB3" s="15"/>
      <c r="BC3" s="15"/>
      <c r="BD3" s="15"/>
      <c r="BE3" s="15"/>
      <c r="BF3" s="15"/>
      <c r="BG3" s="15"/>
      <c r="BH3" s="15"/>
      <c r="BI3" s="16"/>
      <c r="BJ3" s="299">
        <v>6.18</v>
      </c>
      <c r="BK3" s="239"/>
      <c r="BN3" s="299">
        <v>6.24</v>
      </c>
      <c r="BO3" s="760"/>
      <c r="BP3" s="299">
        <v>6.17</v>
      </c>
      <c r="BQ3" s="760"/>
    </row>
    <row r="4" spans="1:69" ht="15" customHeight="1">
      <c r="A4" s="125"/>
      <c r="B4" s="126"/>
      <c r="C4" s="18"/>
      <c r="D4" s="18"/>
      <c r="E4" s="18"/>
      <c r="F4" s="18"/>
      <c r="G4" s="18"/>
      <c r="H4" s="18"/>
      <c r="I4" s="18"/>
      <c r="J4" s="18"/>
      <c r="K4" s="18"/>
      <c r="L4" s="18"/>
      <c r="M4" s="18"/>
      <c r="N4" s="18"/>
      <c r="O4" s="18"/>
      <c r="P4" s="18"/>
      <c r="Q4" s="18"/>
      <c r="R4" s="18"/>
      <c r="S4" s="19"/>
      <c r="T4" s="759"/>
      <c r="V4" s="197"/>
      <c r="W4" s="558"/>
      <c r="X4" s="539"/>
      <c r="Y4" s="415"/>
      <c r="Z4" s="415"/>
      <c r="AA4" s="415"/>
      <c r="AB4" s="415"/>
      <c r="AC4" s="415"/>
      <c r="AD4" s="415"/>
      <c r="AE4" s="415"/>
      <c r="AF4" s="415"/>
      <c r="AG4" s="415"/>
      <c r="AH4" s="415"/>
      <c r="AI4" s="415"/>
      <c r="AJ4" s="415"/>
      <c r="AK4" s="415"/>
      <c r="AL4" s="415"/>
      <c r="AM4" s="415"/>
      <c r="AN4" s="287"/>
      <c r="AO4" s="759"/>
      <c r="AQ4" s="197"/>
      <c r="AR4" s="198"/>
      <c r="AS4" s="415"/>
      <c r="AT4" s="415"/>
      <c r="AU4" s="415"/>
      <c r="AV4" s="415"/>
      <c r="AW4" s="415"/>
      <c r="AX4" s="415"/>
      <c r="AY4" s="415"/>
      <c r="AZ4" s="415"/>
      <c r="BA4" s="415"/>
      <c r="BB4" s="415"/>
      <c r="BC4" s="415"/>
      <c r="BD4" s="415"/>
      <c r="BE4" s="415"/>
      <c r="BF4" s="415"/>
      <c r="BG4" s="415"/>
      <c r="BH4" s="415"/>
      <c r="BI4" s="287"/>
      <c r="BJ4" s="133">
        <f>VLOOKUP(BJ3,[2]eFHH!$P$1:$XX$3017,60,FALSE)</f>
        <v>0</v>
      </c>
      <c r="BK4" s="43"/>
      <c r="BN4" s="133">
        <f>VLOOKUP(BN3,[2]eFHH!$P$1:$XX$3017,60,FALSE)</f>
        <v>0</v>
      </c>
      <c r="BO4" s="761"/>
      <c r="BP4" s="133">
        <f>VLOOKUP(BP3,[2]eFHH!$P$1:$XX$3017,60,FALSE)</f>
        <v>0</v>
      </c>
      <c r="BQ4" s="761"/>
    </row>
    <row r="5" spans="1:69" ht="15" customHeight="1">
      <c r="A5" s="288">
        <v>1</v>
      </c>
      <c r="B5" s="335" t="str">
        <f>VLOOKUP(BN3,[2]eFHH!$P$1:$XX$3017,10,FALSE)</f>
        <v>Very Satisfied</v>
      </c>
      <c r="C5" s="2"/>
      <c r="D5" s="2"/>
      <c r="E5" s="2"/>
      <c r="F5" s="2"/>
      <c r="G5" s="2"/>
      <c r="L5" s="167"/>
      <c r="M5" s="163"/>
      <c r="N5" s="762"/>
      <c r="O5" s="762"/>
      <c r="P5" s="762"/>
      <c r="Q5" s="762"/>
      <c r="R5" s="762"/>
      <c r="S5" s="763"/>
      <c r="T5" s="759"/>
      <c r="U5" s="124"/>
      <c r="V5" s="125"/>
      <c r="W5" s="180"/>
      <c r="X5" s="17"/>
      <c r="Y5" s="18"/>
      <c r="Z5" s="18"/>
      <c r="AA5" s="18"/>
      <c r="AB5" s="18"/>
      <c r="AC5" s="18"/>
      <c r="AD5" s="18"/>
      <c r="AE5" s="18"/>
      <c r="AF5" s="18"/>
      <c r="AG5" s="18"/>
      <c r="AH5" s="18"/>
      <c r="AI5" s="18"/>
      <c r="AJ5" s="18"/>
      <c r="AK5" s="18"/>
      <c r="AL5" s="18"/>
      <c r="AM5" s="18"/>
      <c r="AN5" s="19"/>
      <c r="AO5" s="759"/>
      <c r="AQ5" s="125"/>
      <c r="AR5" s="126"/>
      <c r="AS5" s="18"/>
      <c r="AT5" s="18"/>
      <c r="AU5" s="18"/>
      <c r="AV5" s="18"/>
      <c r="AW5" s="18"/>
      <c r="AX5" s="18"/>
      <c r="AY5" s="18"/>
      <c r="AZ5" s="415"/>
      <c r="BA5" s="18"/>
      <c r="BB5" s="18"/>
      <c r="BC5" s="18"/>
      <c r="BD5" s="18"/>
      <c r="BE5" s="18"/>
      <c r="BF5" s="18"/>
      <c r="BG5" s="18"/>
      <c r="BH5" s="18"/>
      <c r="BI5" s="19"/>
      <c r="BJ5" s="683">
        <f>VLOOKUP(BJ3,[2]eFHH!$P$1:$XX$3017,3,FALSE)</f>
        <v>11.049999999999999</v>
      </c>
      <c r="BK5" s="140"/>
      <c r="BP5" s="683" t="str">
        <f>VLOOKUP(BP3,[2]eFHH!$P$1:$XX$3017,3,FALSE)</f>
        <v/>
      </c>
      <c r="BQ5" s="764"/>
    </row>
    <row r="6" spans="1:69" ht="14.25" customHeight="1">
      <c r="A6" s="251">
        <v>2</v>
      </c>
      <c r="B6" s="335" t="str">
        <f>VLOOKUP(BN3,[2]eFHH!$P$1:$XX$3017,11,FALSE)</f>
        <v>A Little Bit Satisfied</v>
      </c>
      <c r="C6" s="2"/>
      <c r="D6" s="2"/>
      <c r="E6" s="2"/>
      <c r="F6" s="2"/>
      <c r="G6" s="2"/>
      <c r="H6" s="13"/>
      <c r="I6" s="13"/>
      <c r="M6" s="2"/>
      <c r="P6" s="13"/>
      <c r="Q6" s="13"/>
      <c r="R6" s="13"/>
      <c r="S6" s="224"/>
      <c r="T6" s="13"/>
      <c r="U6" s="765"/>
      <c r="V6" s="251">
        <v>1</v>
      </c>
      <c r="W6" s="548" t="str">
        <f>VLOOKUP(BP3,[2]eFHH!$P$1:$XX$3017,10,FALSE)</f>
        <v>A Great Extent</v>
      </c>
      <c r="X6" s="655"/>
      <c r="Y6" s="655"/>
      <c r="Z6" s="163"/>
      <c r="AA6" s="163"/>
      <c r="AB6" s="163"/>
      <c r="AC6" s="163"/>
      <c r="AD6" s="163"/>
      <c r="AE6" s="163"/>
      <c r="AF6" s="167"/>
      <c r="AG6" s="167"/>
      <c r="AH6" s="163"/>
      <c r="AN6" s="124"/>
      <c r="AO6" s="759"/>
      <c r="AP6" s="21"/>
      <c r="AQ6" s="296">
        <v>1</v>
      </c>
      <c r="AR6" s="335" t="str">
        <f>VLOOKUP(BJ3,[2]eFHH!$P$1:$XX$3017,10,FALSE)</f>
        <v>No</v>
      </c>
      <c r="AS6" s="2"/>
      <c r="AT6" s="272" t="str">
        <f>CONCATENATE("[&gt;&gt;",VLOOKUP(BJ3,[2]eFHH!$P$1:$XX$3017,3,FALSE),"]")</f>
        <v>[&gt;&gt;11.05]</v>
      </c>
      <c r="AU6" s="298"/>
      <c r="AV6" s="3"/>
      <c r="AW6" s="298"/>
      <c r="AX6" s="2"/>
      <c r="AY6" s="2"/>
      <c r="AZ6" s="251" t="s">
        <v>0</v>
      </c>
      <c r="BA6" s="413" t="s">
        <v>70</v>
      </c>
      <c r="BB6" s="766"/>
      <c r="BC6" s="2"/>
      <c r="BD6" s="272" t="str">
        <f>CONCATENATE("[ &gt;&gt;",VLOOKUP(BJ3,[2]eFHH!$P$1:$XX$3017,3,FALSE),"]")</f>
        <v>[ &gt;&gt;11.05]</v>
      </c>
      <c r="BE6" s="2"/>
      <c r="BG6" s="12"/>
      <c r="BI6" s="124"/>
      <c r="BJ6" s="3"/>
      <c r="BK6" s="3"/>
    </row>
    <row r="7" spans="1:69" ht="14.25" customHeight="1">
      <c r="A7" s="288">
        <v>3</v>
      </c>
      <c r="B7" s="335" t="str">
        <f>VLOOKUP(BN3,[2]eFHH!$P$1:$XX$3017,12,FALSE)</f>
        <v>Neither Satisfied nor Unsatisfied</v>
      </c>
      <c r="C7" s="13"/>
      <c r="D7" s="13"/>
      <c r="E7" s="13"/>
      <c r="L7" s="766"/>
      <c r="M7" s="2"/>
      <c r="S7" s="124"/>
      <c r="T7" s="2"/>
      <c r="U7" s="544"/>
      <c r="V7" s="251">
        <v>2</v>
      </c>
      <c r="W7" s="413" t="str">
        <f>VLOOKUP(BP3,[2]eFHH!$P$1:$XX$3017,11,FALSE)</f>
        <v>A Small Extent</v>
      </c>
      <c r="Z7" s="8"/>
      <c r="AA7" s="8"/>
      <c r="AB7" s="8"/>
      <c r="AC7" s="8"/>
      <c r="AD7" s="8"/>
      <c r="AE7" s="8"/>
      <c r="AH7" s="2"/>
      <c r="AI7" s="22"/>
      <c r="AJ7" s="20"/>
      <c r="AN7" s="251" t="s">
        <v>0</v>
      </c>
      <c r="AO7" s="759"/>
      <c r="AP7" s="21"/>
      <c r="AQ7" s="251">
        <v>2</v>
      </c>
      <c r="AR7" s="513" t="str">
        <f>VLOOKUP(BJ3,[2]eFHH!$P$1:$XX$3017,11,FALSE)</f>
        <v>Yes</v>
      </c>
      <c r="AS7" s="564"/>
      <c r="AT7" s="564"/>
      <c r="AU7" s="564"/>
      <c r="AV7" s="564"/>
      <c r="AW7" s="564"/>
      <c r="AX7" s="564"/>
      <c r="AY7" s="564"/>
      <c r="AZ7" s="251" t="s">
        <v>1</v>
      </c>
      <c r="BA7" s="553" t="s">
        <v>71</v>
      </c>
      <c r="BB7" s="553"/>
      <c r="BC7" s="48"/>
      <c r="BD7" s="547"/>
      <c r="BE7" s="276" t="str">
        <f>CONCATENATE("[ &gt;&gt;",VLOOKUP(BJ3,[2]eFHH!$P$1:$XX$3017,3,FALSE),"]")</f>
        <v>[ &gt;&gt;11.05]</v>
      </c>
      <c r="BF7" s="154"/>
      <c r="BG7" s="154"/>
      <c r="BH7" s="154"/>
      <c r="BI7" s="176"/>
    </row>
    <row r="8" spans="1:69" ht="14.25" customHeight="1">
      <c r="A8" s="288">
        <v>4</v>
      </c>
      <c r="B8" s="335" t="str">
        <f>VLOOKUP(BN3,[2]eFHH!$P$1:$XX$3017,13,FALSE)</f>
        <v>A Little Bit Unsatisfied</v>
      </c>
      <c r="N8" s="22"/>
      <c r="O8" s="20"/>
      <c r="S8" s="251" t="s">
        <v>0</v>
      </c>
      <c r="T8" s="2"/>
      <c r="U8" s="544"/>
      <c r="V8" s="251">
        <v>3</v>
      </c>
      <c r="W8" s="513" t="str">
        <f>VLOOKUP(BP3,[2]eFHH!$P$1:$XX$3017,12,FALSE)</f>
        <v>Not At All</v>
      </c>
      <c r="X8" s="154"/>
      <c r="Y8" s="154"/>
      <c r="Z8" s="306"/>
      <c r="AA8" s="306"/>
      <c r="AB8" s="306"/>
      <c r="AC8" s="306"/>
      <c r="AD8" s="306"/>
      <c r="AE8" s="552"/>
      <c r="AF8" s="277"/>
      <c r="AG8" s="553"/>
      <c r="AH8" s="48"/>
      <c r="AI8" s="277"/>
      <c r="AJ8" s="546"/>
      <c r="AK8" s="154"/>
      <c r="AL8" s="154"/>
      <c r="AM8" s="154"/>
      <c r="AN8" s="251" t="s">
        <v>1</v>
      </c>
      <c r="AP8" s="21"/>
    </row>
    <row r="9" spans="1:69" ht="14.25" customHeight="1">
      <c r="A9" s="251">
        <v>5</v>
      </c>
      <c r="B9" s="513" t="str">
        <f>VLOOKUP(BN3,[2]eFHH!$P$1:$XX$3017,14,FALSE)</f>
        <v>Very Unsatisfied</v>
      </c>
      <c r="C9" s="154"/>
      <c r="D9" s="154"/>
      <c r="E9" s="154"/>
      <c r="F9" s="154"/>
      <c r="G9" s="154"/>
      <c r="H9" s="154"/>
      <c r="I9" s="154"/>
      <c r="J9" s="154"/>
      <c r="K9" s="154"/>
      <c r="L9" s="154"/>
      <c r="M9" s="154"/>
      <c r="N9" s="277"/>
      <c r="O9" s="546"/>
      <c r="P9" s="154"/>
      <c r="Q9" s="154"/>
      <c r="R9" s="154"/>
      <c r="S9" s="251" t="s">
        <v>1</v>
      </c>
      <c r="T9" s="2"/>
      <c r="U9" s="2"/>
    </row>
    <row r="10" spans="1:69" ht="14.25" customHeight="1"/>
    <row r="11" spans="1:69" ht="15" customHeight="1">
      <c r="A11" s="55">
        <f>VLOOKUP(BJ11,[2]eFHH!$K$1:$M$3016,3,FALSE)</f>
        <v>11.04</v>
      </c>
      <c r="B11" s="179"/>
      <c r="C11" s="14" t="str">
        <f>VLOOKUP(BJ11,[2]eFHH!$P$1:$XX$3016,8,FALSE)</f>
        <v>What decision or action was this?</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6"/>
      <c r="BJ11" s="299">
        <v>6.19</v>
      </c>
      <c r="BK11" s="239"/>
    </row>
    <row r="12" spans="1:69" ht="14.25" customHeight="1">
      <c r="A12" s="767"/>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67"/>
      <c r="AL12" s="767"/>
      <c r="AM12" s="767"/>
      <c r="AN12" s="767"/>
      <c r="AO12" s="767"/>
      <c r="AP12" s="767"/>
      <c r="AQ12" s="767"/>
      <c r="AR12" s="767"/>
      <c r="AS12" s="767"/>
      <c r="AT12" s="767"/>
      <c r="AU12" s="767"/>
      <c r="AV12" s="767"/>
      <c r="AW12" s="767"/>
      <c r="AX12" s="767"/>
      <c r="AY12" s="767"/>
      <c r="AZ12" s="767"/>
      <c r="BA12" s="767"/>
      <c r="BB12" s="767"/>
      <c r="BC12" s="767"/>
      <c r="BD12" s="767"/>
      <c r="BE12" s="767"/>
      <c r="BF12" s="767"/>
      <c r="BG12" s="767"/>
      <c r="BH12" s="767"/>
      <c r="BI12" s="767"/>
      <c r="BJ12" s="43">
        <f>VLOOKUP(BJ11,[2]eFHH!$P$1:$XX$3016,60,FALSE)</f>
        <v>0</v>
      </c>
      <c r="BK12" s="43"/>
    </row>
    <row r="13" spans="1:69" s="12" customFormat="1" ht="14.25" customHeight="1">
      <c r="A13" s="78"/>
      <c r="B13" s="768"/>
      <c r="C13" s="768"/>
      <c r="D13" s="768"/>
      <c r="E13" s="768"/>
      <c r="F13" s="768"/>
      <c r="G13" s="768"/>
      <c r="H13" s="768"/>
      <c r="I13" s="768"/>
      <c r="J13" s="768"/>
      <c r="K13" s="768"/>
      <c r="L13" s="768"/>
      <c r="M13" s="769"/>
      <c r="N13" s="768"/>
      <c r="O13" s="768"/>
      <c r="P13" s="768"/>
      <c r="Q13" s="768"/>
      <c r="R13" s="768"/>
      <c r="S13" s="768"/>
      <c r="T13" s="768"/>
      <c r="U13" s="768"/>
      <c r="V13" s="768"/>
      <c r="W13" s="768"/>
      <c r="X13" s="768"/>
      <c r="Y13" s="768"/>
      <c r="Z13" s="769"/>
      <c r="AA13" s="770"/>
      <c r="AB13" s="770"/>
      <c r="AC13" s="771"/>
      <c r="AD13" s="771"/>
      <c r="AE13" s="771"/>
      <c r="AF13" s="771"/>
      <c r="AG13" s="771"/>
      <c r="AH13" s="771"/>
      <c r="AI13" s="771"/>
      <c r="AJ13" s="772"/>
      <c r="AK13" s="772"/>
      <c r="AL13" s="772"/>
      <c r="AM13" s="773"/>
      <c r="AN13" s="773"/>
      <c r="AO13" s="773"/>
      <c r="AP13" s="773"/>
      <c r="AQ13" s="769"/>
      <c r="AR13" s="774"/>
      <c r="AS13" s="773"/>
      <c r="AT13" s="773"/>
      <c r="AU13" s="773"/>
      <c r="AV13" s="773"/>
      <c r="AW13" s="773"/>
      <c r="AX13" s="773"/>
      <c r="AY13" s="773"/>
      <c r="AZ13" s="773"/>
      <c r="BA13" s="773"/>
      <c r="BB13" s="773"/>
      <c r="BC13" s="773"/>
      <c r="BD13" s="773"/>
      <c r="BE13" s="773"/>
      <c r="BF13" s="773"/>
      <c r="BG13" s="773"/>
      <c r="BH13" s="773"/>
      <c r="BI13" s="775"/>
      <c r="BJ13" s="140" t="str">
        <f>VLOOKUP(BJ11,[2]eFHH!$P$1:$XX$3016,3,FALSE)</f>
        <v/>
      </c>
      <c r="BK13" s="140"/>
    </row>
    <row r="14" spans="1:69" s="12" customFormat="1" ht="14.25" customHeight="1">
      <c r="A14" s="78"/>
      <c r="B14" s="768"/>
      <c r="C14" s="768"/>
      <c r="D14" s="768"/>
      <c r="E14" s="768"/>
      <c r="F14" s="768"/>
      <c r="G14" s="768"/>
      <c r="H14" s="768"/>
      <c r="I14" s="768"/>
      <c r="J14" s="768"/>
      <c r="K14" s="768"/>
      <c r="L14" s="768"/>
      <c r="M14" s="769"/>
      <c r="N14" s="768"/>
      <c r="O14" s="768"/>
      <c r="P14" s="768"/>
      <c r="Q14" s="768"/>
      <c r="R14" s="768"/>
      <c r="S14" s="768"/>
      <c r="T14" s="768"/>
      <c r="U14" s="768"/>
      <c r="V14" s="768"/>
      <c r="W14" s="768"/>
      <c r="X14" s="768"/>
      <c r="Y14" s="768"/>
      <c r="Z14" s="769"/>
      <c r="AA14" s="770"/>
      <c r="AB14" s="770"/>
      <c r="AC14" s="770"/>
      <c r="AD14" s="770"/>
      <c r="AE14" s="770"/>
      <c r="AF14" s="770"/>
      <c r="AG14" s="770"/>
      <c r="AH14" s="770"/>
      <c r="AI14" s="770"/>
      <c r="AJ14" s="772"/>
      <c r="AK14" s="772"/>
      <c r="AL14" s="772"/>
      <c r="AM14" s="773"/>
      <c r="AN14" s="773"/>
      <c r="AO14" s="773"/>
      <c r="AP14" s="773"/>
      <c r="AQ14" s="769"/>
      <c r="AR14" s="774"/>
      <c r="AS14" s="773"/>
      <c r="AT14" s="773"/>
      <c r="AU14" s="773"/>
      <c r="AV14" s="773"/>
      <c r="AW14" s="773"/>
      <c r="AX14" s="773"/>
      <c r="AY14" s="773"/>
      <c r="AZ14" s="773"/>
      <c r="BA14" s="773"/>
      <c r="BB14" s="773"/>
      <c r="BC14" s="773"/>
      <c r="BD14" s="773"/>
      <c r="BE14" s="773"/>
      <c r="BF14" s="773"/>
      <c r="BG14" s="773"/>
      <c r="BH14" s="773"/>
      <c r="BI14" s="775"/>
    </row>
    <row r="15" spans="1:69" s="12" customFormat="1" ht="14.25" customHeight="1">
      <c r="A15" s="78"/>
      <c r="B15" s="768"/>
      <c r="C15" s="768"/>
      <c r="D15" s="768"/>
      <c r="E15" s="768"/>
      <c r="F15" s="768"/>
      <c r="G15" s="768"/>
      <c r="H15" s="768"/>
      <c r="I15" s="768"/>
      <c r="J15" s="768"/>
      <c r="K15" s="768"/>
      <c r="L15" s="768"/>
      <c r="M15" s="769"/>
      <c r="N15" s="768"/>
      <c r="O15" s="768"/>
      <c r="P15" s="768"/>
      <c r="Q15" s="768"/>
      <c r="R15" s="768"/>
      <c r="S15" s="768"/>
      <c r="T15" s="768"/>
      <c r="U15" s="768"/>
      <c r="V15" s="768"/>
      <c r="W15" s="768"/>
      <c r="X15" s="768"/>
      <c r="Y15" s="768"/>
      <c r="Z15" s="769"/>
      <c r="AA15" s="770"/>
      <c r="AB15" s="770"/>
      <c r="AC15" s="770"/>
      <c r="AD15" s="770"/>
      <c r="AE15" s="770"/>
      <c r="AF15" s="770"/>
      <c r="AG15" s="770"/>
      <c r="AH15" s="770"/>
      <c r="AI15" s="770"/>
      <c r="AJ15" s="772"/>
      <c r="AK15" s="772"/>
      <c r="AL15" s="772"/>
      <c r="AM15" s="773"/>
      <c r="AN15" s="773"/>
      <c r="AO15" s="773"/>
      <c r="AP15" s="773"/>
      <c r="AQ15" s="769"/>
      <c r="AR15" s="774"/>
      <c r="AS15" s="773"/>
      <c r="AT15" s="773"/>
      <c r="AU15" s="773"/>
      <c r="AV15" s="773"/>
      <c r="AW15" s="773"/>
      <c r="AX15" s="773"/>
      <c r="AY15" s="773"/>
      <c r="AZ15" s="773"/>
      <c r="BA15" s="773"/>
      <c r="BB15" s="773"/>
      <c r="BC15" s="773"/>
      <c r="BD15" s="773"/>
      <c r="BE15" s="773"/>
      <c r="BF15" s="773"/>
      <c r="BG15" s="773"/>
      <c r="BH15" s="773"/>
      <c r="BI15" s="775"/>
    </row>
    <row r="16" spans="1:69" s="12" customFormat="1" ht="14.25" customHeight="1">
      <c r="A16" s="78"/>
      <c r="B16" s="768"/>
      <c r="C16" s="768"/>
      <c r="D16" s="768"/>
      <c r="E16" s="768"/>
      <c r="F16" s="768"/>
      <c r="G16" s="768"/>
      <c r="H16" s="768"/>
      <c r="I16" s="768"/>
      <c r="J16" s="768"/>
      <c r="K16" s="768"/>
      <c r="L16" s="768"/>
      <c r="M16" s="769"/>
      <c r="N16" s="768"/>
      <c r="O16" s="768"/>
      <c r="P16" s="768"/>
      <c r="Q16" s="768"/>
      <c r="R16" s="768"/>
      <c r="S16" s="768"/>
      <c r="T16" s="768"/>
      <c r="U16" s="768"/>
      <c r="V16" s="768"/>
      <c r="W16" s="768"/>
      <c r="X16" s="768"/>
      <c r="Y16" s="768"/>
      <c r="Z16" s="769"/>
      <c r="AA16" s="770"/>
      <c r="AB16" s="770"/>
      <c r="AC16" s="770"/>
      <c r="AD16" s="770"/>
      <c r="AE16" s="770"/>
      <c r="AF16" s="770"/>
      <c r="AG16" s="770"/>
      <c r="AH16" s="770"/>
      <c r="AI16" s="770"/>
      <c r="AJ16" s="772"/>
      <c r="AK16" s="772"/>
      <c r="AL16" s="772"/>
      <c r="AM16" s="773"/>
      <c r="AN16" s="773"/>
      <c r="AO16" s="773"/>
      <c r="AP16" s="773"/>
      <c r="AQ16" s="769"/>
      <c r="AR16" s="774"/>
      <c r="AS16" s="773"/>
      <c r="AT16" s="773"/>
      <c r="AU16" s="773"/>
      <c r="AV16" s="773"/>
      <c r="AW16" s="773"/>
      <c r="AX16" s="773"/>
      <c r="AY16" s="773"/>
      <c r="AZ16" s="773"/>
      <c r="BA16" s="773"/>
      <c r="BB16" s="773"/>
      <c r="BC16" s="773"/>
      <c r="BD16" s="773"/>
      <c r="BE16" s="773"/>
      <c r="BF16" s="773"/>
      <c r="BG16" s="773"/>
      <c r="BH16" s="773"/>
      <c r="BI16" s="775"/>
    </row>
    <row r="17" spans="1:95" s="12" customFormat="1" ht="14.25" customHeight="1">
      <c r="A17" s="776"/>
      <c r="B17" s="770"/>
      <c r="C17" s="768"/>
      <c r="D17" s="768"/>
      <c r="E17" s="768"/>
      <c r="F17" s="768"/>
      <c r="G17" s="768"/>
      <c r="H17" s="768"/>
      <c r="I17" s="768"/>
      <c r="J17" s="768"/>
      <c r="K17" s="768"/>
      <c r="L17" s="768"/>
      <c r="M17" s="769"/>
      <c r="N17" s="768"/>
      <c r="O17" s="768"/>
      <c r="P17" s="768"/>
      <c r="Q17" s="768"/>
      <c r="R17" s="768"/>
      <c r="S17" s="768"/>
      <c r="T17" s="768"/>
      <c r="U17" s="768"/>
      <c r="V17" s="768"/>
      <c r="W17" s="768"/>
      <c r="X17" s="768"/>
      <c r="Y17" s="768"/>
      <c r="Z17" s="769"/>
      <c r="AA17" s="770"/>
      <c r="AB17" s="634"/>
      <c r="AC17" s="770"/>
      <c r="AD17" s="770"/>
      <c r="AE17" s="770"/>
      <c r="AF17" s="770"/>
      <c r="AG17" s="770"/>
      <c r="AH17" s="770"/>
      <c r="AI17" s="770"/>
      <c r="AJ17" s="772"/>
      <c r="AK17" s="772"/>
      <c r="AL17" s="772"/>
      <c r="AM17" s="773"/>
      <c r="AN17" s="773"/>
      <c r="AO17" s="773"/>
      <c r="AP17" s="773"/>
      <c r="AQ17" s="769"/>
      <c r="AR17" s="774"/>
      <c r="AS17" s="773"/>
      <c r="AT17" s="773"/>
      <c r="AU17" s="773"/>
      <c r="AV17" s="773"/>
      <c r="AW17" s="773"/>
      <c r="AX17" s="773"/>
      <c r="AY17" s="773"/>
      <c r="AZ17" s="773"/>
      <c r="BA17" s="773"/>
      <c r="BB17" s="773"/>
      <c r="BC17" s="773"/>
      <c r="BD17" s="773"/>
      <c r="BE17" s="773"/>
      <c r="BF17" s="773"/>
      <c r="BG17" s="773"/>
      <c r="BH17" s="773"/>
      <c r="BI17" s="775"/>
    </row>
    <row r="18" spans="1:95" s="12" customFormat="1" ht="14.25" customHeight="1">
      <c r="A18" s="776"/>
      <c r="B18" s="770"/>
      <c r="C18" s="768"/>
      <c r="D18" s="768"/>
      <c r="E18" s="768"/>
      <c r="F18" s="768"/>
      <c r="G18" s="768"/>
      <c r="H18" s="768"/>
      <c r="I18" s="768"/>
      <c r="J18" s="768"/>
      <c r="K18" s="768"/>
      <c r="L18" s="768"/>
      <c r="M18" s="769"/>
      <c r="N18" s="768"/>
      <c r="O18" s="768"/>
      <c r="P18" s="768"/>
      <c r="Q18" s="768"/>
      <c r="R18" s="768"/>
      <c r="S18" s="768"/>
      <c r="T18" s="768"/>
      <c r="U18" s="768"/>
      <c r="V18" s="768"/>
      <c r="W18" s="768"/>
      <c r="X18" s="768"/>
      <c r="Y18" s="768"/>
      <c r="Z18" s="769"/>
      <c r="AA18" s="770"/>
      <c r="AB18" s="773"/>
      <c r="AC18" s="634"/>
      <c r="AD18" s="634"/>
      <c r="AE18" s="634"/>
      <c r="AF18" s="634"/>
      <c r="AG18" s="634"/>
      <c r="AH18" s="634"/>
      <c r="AI18" s="634"/>
      <c r="AJ18" s="772"/>
      <c r="AK18" s="772"/>
      <c r="AL18" s="772"/>
      <c r="AM18" s="773"/>
      <c r="AN18" s="773"/>
      <c r="AO18" s="773"/>
      <c r="AP18" s="773"/>
      <c r="AQ18" s="769"/>
      <c r="AR18" s="774"/>
      <c r="AS18" s="773"/>
      <c r="AT18" s="773"/>
      <c r="AU18" s="773"/>
      <c r="AV18" s="773"/>
      <c r="AW18" s="773"/>
      <c r="AX18" s="773"/>
      <c r="AY18" s="773"/>
      <c r="AZ18" s="773"/>
      <c r="BA18" s="773"/>
      <c r="BB18" s="773"/>
      <c r="BC18" s="773"/>
      <c r="BD18" s="773"/>
      <c r="BE18" s="773"/>
      <c r="BF18" s="773"/>
      <c r="BG18" s="773"/>
      <c r="BH18" s="773"/>
      <c r="BI18" s="775"/>
      <c r="CH18" s="22"/>
      <c r="CI18" s="477"/>
      <c r="CJ18" s="757"/>
      <c r="CK18" s="757"/>
      <c r="CL18" s="757"/>
      <c r="CM18" s="757"/>
      <c r="CN18" s="757"/>
      <c r="CO18" s="757"/>
      <c r="CP18" s="757"/>
      <c r="CQ18" s="757"/>
    </row>
    <row r="19" spans="1:95" s="12" customFormat="1" ht="14.25" customHeight="1">
      <c r="A19" s="776"/>
      <c r="B19" s="770"/>
      <c r="C19" s="777"/>
      <c r="D19" s="777"/>
      <c r="E19" s="777"/>
      <c r="F19" s="777"/>
      <c r="G19" s="777"/>
      <c r="H19" s="777"/>
      <c r="I19" s="777"/>
      <c r="J19" s="721"/>
      <c r="K19" s="721"/>
      <c r="L19" s="721"/>
      <c r="M19" s="769"/>
      <c r="N19" s="770"/>
      <c r="O19" s="768"/>
      <c r="P19" s="768"/>
      <c r="Q19" s="768"/>
      <c r="R19" s="768"/>
      <c r="S19" s="768"/>
      <c r="T19" s="768"/>
      <c r="U19" s="768"/>
      <c r="V19" s="768"/>
      <c r="W19" s="768"/>
      <c r="X19" s="768"/>
      <c r="Y19" s="768"/>
      <c r="Z19" s="769"/>
      <c r="AA19" s="768"/>
      <c r="AB19" s="768"/>
      <c r="AC19" s="768"/>
      <c r="AD19" s="768"/>
      <c r="AE19" s="768"/>
      <c r="AF19" s="768"/>
      <c r="AG19" s="768"/>
      <c r="AH19" s="768"/>
      <c r="AI19" s="768"/>
      <c r="AJ19" s="768"/>
      <c r="AK19" s="768"/>
      <c r="AL19" s="768"/>
      <c r="AM19" s="768"/>
      <c r="AN19" s="773"/>
      <c r="AO19" s="773"/>
      <c r="AP19" s="773"/>
      <c r="AQ19" s="769"/>
      <c r="AR19" s="770"/>
      <c r="AS19" s="773"/>
      <c r="AT19" s="773"/>
      <c r="AU19" s="773"/>
      <c r="AV19" s="773"/>
      <c r="AW19" s="773"/>
      <c r="AX19" s="773"/>
      <c r="AY19" s="773"/>
      <c r="AZ19" s="773"/>
      <c r="BA19" s="773"/>
      <c r="BB19" s="773"/>
      <c r="BC19" s="773"/>
      <c r="BD19" s="773"/>
      <c r="BE19" s="773"/>
      <c r="BF19" s="773"/>
      <c r="BG19" s="773"/>
      <c r="BH19" s="773"/>
      <c r="BI19" s="775"/>
      <c r="CK19" s="757"/>
      <c r="CL19" s="757"/>
      <c r="CM19" s="757"/>
      <c r="CN19" s="757"/>
      <c r="CO19" s="757"/>
      <c r="CP19" s="757"/>
    </row>
    <row r="20" spans="1:95" s="12" customFormat="1" ht="14.25" customHeight="1">
      <c r="A20" s="78"/>
      <c r="B20" s="768"/>
      <c r="C20" s="768"/>
      <c r="D20" s="768"/>
      <c r="E20" s="768"/>
      <c r="F20" s="768"/>
      <c r="G20" s="768"/>
      <c r="H20" s="768"/>
      <c r="I20" s="768"/>
      <c r="J20" s="768"/>
      <c r="K20" s="768"/>
      <c r="L20" s="768"/>
      <c r="M20" s="769"/>
      <c r="N20" s="770"/>
      <c r="O20" s="768"/>
      <c r="P20" s="768"/>
      <c r="Q20" s="768"/>
      <c r="R20" s="768"/>
      <c r="S20" s="768"/>
      <c r="T20" s="768"/>
      <c r="U20" s="768"/>
      <c r="V20" s="768"/>
      <c r="W20" s="768"/>
      <c r="X20" s="768"/>
      <c r="Y20" s="768"/>
      <c r="Z20" s="769"/>
      <c r="AA20" s="768"/>
      <c r="AB20" s="768"/>
      <c r="AC20" s="768"/>
      <c r="AD20" s="768"/>
      <c r="AE20" s="768"/>
      <c r="AF20" s="768"/>
      <c r="AG20" s="768"/>
      <c r="AH20" s="768"/>
      <c r="AI20" s="768"/>
      <c r="AJ20" s="768"/>
      <c r="AK20" s="768"/>
      <c r="AL20" s="768"/>
      <c r="AM20" s="768"/>
      <c r="AN20" s="773"/>
      <c r="AO20" s="773"/>
      <c r="AP20" s="773"/>
      <c r="AQ20" s="769"/>
      <c r="AR20" s="778"/>
      <c r="AS20" s="770"/>
      <c r="AT20" s="770"/>
      <c r="AU20" s="770"/>
      <c r="AV20" s="770"/>
      <c r="AW20" s="770"/>
      <c r="AX20" s="770"/>
      <c r="AY20" s="770"/>
      <c r="AZ20" s="770"/>
      <c r="BA20" s="770"/>
      <c r="BB20" s="770"/>
      <c r="BC20" s="770"/>
      <c r="BD20" s="770"/>
      <c r="BE20" s="770"/>
      <c r="BF20" s="770"/>
      <c r="BG20" s="770"/>
      <c r="BH20" s="770"/>
      <c r="BI20" s="779"/>
      <c r="CK20" s="757"/>
      <c r="CL20" s="757"/>
      <c r="CM20" s="757"/>
      <c r="CN20" s="757"/>
      <c r="CO20" s="757"/>
      <c r="CP20" s="757"/>
    </row>
    <row r="21" spans="1:95" s="12" customFormat="1" ht="14.25" customHeight="1">
      <c r="A21" s="78"/>
      <c r="B21" s="768"/>
      <c r="C21" s="768"/>
      <c r="D21" s="768"/>
      <c r="E21" s="768"/>
      <c r="F21" s="768"/>
      <c r="G21" s="768"/>
      <c r="H21" s="768"/>
      <c r="I21" s="768"/>
      <c r="J21" s="768"/>
      <c r="K21" s="768"/>
      <c r="L21" s="768"/>
      <c r="M21" s="769"/>
      <c r="N21" s="768"/>
      <c r="O21" s="768"/>
      <c r="P21" s="768"/>
      <c r="Q21" s="768"/>
      <c r="R21" s="768"/>
      <c r="S21" s="768"/>
      <c r="T21" s="768"/>
      <c r="U21" s="768"/>
      <c r="V21" s="768"/>
      <c r="W21" s="768"/>
      <c r="X21" s="768"/>
      <c r="Y21" s="768"/>
      <c r="Z21" s="769"/>
      <c r="AA21" s="770"/>
      <c r="AB21" s="770"/>
      <c r="AC21" s="770"/>
      <c r="AD21" s="770"/>
      <c r="AE21" s="770"/>
      <c r="AF21" s="770"/>
      <c r="AG21" s="770"/>
      <c r="AH21" s="770"/>
      <c r="AI21" s="770"/>
      <c r="AJ21" s="770"/>
      <c r="AK21" s="770"/>
      <c r="AL21" s="770"/>
      <c r="AM21" s="770"/>
      <c r="AN21" s="770"/>
      <c r="AO21" s="770"/>
      <c r="AP21" s="773"/>
      <c r="AQ21" s="769"/>
      <c r="AR21" s="778"/>
      <c r="AS21" s="770"/>
      <c r="AT21" s="770"/>
      <c r="AU21" s="770"/>
      <c r="AV21" s="770"/>
      <c r="AW21" s="770"/>
      <c r="AX21" s="770"/>
      <c r="AY21" s="770"/>
      <c r="AZ21" s="770"/>
      <c r="BA21" s="770"/>
      <c r="BB21" s="770"/>
      <c r="BC21" s="770"/>
      <c r="BD21" s="770"/>
      <c r="BE21" s="770"/>
      <c r="BF21" s="770"/>
      <c r="BG21" s="770"/>
      <c r="BH21" s="770"/>
      <c r="BI21" s="779"/>
    </row>
    <row r="22" spans="1:95" s="12" customFormat="1" ht="14.25" customHeight="1">
      <c r="A22" s="78"/>
      <c r="B22" s="768"/>
      <c r="C22" s="768"/>
      <c r="D22" s="768"/>
      <c r="E22" s="768"/>
      <c r="F22" s="768"/>
      <c r="G22" s="768"/>
      <c r="H22" s="768"/>
      <c r="I22" s="768"/>
      <c r="J22" s="768"/>
      <c r="K22" s="768"/>
      <c r="L22" s="768"/>
      <c r="M22" s="769"/>
      <c r="N22" s="768"/>
      <c r="O22" s="768"/>
      <c r="P22" s="768"/>
      <c r="Q22" s="768"/>
      <c r="R22" s="768"/>
      <c r="S22" s="768"/>
      <c r="T22" s="768"/>
      <c r="U22" s="768"/>
      <c r="V22" s="768"/>
      <c r="W22" s="768"/>
      <c r="X22" s="768"/>
      <c r="Y22" s="768"/>
      <c r="Z22" s="769"/>
      <c r="AA22" s="770"/>
      <c r="AB22" s="768"/>
      <c r="AC22" s="768"/>
      <c r="AD22" s="768"/>
      <c r="AE22" s="768"/>
      <c r="AF22" s="768"/>
      <c r="AG22" s="768"/>
      <c r="AH22" s="768"/>
      <c r="AI22" s="768"/>
      <c r="AJ22" s="768"/>
      <c r="AK22" s="768"/>
      <c r="AL22" s="768"/>
      <c r="AM22" s="768"/>
      <c r="AN22" s="773"/>
      <c r="AO22" s="773"/>
      <c r="AP22" s="770"/>
      <c r="AQ22" s="769"/>
      <c r="AR22" s="778"/>
      <c r="AS22" s="770"/>
      <c r="AT22" s="770"/>
      <c r="AU22" s="770"/>
      <c r="AV22" s="770"/>
      <c r="AW22" s="770"/>
      <c r="AX22" s="770"/>
      <c r="AY22" s="770"/>
      <c r="AZ22" s="770"/>
      <c r="BA22" s="770"/>
      <c r="BB22" s="770"/>
      <c r="BC22" s="770"/>
      <c r="BD22" s="770"/>
      <c r="BE22" s="770"/>
      <c r="BF22" s="770"/>
      <c r="BG22" s="770"/>
      <c r="BH22" s="770"/>
      <c r="BI22" s="779"/>
    </row>
    <row r="23" spans="1:95" s="12" customFormat="1" ht="14.25" customHeight="1">
      <c r="A23" s="78"/>
      <c r="B23" s="768"/>
      <c r="C23" s="768"/>
      <c r="D23" s="768"/>
      <c r="E23" s="768"/>
      <c r="F23" s="768"/>
      <c r="G23" s="768"/>
      <c r="H23" s="768"/>
      <c r="I23" s="768"/>
      <c r="J23" s="768"/>
      <c r="K23" s="768"/>
      <c r="L23" s="768"/>
      <c r="M23" s="769"/>
      <c r="N23" s="768"/>
      <c r="O23" s="768"/>
      <c r="P23" s="768"/>
      <c r="Q23" s="768"/>
      <c r="R23" s="768"/>
      <c r="S23" s="768"/>
      <c r="T23" s="768"/>
      <c r="U23" s="768"/>
      <c r="V23" s="768"/>
      <c r="W23" s="768"/>
      <c r="X23" s="768"/>
      <c r="Y23" s="768"/>
      <c r="Z23" s="769"/>
      <c r="AA23" s="770"/>
      <c r="AB23" s="770"/>
      <c r="AC23" s="770"/>
      <c r="AD23" s="770"/>
      <c r="AE23" s="770"/>
      <c r="AF23" s="770"/>
      <c r="AG23" s="770"/>
      <c r="AH23" s="770"/>
      <c r="AI23" s="770"/>
      <c r="AJ23" s="770"/>
      <c r="AK23" s="770"/>
      <c r="AL23" s="770"/>
      <c r="AM23" s="770"/>
      <c r="AN23" s="770"/>
      <c r="AO23" s="770"/>
      <c r="AP23" s="770"/>
      <c r="AQ23" s="769"/>
      <c r="AR23" s="778"/>
      <c r="AS23" s="770"/>
      <c r="AT23" s="770"/>
      <c r="AU23" s="770"/>
      <c r="AV23" s="770"/>
      <c r="AW23" s="770"/>
      <c r="AX23" s="770"/>
      <c r="AY23" s="770"/>
      <c r="AZ23" s="770"/>
      <c r="BA23" s="770"/>
      <c r="BB23" s="770"/>
      <c r="BC23" s="770"/>
      <c r="BD23" s="770"/>
      <c r="BE23" s="770"/>
      <c r="BF23" s="770"/>
      <c r="BG23" s="770"/>
      <c r="BH23" s="770"/>
      <c r="BI23" s="779"/>
    </row>
    <row r="24" spans="1:95" s="12" customFormat="1" ht="14.25" customHeight="1">
      <c r="A24" s="78"/>
      <c r="B24" s="768"/>
      <c r="C24" s="768"/>
      <c r="D24" s="768"/>
      <c r="E24" s="768"/>
      <c r="F24" s="768"/>
      <c r="G24" s="768"/>
      <c r="H24" s="768"/>
      <c r="I24" s="768"/>
      <c r="J24" s="768"/>
      <c r="K24" s="768"/>
      <c r="L24" s="768"/>
      <c r="M24" s="769"/>
      <c r="N24" s="768"/>
      <c r="O24" s="768"/>
      <c r="P24" s="768"/>
      <c r="Q24" s="768"/>
      <c r="R24" s="768"/>
      <c r="S24" s="768"/>
      <c r="T24" s="768"/>
      <c r="U24" s="768"/>
      <c r="V24" s="768"/>
      <c r="W24" s="768"/>
      <c r="X24" s="768"/>
      <c r="Y24" s="768"/>
      <c r="Z24" s="769"/>
      <c r="AA24" s="770"/>
      <c r="AB24" s="770"/>
      <c r="AC24" s="770"/>
      <c r="AD24" s="770"/>
      <c r="AE24" s="770"/>
      <c r="AF24" s="770"/>
      <c r="AG24" s="770"/>
      <c r="AH24" s="770"/>
      <c r="AI24" s="770"/>
      <c r="AJ24" s="770"/>
      <c r="AK24" s="770"/>
      <c r="AL24" s="770"/>
      <c r="AM24" s="770"/>
      <c r="AN24" s="770"/>
      <c r="AO24" s="770"/>
      <c r="AP24" s="770"/>
      <c r="AQ24" s="769"/>
      <c r="AR24" s="778"/>
      <c r="AS24" s="770"/>
      <c r="AT24" s="770"/>
      <c r="AU24" s="770"/>
      <c r="AV24" s="770"/>
      <c r="AW24" s="770"/>
      <c r="AX24" s="770"/>
      <c r="AY24" s="770"/>
      <c r="AZ24" s="770"/>
      <c r="BA24" s="770"/>
      <c r="BB24" s="770"/>
      <c r="BC24" s="770"/>
      <c r="BD24" s="770"/>
      <c r="BE24" s="770"/>
      <c r="BF24" s="770"/>
      <c r="BG24" s="770"/>
      <c r="BH24" s="770"/>
      <c r="BI24" s="779"/>
    </row>
    <row r="25" spans="1:95" s="12" customFormat="1" ht="14.25" customHeight="1">
      <c r="A25" s="78"/>
      <c r="B25" s="768"/>
      <c r="C25" s="768"/>
      <c r="D25" s="768"/>
      <c r="E25" s="768"/>
      <c r="F25" s="768"/>
      <c r="G25" s="768"/>
      <c r="H25" s="768"/>
      <c r="I25" s="768"/>
      <c r="J25" s="768"/>
      <c r="K25" s="768"/>
      <c r="L25" s="768"/>
      <c r="M25" s="769"/>
      <c r="N25" s="768"/>
      <c r="O25" s="768"/>
      <c r="P25" s="768"/>
      <c r="Q25" s="768"/>
      <c r="R25" s="768"/>
      <c r="S25" s="768"/>
      <c r="T25" s="768"/>
      <c r="U25" s="768"/>
      <c r="V25" s="768"/>
      <c r="W25" s="768"/>
      <c r="X25" s="768"/>
      <c r="Y25" s="768"/>
      <c r="Z25" s="769"/>
      <c r="AA25" s="770"/>
      <c r="AB25" s="770"/>
      <c r="AC25" s="770"/>
      <c r="AD25" s="770"/>
      <c r="AE25" s="770"/>
      <c r="AF25" s="770"/>
      <c r="AG25" s="770"/>
      <c r="AH25" s="770"/>
      <c r="AI25" s="770"/>
      <c r="AJ25" s="770"/>
      <c r="AK25" s="770"/>
      <c r="AL25" s="770"/>
      <c r="AM25" s="770"/>
      <c r="AN25" s="770"/>
      <c r="AO25" s="770"/>
      <c r="AP25" s="773"/>
      <c r="AQ25" s="769"/>
      <c r="AR25" s="778"/>
      <c r="AS25" s="770"/>
      <c r="AT25" s="770"/>
      <c r="AU25" s="770"/>
      <c r="AV25" s="770"/>
      <c r="AW25" s="770"/>
      <c r="AX25" s="770"/>
      <c r="AY25" s="770"/>
      <c r="AZ25" s="770"/>
      <c r="BA25" s="770"/>
      <c r="BB25" s="770"/>
      <c r="BC25" s="770"/>
      <c r="BD25" s="770"/>
      <c r="BE25" s="770"/>
      <c r="BF25" s="770"/>
      <c r="BG25" s="770"/>
      <c r="BH25" s="770"/>
      <c r="BI25" s="779"/>
    </row>
    <row r="26" spans="1:95" s="12" customFormat="1" ht="14.25" customHeight="1">
      <c r="A26" s="78"/>
      <c r="B26" s="768"/>
      <c r="C26" s="768"/>
      <c r="D26" s="768"/>
      <c r="E26" s="768"/>
      <c r="F26" s="768"/>
      <c r="G26" s="768"/>
      <c r="H26" s="768"/>
      <c r="I26" s="768"/>
      <c r="J26" s="768"/>
      <c r="K26" s="768"/>
      <c r="L26" s="768"/>
      <c r="M26" s="769"/>
      <c r="N26" s="768"/>
      <c r="O26" s="768"/>
      <c r="P26" s="768"/>
      <c r="Q26" s="768"/>
      <c r="R26" s="768"/>
      <c r="S26" s="768"/>
      <c r="T26" s="768"/>
      <c r="U26" s="768"/>
      <c r="V26" s="768"/>
      <c r="W26" s="768"/>
      <c r="X26" s="768"/>
      <c r="Y26" s="768"/>
      <c r="Z26" s="769"/>
      <c r="AA26" s="770"/>
      <c r="AB26" s="770"/>
      <c r="AC26" s="770"/>
      <c r="AD26" s="770"/>
      <c r="AE26" s="770"/>
      <c r="AF26" s="770"/>
      <c r="AG26" s="770"/>
      <c r="AH26" s="770"/>
      <c r="AI26" s="770"/>
      <c r="AJ26" s="770"/>
      <c r="AK26" s="770"/>
      <c r="AL26" s="770"/>
      <c r="AM26" s="770"/>
      <c r="AN26" s="770"/>
      <c r="AO26" s="770"/>
      <c r="AP26" s="773"/>
      <c r="AQ26" s="769"/>
      <c r="AR26" s="778"/>
      <c r="AS26" s="770"/>
      <c r="AT26" s="770"/>
      <c r="AU26" s="770"/>
      <c r="AV26" s="770"/>
      <c r="AW26" s="770"/>
      <c r="AX26" s="770"/>
      <c r="AY26" s="770"/>
      <c r="AZ26" s="770"/>
      <c r="BA26" s="770"/>
      <c r="BB26" s="770"/>
      <c r="BC26" s="770"/>
      <c r="BD26" s="770"/>
      <c r="BE26" s="770"/>
      <c r="BF26" s="770"/>
      <c r="BG26" s="770"/>
      <c r="BH26" s="770"/>
      <c r="BI26" s="779"/>
    </row>
    <row r="27" spans="1:95" s="12" customFormat="1" ht="14.25" customHeight="1" thickBot="1">
      <c r="A27" s="78"/>
      <c r="B27" s="768"/>
      <c r="C27" s="768"/>
      <c r="D27" s="768"/>
      <c r="E27" s="768"/>
      <c r="F27" s="768"/>
      <c r="G27" s="768"/>
      <c r="H27" s="768"/>
      <c r="I27" s="768"/>
      <c r="J27" s="768"/>
      <c r="K27" s="768"/>
      <c r="L27" s="768"/>
      <c r="M27" s="769"/>
      <c r="N27" s="768"/>
      <c r="O27" s="768"/>
      <c r="P27" s="768"/>
      <c r="Q27" s="768"/>
      <c r="R27" s="768"/>
      <c r="S27" s="768"/>
      <c r="T27" s="768"/>
      <c r="U27" s="768"/>
      <c r="V27" s="768"/>
      <c r="W27" s="768"/>
      <c r="X27" s="768"/>
      <c r="Y27" s="768"/>
      <c r="Z27" s="780"/>
      <c r="AA27" s="781"/>
      <c r="AB27" s="781"/>
      <c r="AC27" s="781"/>
      <c r="AD27" s="781"/>
      <c r="AE27" s="781"/>
      <c r="AF27" s="781"/>
      <c r="AG27" s="781"/>
      <c r="AH27" s="781"/>
      <c r="AI27" s="781"/>
      <c r="AJ27" s="781"/>
      <c r="AK27" s="781"/>
      <c r="AL27" s="781"/>
      <c r="AM27" s="781"/>
      <c r="AN27" s="781"/>
      <c r="AO27" s="781"/>
      <c r="AP27" s="781"/>
      <c r="AQ27" s="769"/>
      <c r="AR27" s="778"/>
      <c r="AS27" s="770"/>
      <c r="AT27" s="770"/>
      <c r="AU27" s="770"/>
      <c r="AV27" s="770"/>
      <c r="AW27" s="770"/>
      <c r="AX27" s="770"/>
      <c r="AY27" s="770"/>
      <c r="AZ27" s="770"/>
      <c r="BA27" s="770"/>
      <c r="BB27" s="770"/>
      <c r="BC27" s="770"/>
      <c r="BD27" s="770"/>
      <c r="BE27" s="770"/>
      <c r="BF27" s="770"/>
      <c r="BG27" s="770"/>
      <c r="BH27" s="770"/>
      <c r="BI27" s="779"/>
    </row>
    <row r="28" spans="1:95" s="12" customFormat="1" ht="14.25" customHeight="1">
      <c r="A28" s="78"/>
      <c r="B28" s="768"/>
      <c r="C28" s="768"/>
      <c r="D28" s="768"/>
      <c r="E28" s="768"/>
      <c r="F28" s="768"/>
      <c r="G28" s="768"/>
      <c r="H28" s="768"/>
      <c r="I28" s="768"/>
      <c r="J28" s="768"/>
      <c r="K28" s="768"/>
      <c r="L28" s="768"/>
      <c r="M28" s="769"/>
      <c r="N28" s="768"/>
      <c r="O28" s="768"/>
      <c r="P28" s="768"/>
      <c r="Q28" s="768"/>
      <c r="R28" s="768"/>
      <c r="S28" s="768"/>
      <c r="T28" s="768"/>
      <c r="U28" s="768"/>
      <c r="V28" s="768"/>
      <c r="W28" s="768"/>
      <c r="X28" s="768"/>
      <c r="Y28" s="768"/>
      <c r="Z28" s="780"/>
      <c r="AA28" s="781"/>
      <c r="AB28" s="781"/>
      <c r="AC28" s="781"/>
      <c r="AD28" s="781"/>
      <c r="AE28" s="781"/>
      <c r="AF28" s="781"/>
      <c r="AG28" s="781"/>
      <c r="AH28" s="781"/>
      <c r="AI28" s="781"/>
      <c r="AJ28" s="781"/>
      <c r="AK28" s="781"/>
      <c r="AL28" s="781"/>
      <c r="AM28" s="781"/>
      <c r="AN28" s="781"/>
      <c r="AO28" s="781"/>
      <c r="AP28" s="781"/>
      <c r="AQ28" s="769"/>
      <c r="AR28" s="778"/>
      <c r="AS28" s="770"/>
      <c r="AT28" s="770"/>
      <c r="AU28" s="770"/>
      <c r="AV28" s="770"/>
      <c r="AW28" s="770"/>
      <c r="AX28" s="770"/>
      <c r="AY28" s="770"/>
      <c r="AZ28" s="770"/>
      <c r="BA28" s="770"/>
      <c r="BB28" s="770"/>
      <c r="BC28" s="770"/>
      <c r="BD28" s="770"/>
      <c r="BE28" s="770"/>
      <c r="BF28" s="770"/>
      <c r="BG28" s="770"/>
      <c r="BH28" s="770"/>
      <c r="BI28" s="643" t="s">
        <v>0</v>
      </c>
    </row>
    <row r="29" spans="1:95" s="12" customFormat="1" ht="14.25" customHeight="1" thickBot="1">
      <c r="A29" s="81"/>
      <c r="B29" s="782"/>
      <c r="C29" s="782"/>
      <c r="D29" s="782"/>
      <c r="E29" s="782"/>
      <c r="F29" s="782"/>
      <c r="G29" s="782"/>
      <c r="H29" s="782"/>
      <c r="I29" s="782"/>
      <c r="J29" s="782"/>
      <c r="K29" s="782"/>
      <c r="L29" s="782"/>
      <c r="M29" s="783"/>
      <c r="N29" s="784"/>
      <c r="O29" s="785"/>
      <c r="P29" s="785"/>
      <c r="Q29" s="785"/>
      <c r="R29" s="785"/>
      <c r="S29" s="785"/>
      <c r="T29" s="785"/>
      <c r="U29" s="785"/>
      <c r="V29" s="785"/>
      <c r="W29" s="785"/>
      <c r="X29" s="785"/>
      <c r="Y29" s="785"/>
      <c r="Z29" s="783"/>
      <c r="AA29" s="786"/>
      <c r="AB29" s="782"/>
      <c r="AC29" s="782"/>
      <c r="AD29" s="782"/>
      <c r="AE29" s="782"/>
      <c r="AF29" s="782"/>
      <c r="AG29" s="782"/>
      <c r="AH29" s="782"/>
      <c r="AI29" s="782"/>
      <c r="AJ29" s="782"/>
      <c r="AK29" s="782"/>
      <c r="AL29" s="782"/>
      <c r="AM29" s="785"/>
      <c r="AN29" s="785"/>
      <c r="AO29" s="785"/>
      <c r="AP29" s="785"/>
      <c r="AQ29" s="783"/>
      <c r="AR29" s="787"/>
      <c r="AS29" s="784"/>
      <c r="AT29" s="784"/>
      <c r="AU29" s="784"/>
      <c r="AV29" s="784"/>
      <c r="AW29" s="784"/>
      <c r="AX29" s="784"/>
      <c r="AY29" s="784"/>
      <c r="AZ29" s="784"/>
      <c r="BA29" s="784"/>
      <c r="BB29" s="784"/>
      <c r="BC29" s="784"/>
      <c r="BD29" s="784"/>
      <c r="BE29" s="784"/>
      <c r="BF29" s="784"/>
      <c r="BG29" s="784"/>
      <c r="BH29" s="784"/>
      <c r="BI29" s="647" t="s">
        <v>1</v>
      </c>
    </row>
    <row r="30" spans="1:95" s="12" customFormat="1" ht="14.25" customHeight="1"/>
    <row r="31" spans="1:95" s="12" customFormat="1" ht="15" customHeight="1">
      <c r="A31" s="55">
        <f>VLOOKUP(BN31,[2]eFHH!$K$4:$M$346,3,FALSE)</f>
        <v>11.049999999999999</v>
      </c>
      <c r="B31" s="179"/>
      <c r="C31" s="256" t="str">
        <f>VLOOKUP(BN31,[2]eFHH!$P$1:$XX$3017,8,FALSE)</f>
        <v>In your opinion, are there people in this village who are able to escape punishment for crimes or wrong things they have done because of their wealth, power, or tribal or family connections?</v>
      </c>
      <c r="D31" s="256"/>
      <c r="E31" s="256"/>
      <c r="F31" s="256"/>
      <c r="G31" s="256"/>
      <c r="H31" s="256"/>
      <c r="I31" s="256"/>
      <c r="J31" s="256"/>
      <c r="K31" s="256"/>
      <c r="L31" s="256"/>
      <c r="M31" s="256"/>
      <c r="N31" s="256"/>
      <c r="O31" s="256"/>
      <c r="P31" s="256"/>
      <c r="Q31" s="256"/>
      <c r="R31" s="256"/>
      <c r="S31" s="256"/>
      <c r="U31" s="740"/>
      <c r="V31" s="55">
        <f>VLOOKUP(BK31,[2]eFHH!$K$4:$M$346,3,FALSE)</f>
        <v>11.059999999999999</v>
      </c>
      <c r="W31" s="179"/>
      <c r="X31" s="14" t="str">
        <f>VLOOKUP(BK31,[2]eFHH!$P$1:$XX$3017,8,FALSE)</f>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6"/>
      <c r="BJ31" s="24"/>
      <c r="BK31" s="299">
        <v>12.06</v>
      </c>
      <c r="BL31" s="239"/>
      <c r="BN31" s="299" t="s">
        <v>47</v>
      </c>
      <c r="BO31" s="239"/>
    </row>
    <row r="32" spans="1:95" s="12" customFormat="1" ht="15" customHeight="1">
      <c r="A32" s="197"/>
      <c r="B32" s="558"/>
      <c r="C32" s="256"/>
      <c r="D32" s="256"/>
      <c r="E32" s="256"/>
      <c r="F32" s="256"/>
      <c r="G32" s="256"/>
      <c r="H32" s="256"/>
      <c r="I32" s="256"/>
      <c r="J32" s="256"/>
      <c r="K32" s="256"/>
      <c r="L32" s="256"/>
      <c r="M32" s="256"/>
      <c r="N32" s="256"/>
      <c r="O32" s="256"/>
      <c r="P32" s="256"/>
      <c r="Q32" s="256"/>
      <c r="R32" s="256"/>
      <c r="S32" s="256"/>
      <c r="U32" s="740"/>
      <c r="V32" s="197"/>
      <c r="W32" s="558"/>
      <c r="X32" s="539"/>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5"/>
      <c r="AY32" s="415"/>
      <c r="AZ32" s="415"/>
      <c r="BA32" s="415"/>
      <c r="BB32" s="415"/>
      <c r="BC32" s="415"/>
      <c r="BD32" s="415"/>
      <c r="BE32" s="415"/>
      <c r="BF32" s="415"/>
      <c r="BG32" s="415"/>
      <c r="BH32" s="415"/>
      <c r="BI32" s="287"/>
      <c r="BJ32" s="66"/>
      <c r="BK32" s="133">
        <f>VLOOKUP(BK31,[2]eFHH!$P$1:$XX$3017,60,FALSE)</f>
        <v>0</v>
      </c>
      <c r="BL32" s="43"/>
      <c r="BN32" s="133">
        <f>VLOOKUP(BN31,[2]eFHH!$P$1:$XX$3017,60,FALSE)</f>
        <v>0</v>
      </c>
      <c r="BO32" s="43"/>
    </row>
    <row r="33" spans="1:69" s="12" customFormat="1" ht="15" customHeight="1">
      <c r="A33" s="125"/>
      <c r="B33" s="180"/>
      <c r="C33" s="256"/>
      <c r="D33" s="256"/>
      <c r="E33" s="256"/>
      <c r="F33" s="256"/>
      <c r="G33" s="256"/>
      <c r="H33" s="256"/>
      <c r="I33" s="256"/>
      <c r="J33" s="256"/>
      <c r="K33" s="256"/>
      <c r="L33" s="256"/>
      <c r="M33" s="256"/>
      <c r="N33" s="256"/>
      <c r="O33" s="256"/>
      <c r="P33" s="256"/>
      <c r="Q33" s="256"/>
      <c r="R33" s="256"/>
      <c r="S33" s="550"/>
      <c r="U33" s="740"/>
      <c r="V33" s="125"/>
      <c r="W33" s="180"/>
      <c r="X33" s="17"/>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287"/>
      <c r="BJ33" s="68"/>
      <c r="BK33" s="683" t="str">
        <f>VLOOKUP(BK31,[2]eFHH!$P$1:$XX$3017,3,FALSE)</f>
        <v/>
      </c>
      <c r="BL33" s="140"/>
      <c r="BN33" s="683" t="str">
        <f>VLOOKUP(BN31,[2]eFHH!$P$1:$XX$3017,3,FALSE)</f>
        <v/>
      </c>
      <c r="BO33" s="140"/>
    </row>
    <row r="34" spans="1:69" s="12" customFormat="1" ht="14.25" customHeight="1">
      <c r="A34" s="251">
        <v>1</v>
      </c>
      <c r="B34" s="788" t="str">
        <f>VLOOKUP(BN31,[2]eFHH!$P$1:$XX$3017,10,FALSE)</f>
        <v>Yes, Some People in the Village Can Escape Punishment</v>
      </c>
      <c r="C34" s="655"/>
      <c r="D34" s="655"/>
      <c r="E34" s="762"/>
      <c r="F34" s="762"/>
      <c r="G34" s="762"/>
      <c r="H34" s="762"/>
      <c r="I34" s="762"/>
      <c r="N34" s="13"/>
      <c r="P34" s="678"/>
      <c r="Q34" s="13"/>
      <c r="R34" s="13"/>
      <c r="S34" s="251" t="s">
        <v>0</v>
      </c>
      <c r="T34" s="4"/>
      <c r="U34" s="559"/>
      <c r="V34" s="251">
        <v>1</v>
      </c>
      <c r="W34" s="788" t="str">
        <f>VLOOKUP(BK31,[2]eFHH!$P$1:$XX$3017,10,FALSE)</f>
        <v>Villagers That Are Most Needy</v>
      </c>
      <c r="X34" s="655"/>
      <c r="Y34" s="655"/>
      <c r="Z34" s="13"/>
      <c r="AA34" s="13"/>
      <c r="AB34" s="13"/>
      <c r="AC34" s="13"/>
      <c r="AD34" s="13"/>
      <c r="AK34" s="676"/>
      <c r="AL34" s="13"/>
      <c r="AM34" s="13"/>
      <c r="AN34" s="288">
        <v>3</v>
      </c>
      <c r="AO34" s="789" t="str">
        <f>VLOOKUP(BK31,[2]eFHH!$P$1:$XX$3017,12,FALSE)</f>
        <v>Villagers That Belong To Their Tribe or Family</v>
      </c>
      <c r="AQ34" s="8"/>
      <c r="AR34" s="8"/>
      <c r="AS34" s="8"/>
      <c r="AT34" s="8"/>
      <c r="AU34" s="8"/>
      <c r="AV34" s="8"/>
      <c r="AW34" s="8"/>
      <c r="AX34" s="8"/>
      <c r="BA34" s="676"/>
      <c r="BB34" s="8"/>
      <c r="BC34" s="8"/>
      <c r="BD34" s="8"/>
      <c r="BE34" s="8"/>
      <c r="BF34" s="8"/>
      <c r="BG34" s="8"/>
      <c r="BH34" s="8"/>
      <c r="BI34" s="251" t="s">
        <v>0</v>
      </c>
      <c r="BJ34" s="4"/>
      <c r="BK34" s="4"/>
      <c r="BL34" s="145"/>
    </row>
    <row r="35" spans="1:69" s="12" customFormat="1" ht="14.25" customHeight="1">
      <c r="A35" s="315">
        <v>2</v>
      </c>
      <c r="B35" s="349" t="str">
        <f>VLOOKUP(BN31,[2]eFHH!$P$1:$XX$3017,11,FALSE)</f>
        <v>No, Nobody in this Village Can Escape Punishment</v>
      </c>
      <c r="C35" s="4"/>
      <c r="D35" s="4"/>
      <c r="E35" s="8"/>
      <c r="F35" s="8"/>
      <c r="G35" s="8"/>
      <c r="H35" s="8"/>
      <c r="I35" s="8"/>
      <c r="P35" s="790"/>
      <c r="Q35" s="2"/>
      <c r="R35" s="2"/>
      <c r="S35" s="251" t="s">
        <v>1</v>
      </c>
      <c r="T35" s="4"/>
      <c r="U35" s="559"/>
      <c r="V35" s="251">
        <v>2</v>
      </c>
      <c r="W35" s="349" t="str">
        <f>VLOOKUP(BK31,[2]eFHH!$P$1:$XX$3017,11,FALSE)</f>
        <v>Villagers That They Are Most Friendly With</v>
      </c>
      <c r="X35" s="4"/>
      <c r="Y35" s="4"/>
      <c r="Z35" s="8"/>
      <c r="AA35" s="8"/>
      <c r="AB35" s="8"/>
      <c r="AC35" s="8"/>
      <c r="AD35" s="8"/>
      <c r="AK35" s="790"/>
      <c r="AL35" s="2"/>
      <c r="AM35" s="2"/>
      <c r="AN35" s="315">
        <v>4</v>
      </c>
      <c r="AO35" s="789" t="str">
        <f>VLOOKUP(BK31,[2]eFHH!$P$1:$XX$3017,13,FALSE)</f>
        <v>Villagers That Pay Bribes or Do Them a Favor</v>
      </c>
      <c r="AQ35" s="22"/>
      <c r="AR35" s="349"/>
      <c r="AS35" s="4"/>
      <c r="AT35" s="4"/>
      <c r="AU35" s="8"/>
      <c r="AV35" s="8"/>
      <c r="AW35" s="8"/>
      <c r="AX35" s="8"/>
      <c r="AY35" s="564"/>
      <c r="BA35" s="790"/>
      <c r="BB35" s="4"/>
      <c r="BC35" s="13"/>
      <c r="BD35" s="22"/>
      <c r="BE35" s="20"/>
      <c r="BF35" s="13"/>
      <c r="BG35" s="13"/>
      <c r="BH35" s="13"/>
      <c r="BI35" s="251" t="s">
        <v>1</v>
      </c>
      <c r="BJ35" s="4"/>
      <c r="BK35" s="4"/>
      <c r="BL35" s="145"/>
    </row>
    <row r="36" spans="1:69" s="12" customFormat="1" ht="14.25" customHeight="1">
      <c r="A36" s="258" t="s">
        <v>6</v>
      </c>
      <c r="B36" s="353" t="str">
        <f>VLOOKUP(BN31,[2]eFHH!$P$1:$XX$3017,12,FALSE)</f>
        <v>Other:</v>
      </c>
      <c r="C36" s="791"/>
      <c r="D36" s="792"/>
      <c r="E36" s="792"/>
      <c r="F36" s="792"/>
      <c r="G36" s="792"/>
      <c r="H36" s="792"/>
      <c r="I36" s="792"/>
      <c r="J36" s="792"/>
      <c r="K36" s="792"/>
      <c r="L36" s="792"/>
      <c r="M36" s="792"/>
      <c r="N36" s="792"/>
      <c r="O36" s="792"/>
      <c r="P36" s="792"/>
      <c r="Q36" s="792"/>
      <c r="R36" s="792"/>
      <c r="S36" s="793"/>
      <c r="T36" s="4"/>
      <c r="U36" s="145"/>
      <c r="V36" s="258" t="s">
        <v>6</v>
      </c>
      <c r="W36" s="794" t="str">
        <f>VLOOKUP(BK31,[2]eFHH!$P$1:$XX$3017,14,FALSE)</f>
        <v>Other:</v>
      </c>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5"/>
      <c r="AY36" s="795"/>
      <c r="AZ36" s="795"/>
      <c r="BA36" s="795"/>
      <c r="BB36" s="795"/>
      <c r="BC36" s="795"/>
      <c r="BD36" s="795"/>
      <c r="BE36" s="795"/>
      <c r="BF36" s="795"/>
      <c r="BG36" s="795"/>
      <c r="BH36" s="795"/>
      <c r="BI36" s="796"/>
      <c r="BJ36" s="4"/>
      <c r="BK36" s="4"/>
      <c r="BL36" s="145"/>
    </row>
    <row r="37" spans="1:69" s="12" customFormat="1" ht="14.25" customHeight="1">
      <c r="A37" s="613"/>
      <c r="B37" s="360"/>
      <c r="C37" s="797"/>
      <c r="D37" s="798"/>
      <c r="E37" s="798"/>
      <c r="F37" s="798"/>
      <c r="G37" s="798"/>
      <c r="H37" s="798"/>
      <c r="I37" s="798"/>
      <c r="J37" s="798"/>
      <c r="K37" s="798"/>
      <c r="L37" s="798"/>
      <c r="M37" s="798"/>
      <c r="N37" s="798"/>
      <c r="O37" s="798"/>
      <c r="P37" s="798"/>
      <c r="Q37" s="798"/>
      <c r="R37" s="798"/>
      <c r="S37" s="793"/>
      <c r="T37" s="66"/>
      <c r="U37" s="145"/>
      <c r="V37" s="613"/>
      <c r="W37" s="799"/>
      <c r="X37" s="800"/>
      <c r="Y37" s="800"/>
      <c r="Z37" s="800"/>
      <c r="AA37" s="800"/>
      <c r="AB37" s="800"/>
      <c r="AC37" s="800"/>
      <c r="AD37" s="800"/>
      <c r="AE37" s="800"/>
      <c r="AF37" s="800"/>
      <c r="AG37" s="800"/>
      <c r="AH37" s="800"/>
      <c r="AI37" s="800"/>
      <c r="AJ37" s="800"/>
      <c r="AK37" s="800"/>
      <c r="AL37" s="800"/>
      <c r="AM37" s="800"/>
      <c r="AN37" s="800"/>
      <c r="AO37" s="800"/>
      <c r="AP37" s="800"/>
      <c r="AQ37" s="800"/>
      <c r="AR37" s="800"/>
      <c r="AS37" s="800"/>
      <c r="AT37" s="800"/>
      <c r="AU37" s="800"/>
      <c r="AV37" s="800"/>
      <c r="AW37" s="800"/>
      <c r="AX37" s="800"/>
      <c r="AY37" s="800"/>
      <c r="AZ37" s="800"/>
      <c r="BA37" s="800"/>
      <c r="BB37" s="800"/>
      <c r="BC37" s="800"/>
      <c r="BD37" s="800"/>
      <c r="BE37" s="800"/>
      <c r="BF37" s="800"/>
      <c r="BG37" s="800"/>
      <c r="BH37" s="800"/>
      <c r="BI37" s="796"/>
    </row>
    <row r="38" spans="1:69" ht="14.25" customHeight="1">
      <c r="A38" s="263"/>
      <c r="B38" s="801"/>
      <c r="C38" s="802"/>
      <c r="D38" s="803"/>
      <c r="E38" s="803"/>
      <c r="F38" s="803"/>
      <c r="G38" s="803"/>
      <c r="H38" s="803"/>
      <c r="I38" s="803"/>
      <c r="J38" s="803"/>
      <c r="K38" s="803"/>
      <c r="L38" s="803"/>
      <c r="M38" s="803"/>
      <c r="N38" s="803"/>
      <c r="O38" s="803"/>
      <c r="P38" s="803"/>
      <c r="Q38" s="803"/>
      <c r="R38" s="803"/>
      <c r="S38" s="804"/>
      <c r="U38" s="145"/>
      <c r="V38" s="263"/>
      <c r="W38" s="805"/>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6"/>
      <c r="AY38" s="806"/>
      <c r="AZ38" s="806"/>
      <c r="BA38" s="806"/>
      <c r="BB38" s="806"/>
      <c r="BC38" s="806"/>
      <c r="BD38" s="806"/>
      <c r="BE38" s="806"/>
      <c r="BF38" s="806"/>
      <c r="BG38" s="806"/>
      <c r="BH38" s="806"/>
      <c r="BI38" s="807"/>
      <c r="BJ38" s="13"/>
      <c r="BK38" s="13"/>
    </row>
    <row r="39" spans="1:69" ht="14.25" customHeight="1">
      <c r="V39" s="22"/>
      <c r="W39" s="808"/>
      <c r="BJ39" s="13"/>
      <c r="BK39" s="13"/>
    </row>
    <row r="40" spans="1:69" ht="14.25" customHeight="1">
      <c r="AP40" s="21"/>
    </row>
    <row r="41" spans="1:69" ht="15" customHeight="1">
      <c r="A41" s="1" t="str">
        <f>CONCATENATE([2]Sections!$K$1," - / - ",[2]Sections!$K$14," ",[2]Sections!$L$14,": ",[2]Sections!$N$14," [ ",[2]Sections!$V$2," ",ROMAN(COUNT($BM$1:$BM$801))," / ",ROMAN(BM41)," ]")</f>
        <v>Female Household Questionnaire - / - Section 11: Village Issues [ Page II / II ]</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M41" s="3">
        <v>2</v>
      </c>
    </row>
    <row r="42" spans="1:69" ht="6.75" customHeight="1">
      <c r="AO42" s="66"/>
      <c r="AP42" s="66"/>
    </row>
    <row r="43" spans="1:69" ht="15" customHeight="1">
      <c r="A43" s="809">
        <f>VLOOKUP(BJ43,[2]eFHH!$K$4:$M$257,3,FALSE)</f>
        <v>11.069999999999999</v>
      </c>
      <c r="B43" s="809"/>
      <c r="C43" s="256" t="str">
        <f>VLOOKUP(BJ43,[2]eFHH!$P$1:$XX$3017,8,FALSE)</f>
        <v>Who are the five neediest households in the village not related to your household? Please tell me the name, father's name, age, and occupation of the household head.</v>
      </c>
      <c r="D43" s="256"/>
      <c r="E43" s="256"/>
      <c r="F43" s="256"/>
      <c r="G43" s="256"/>
      <c r="H43" s="256"/>
      <c r="I43" s="256"/>
      <c r="J43" s="256"/>
      <c r="K43" s="256"/>
      <c r="L43" s="256"/>
      <c r="M43" s="256"/>
      <c r="N43" s="256"/>
      <c r="O43" s="256"/>
      <c r="P43" s="256"/>
      <c r="Q43" s="256"/>
      <c r="R43" s="256"/>
      <c r="S43" s="256"/>
      <c r="T43" s="8"/>
      <c r="U43" s="145"/>
      <c r="V43" s="56">
        <f>VLOOKUP(BP43,[2]eFHH!$K$4:$M$346,3,FALSE)</f>
        <v>11.089999999999998</v>
      </c>
      <c r="W43" s="56"/>
      <c r="X43" s="256" t="str">
        <f>VLOOKUP(BP43,[2]eFHH!$P$1:$XX$3017,8,FALSE)</f>
        <v>Have the activities of the central government over the past 9 years have improved the lives of Afghans a lot, have improved to some extent, have made no difference, have made worse, have made much worse?</v>
      </c>
      <c r="Y43" s="256"/>
      <c r="Z43" s="256"/>
      <c r="AA43" s="256"/>
      <c r="AB43" s="256"/>
      <c r="AC43" s="256"/>
      <c r="AD43" s="256"/>
      <c r="AE43" s="256"/>
      <c r="AF43" s="256"/>
      <c r="AG43" s="256"/>
      <c r="AH43" s="256"/>
      <c r="AI43" s="256"/>
      <c r="AJ43" s="256"/>
      <c r="AK43" s="256"/>
      <c r="AL43" s="256"/>
      <c r="AM43" s="256"/>
      <c r="AN43" s="256"/>
      <c r="AQ43" s="8"/>
      <c r="AR43" s="8"/>
      <c r="AS43" s="8"/>
      <c r="AT43" s="8"/>
      <c r="AU43" s="8"/>
      <c r="AV43" s="8"/>
      <c r="AW43" s="8"/>
      <c r="AX43" s="8"/>
      <c r="AY43" s="8"/>
      <c r="AZ43" s="8"/>
      <c r="BA43" s="8"/>
      <c r="BB43" s="8"/>
      <c r="BC43" s="8"/>
      <c r="BD43" s="8"/>
      <c r="BE43" s="8"/>
      <c r="BF43" s="8"/>
      <c r="BG43" s="8"/>
      <c r="BH43" s="8"/>
      <c r="BI43" s="8"/>
      <c r="BJ43" s="810" t="s">
        <v>48</v>
      </c>
      <c r="BP43" s="299">
        <v>12.13</v>
      </c>
      <c r="BQ43" s="239"/>
    </row>
    <row r="44" spans="1:69" ht="15" customHeight="1">
      <c r="A44" s="809"/>
      <c r="B44" s="809"/>
      <c r="C44" s="256"/>
      <c r="D44" s="256"/>
      <c r="E44" s="256"/>
      <c r="F44" s="256"/>
      <c r="G44" s="256"/>
      <c r="H44" s="256"/>
      <c r="I44" s="256"/>
      <c r="J44" s="256"/>
      <c r="K44" s="256"/>
      <c r="L44" s="256"/>
      <c r="M44" s="256"/>
      <c r="N44" s="256"/>
      <c r="O44" s="256"/>
      <c r="P44" s="256"/>
      <c r="Q44" s="256"/>
      <c r="R44" s="256"/>
      <c r="S44" s="256"/>
      <c r="T44" s="13"/>
      <c r="U44" s="145"/>
      <c r="V44" s="198"/>
      <c r="W44" s="198"/>
      <c r="X44" s="256"/>
      <c r="Y44" s="256"/>
      <c r="Z44" s="256"/>
      <c r="AA44" s="256"/>
      <c r="AB44" s="256"/>
      <c r="AC44" s="256"/>
      <c r="AD44" s="256"/>
      <c r="AE44" s="256"/>
      <c r="AF44" s="256"/>
      <c r="AG44" s="256"/>
      <c r="AH44" s="256"/>
      <c r="AI44" s="256"/>
      <c r="AJ44" s="256"/>
      <c r="AK44" s="256"/>
      <c r="AL44" s="256"/>
      <c r="AM44" s="256"/>
      <c r="AN44" s="256"/>
      <c r="AQ44" s="8"/>
      <c r="AR44" s="8"/>
      <c r="AS44" s="8"/>
      <c r="AT44" s="8"/>
      <c r="AU44" s="8"/>
      <c r="AV44" s="8"/>
      <c r="AW44" s="8"/>
      <c r="AX44" s="8"/>
      <c r="AY44" s="8"/>
      <c r="AZ44" s="8"/>
      <c r="BA44" s="8"/>
      <c r="BB44" s="8"/>
      <c r="BC44" s="8"/>
      <c r="BD44" s="8"/>
      <c r="BE44" s="8"/>
      <c r="BF44" s="8"/>
      <c r="BG44" s="8"/>
      <c r="BH44" s="8"/>
      <c r="BI44" s="8"/>
      <c r="BJ44" s="811"/>
      <c r="BP44" s="133">
        <f>VLOOKUP(BP43,[2]eFHH!$P$1:$XX$3017,60,FALSE)</f>
        <v>0</v>
      </c>
      <c r="BQ44" s="43"/>
    </row>
    <row r="45" spans="1:69" ht="15" customHeight="1">
      <c r="A45" s="809"/>
      <c r="B45" s="809"/>
      <c r="C45" s="256"/>
      <c r="D45" s="256"/>
      <c r="E45" s="256"/>
      <c r="F45" s="256"/>
      <c r="G45" s="256"/>
      <c r="H45" s="256"/>
      <c r="I45" s="256"/>
      <c r="J45" s="256"/>
      <c r="K45" s="256"/>
      <c r="L45" s="256"/>
      <c r="M45" s="256"/>
      <c r="N45" s="256"/>
      <c r="O45" s="256"/>
      <c r="P45" s="256"/>
      <c r="Q45" s="256"/>
      <c r="R45" s="256"/>
      <c r="S45" s="256"/>
      <c r="T45" s="812"/>
      <c r="U45" s="145"/>
      <c r="V45" s="198"/>
      <c r="W45" s="198"/>
      <c r="X45" s="256"/>
      <c r="Y45" s="256"/>
      <c r="Z45" s="256"/>
      <c r="AA45" s="256"/>
      <c r="AB45" s="256"/>
      <c r="AC45" s="256"/>
      <c r="AD45" s="256"/>
      <c r="AE45" s="256"/>
      <c r="AF45" s="256"/>
      <c r="AG45" s="256"/>
      <c r="AH45" s="256"/>
      <c r="AI45" s="256"/>
      <c r="AJ45" s="256"/>
      <c r="AK45" s="256"/>
      <c r="AL45" s="256"/>
      <c r="AM45" s="256"/>
      <c r="AN45" s="256"/>
      <c r="BJ45" s="4"/>
      <c r="BP45" s="683" t="str">
        <f>VLOOKUP(BP43,[2]eFHH!$P$1:$XX$3017,3,FALSE)</f>
        <v/>
      </c>
      <c r="BQ45" s="140"/>
    </row>
    <row r="46" spans="1:69" ht="15" customHeight="1">
      <c r="A46" s="251" t="s">
        <v>0</v>
      </c>
      <c r="B46" s="813" t="s">
        <v>70</v>
      </c>
      <c r="C46" s="814"/>
      <c r="D46" s="814"/>
      <c r="E46" s="814"/>
      <c r="F46" s="814"/>
      <c r="G46" s="814"/>
      <c r="H46" s="814"/>
      <c r="I46" s="814"/>
      <c r="J46" s="814"/>
      <c r="K46" s="814"/>
      <c r="L46" s="814"/>
      <c r="M46" s="814"/>
      <c r="N46" s="814"/>
      <c r="O46" s="814"/>
      <c r="P46" s="814"/>
      <c r="Q46" s="814"/>
      <c r="R46" s="814"/>
      <c r="S46" s="815"/>
      <c r="T46" s="812"/>
      <c r="U46" s="145"/>
      <c r="V46" s="198"/>
      <c r="W46" s="198"/>
      <c r="X46" s="256"/>
      <c r="Y46" s="256"/>
      <c r="Z46" s="256"/>
      <c r="AA46" s="256"/>
      <c r="AB46" s="256"/>
      <c r="AC46" s="256"/>
      <c r="AD46" s="256"/>
      <c r="AE46" s="256"/>
      <c r="AF46" s="256"/>
      <c r="AG46" s="256"/>
      <c r="AH46" s="256"/>
      <c r="AI46" s="256"/>
      <c r="AJ46" s="256"/>
      <c r="AK46" s="256"/>
      <c r="AL46" s="256"/>
      <c r="AM46" s="256"/>
      <c r="AN46" s="256"/>
      <c r="AO46" s="13"/>
      <c r="AP46" s="13"/>
      <c r="BJ46" s="816">
        <f>VLOOKUP(BJ43,[2]eFHH!$P$1:$XX$3017,60,FALSE)</f>
        <v>0</v>
      </c>
    </row>
    <row r="47" spans="1:69" ht="14.25" customHeight="1" thickBot="1">
      <c r="A47" s="315" t="s">
        <v>1</v>
      </c>
      <c r="B47" s="817" t="s">
        <v>71</v>
      </c>
      <c r="C47" s="818"/>
      <c r="D47" s="818"/>
      <c r="E47" s="818"/>
      <c r="F47" s="818"/>
      <c r="G47" s="818"/>
      <c r="H47" s="818"/>
      <c r="I47" s="818"/>
      <c r="J47" s="818"/>
      <c r="K47" s="818"/>
      <c r="L47" s="818"/>
      <c r="M47" s="818"/>
      <c r="N47" s="818"/>
      <c r="O47" s="818"/>
      <c r="P47" s="818"/>
      <c r="Q47" s="818"/>
      <c r="R47" s="818"/>
      <c r="S47" s="819"/>
      <c r="T47" s="812"/>
      <c r="U47" s="145"/>
      <c r="V47" s="251">
        <v>1</v>
      </c>
      <c r="W47" s="548" t="str">
        <f>VLOOKUP(BP43,[2]eFHH!$P$1:$XX$3017,10,FALSE)</f>
        <v>Improved a Lot</v>
      </c>
      <c r="X47" s="655"/>
      <c r="Y47" s="655"/>
      <c r="Z47" s="163"/>
      <c r="AA47" s="163"/>
      <c r="AB47" s="163"/>
      <c r="AC47" s="163"/>
      <c r="AD47" s="163"/>
      <c r="AE47" s="163"/>
      <c r="AF47" s="167"/>
      <c r="AG47" s="167"/>
      <c r="AH47" s="163"/>
      <c r="AI47" s="762"/>
      <c r="AJ47" s="762"/>
      <c r="AK47" s="762"/>
      <c r="AL47" s="762"/>
      <c r="AM47" s="762"/>
      <c r="AN47" s="763"/>
      <c r="AP47" s="13"/>
    </row>
    <row r="48" spans="1:69" ht="14.25" customHeight="1">
      <c r="A48" s="820" t="str">
        <f>VLOOKUP(BJ43,[2]eFHH!$P$1:$XX$3017,10,FALSE)</f>
        <v>Name of Head of Household</v>
      </c>
      <c r="B48" s="821"/>
      <c r="C48" s="821"/>
      <c r="D48" s="821"/>
      <c r="E48" s="821"/>
      <c r="F48" s="821"/>
      <c r="G48" s="821"/>
      <c r="H48" s="821"/>
      <c r="I48" s="821"/>
      <c r="J48" s="822"/>
      <c r="K48" s="823" t="str">
        <f>VLOOKUP(BJ43,[2]eFHH!$P$1:$XX$3017,11,FALSE)</f>
        <v>Father's Name</v>
      </c>
      <c r="L48" s="823"/>
      <c r="M48" s="823"/>
      <c r="N48" s="823"/>
      <c r="O48" s="823"/>
      <c r="P48" s="823"/>
      <c r="Q48" s="823"/>
      <c r="R48" s="823"/>
      <c r="S48" s="824"/>
      <c r="T48" s="812"/>
      <c r="U48" s="145"/>
      <c r="V48" s="251">
        <v>2</v>
      </c>
      <c r="W48" s="413" t="str">
        <f>VLOOKUP(BP43,[2]eFHH!$P$1:$XX$3017,11,FALSE)</f>
        <v>Improved a Little</v>
      </c>
      <c r="Z48" s="8"/>
      <c r="AA48" s="8"/>
      <c r="AB48" s="8"/>
      <c r="AC48" s="8"/>
      <c r="AD48" s="8"/>
      <c r="AE48" s="8"/>
      <c r="AH48" s="2"/>
      <c r="AK48" s="13"/>
      <c r="AL48" s="13"/>
      <c r="AM48" s="13"/>
      <c r="AN48" s="224"/>
      <c r="AP48" s="13"/>
    </row>
    <row r="49" spans="1:69" ht="14.25" customHeight="1">
      <c r="A49" s="825">
        <v>1</v>
      </c>
      <c r="B49" s="826"/>
      <c r="C49" s="826"/>
      <c r="D49" s="826"/>
      <c r="E49" s="826"/>
      <c r="F49" s="826"/>
      <c r="G49" s="826"/>
      <c r="H49" s="826"/>
      <c r="I49" s="826"/>
      <c r="J49" s="826"/>
      <c r="K49" s="827"/>
      <c r="L49" s="828"/>
      <c r="M49" s="828"/>
      <c r="N49" s="828"/>
      <c r="O49" s="828"/>
      <c r="P49" s="828"/>
      <c r="Q49" s="828"/>
      <c r="R49" s="828"/>
      <c r="S49" s="829"/>
      <c r="T49" s="812"/>
      <c r="U49" s="145"/>
      <c r="V49" s="251">
        <v>3</v>
      </c>
      <c r="W49" s="335" t="str">
        <f>VLOOKUP(BP43,[2]eFHH!$P$1:$XX$3017,12,FALSE)</f>
        <v>Neither Improved nor Worsened</v>
      </c>
      <c r="Z49" s="27"/>
      <c r="AA49" s="27"/>
      <c r="AB49" s="27"/>
      <c r="AC49" s="27"/>
      <c r="AD49" s="27"/>
      <c r="AE49" s="557"/>
      <c r="AF49" s="22"/>
      <c r="AG49" s="766"/>
      <c r="AH49" s="2"/>
      <c r="AN49" s="124"/>
      <c r="AP49" s="13"/>
      <c r="AW49" s="8"/>
      <c r="AX49" s="8"/>
      <c r="AY49" s="8"/>
      <c r="AZ49" s="8"/>
      <c r="BA49" s="8"/>
      <c r="BB49" s="8"/>
      <c r="BC49" s="8"/>
      <c r="BD49" s="8"/>
      <c r="BE49" s="8"/>
      <c r="BF49" s="8"/>
      <c r="BG49" s="8"/>
      <c r="BH49" s="8"/>
      <c r="BI49" s="8"/>
      <c r="BJ49" s="830"/>
    </row>
    <row r="50" spans="1:69" ht="14.25" customHeight="1">
      <c r="A50" s="831"/>
      <c r="B50" s="832"/>
      <c r="C50" s="832"/>
      <c r="D50" s="832"/>
      <c r="E50" s="832"/>
      <c r="F50" s="832"/>
      <c r="G50" s="832"/>
      <c r="H50" s="832"/>
      <c r="I50" s="832"/>
      <c r="J50" s="832"/>
      <c r="K50" s="189"/>
      <c r="L50" s="190"/>
      <c r="M50" s="190"/>
      <c r="N50" s="190"/>
      <c r="O50" s="190"/>
      <c r="P50" s="190"/>
      <c r="Q50" s="190"/>
      <c r="R50" s="190"/>
      <c r="S50" s="833"/>
      <c r="T50" s="2"/>
      <c r="U50" s="145"/>
      <c r="V50" s="251">
        <v>4</v>
      </c>
      <c r="W50" s="13" t="str">
        <f>VLOOKUP(BP43,[2]eFHH!$P$1:$XX$3017,13,FALSE)</f>
        <v>Worsened a Little</v>
      </c>
      <c r="AI50" s="22"/>
      <c r="AJ50" s="20"/>
      <c r="AN50" s="251" t="s">
        <v>0</v>
      </c>
      <c r="AP50" s="13"/>
      <c r="AW50" s="3"/>
      <c r="AX50" s="3"/>
      <c r="AY50" s="3"/>
      <c r="AZ50" s="3"/>
      <c r="BA50" s="3"/>
      <c r="BB50" s="3"/>
      <c r="BC50" s="3"/>
      <c r="BD50" s="8"/>
      <c r="BE50" s="8"/>
      <c r="BF50" s="8"/>
      <c r="BG50" s="8"/>
      <c r="BH50" s="8"/>
      <c r="BI50" s="8"/>
      <c r="BJ50" s="830"/>
    </row>
    <row r="51" spans="1:69" ht="14.25" customHeight="1" thickBot="1">
      <c r="A51" s="831"/>
      <c r="B51" s="832"/>
      <c r="C51" s="832"/>
      <c r="D51" s="832"/>
      <c r="E51" s="832"/>
      <c r="F51" s="832"/>
      <c r="G51" s="832"/>
      <c r="H51" s="832"/>
      <c r="I51" s="832"/>
      <c r="J51" s="832"/>
      <c r="K51" s="189"/>
      <c r="L51" s="190"/>
      <c r="M51" s="190"/>
      <c r="N51" s="190"/>
      <c r="O51" s="190"/>
      <c r="P51" s="190"/>
      <c r="Q51" s="190"/>
      <c r="R51" s="190"/>
      <c r="S51" s="833"/>
      <c r="T51" s="2"/>
      <c r="U51" s="145"/>
      <c r="V51" s="251">
        <v>5</v>
      </c>
      <c r="W51" s="308" t="str">
        <f>VLOOKUP(BP43,[2]eFHH!$P$1:$XX$3017,14,FALSE)</f>
        <v>Worsened a Lot</v>
      </c>
      <c r="X51" s="154"/>
      <c r="Y51" s="154"/>
      <c r="Z51" s="154"/>
      <c r="AA51" s="154"/>
      <c r="AB51" s="154"/>
      <c r="AC51" s="154"/>
      <c r="AD51" s="154"/>
      <c r="AE51" s="154"/>
      <c r="AF51" s="154"/>
      <c r="AG51" s="154"/>
      <c r="AH51" s="154"/>
      <c r="AI51" s="277"/>
      <c r="AJ51" s="546"/>
      <c r="AK51" s="154"/>
      <c r="AL51" s="154"/>
      <c r="AM51" s="154"/>
      <c r="AN51" s="251" t="s">
        <v>1</v>
      </c>
      <c r="AP51" s="8"/>
      <c r="AW51" s="3"/>
      <c r="AX51" s="3"/>
      <c r="AY51" s="3"/>
      <c r="AZ51" s="3"/>
      <c r="BA51" s="3"/>
      <c r="BB51" s="3"/>
      <c r="BC51" s="3"/>
      <c r="BD51" s="8"/>
      <c r="BE51" s="8"/>
      <c r="BF51" s="8"/>
      <c r="BG51" s="8"/>
      <c r="BH51" s="8"/>
      <c r="BI51" s="8"/>
      <c r="BJ51" s="24"/>
      <c r="BK51" s="24"/>
      <c r="BL51" s="13"/>
    </row>
    <row r="52" spans="1:69" ht="14.25" customHeight="1">
      <c r="A52" s="831"/>
      <c r="B52" s="832"/>
      <c r="C52" s="832"/>
      <c r="D52" s="832"/>
      <c r="E52" s="832"/>
      <c r="F52" s="832"/>
      <c r="G52" s="832"/>
      <c r="H52" s="832"/>
      <c r="I52" s="832"/>
      <c r="J52" s="832"/>
      <c r="K52" s="189"/>
      <c r="L52" s="190"/>
      <c r="M52" s="190"/>
      <c r="N52" s="190"/>
      <c r="O52" s="190"/>
      <c r="P52" s="190"/>
      <c r="Q52" s="190"/>
      <c r="R52" s="190"/>
      <c r="S52" s="643" t="s">
        <v>0</v>
      </c>
      <c r="T52" s="2"/>
      <c r="U52" s="2"/>
      <c r="AQ52" s="3"/>
      <c r="AR52" s="3"/>
      <c r="AS52" s="3"/>
      <c r="AT52" s="3"/>
      <c r="AU52" s="3"/>
      <c r="AV52" s="3"/>
      <c r="AW52" s="3"/>
      <c r="AX52" s="3"/>
      <c r="AY52" s="3"/>
      <c r="AZ52" s="3"/>
      <c r="BA52" s="3"/>
      <c r="BB52" s="3"/>
      <c r="BC52" s="3"/>
      <c r="BD52" s="8"/>
      <c r="BE52" s="8"/>
      <c r="BF52" s="8"/>
      <c r="BG52" s="8"/>
      <c r="BH52" s="8"/>
      <c r="BI52" s="8"/>
      <c r="BJ52" s="66"/>
      <c r="BK52" s="66"/>
      <c r="BL52" s="13"/>
    </row>
    <row r="53" spans="1:69" ht="14.25" customHeight="1" thickBot="1">
      <c r="A53" s="834"/>
      <c r="B53" s="832"/>
      <c r="C53" s="832"/>
      <c r="D53" s="832"/>
      <c r="E53" s="832"/>
      <c r="F53" s="832"/>
      <c r="G53" s="832"/>
      <c r="H53" s="832"/>
      <c r="I53" s="832"/>
      <c r="J53" s="832"/>
      <c r="K53" s="199"/>
      <c r="L53" s="200"/>
      <c r="M53" s="200"/>
      <c r="N53" s="200"/>
      <c r="O53" s="200"/>
      <c r="P53" s="200"/>
      <c r="Q53" s="200"/>
      <c r="R53" s="200"/>
      <c r="S53" s="647" t="s">
        <v>1</v>
      </c>
      <c r="T53" s="2"/>
      <c r="U53" s="2"/>
      <c r="AR53" s="3"/>
      <c r="AS53" s="3"/>
      <c r="AT53" s="3"/>
      <c r="AU53" s="3"/>
      <c r="AV53" s="3"/>
      <c r="AW53" s="3"/>
      <c r="AX53" s="3"/>
      <c r="AY53" s="3"/>
      <c r="AZ53" s="3"/>
      <c r="BA53" s="3"/>
      <c r="BB53" s="3"/>
      <c r="BC53" s="3"/>
      <c r="BD53" s="756"/>
      <c r="BE53" s="756"/>
      <c r="BF53" s="756"/>
      <c r="BG53" s="756"/>
      <c r="BH53" s="756"/>
      <c r="BI53" s="756"/>
      <c r="BJ53" s="24"/>
      <c r="BK53" s="24"/>
      <c r="BL53" s="13"/>
    </row>
    <row r="54" spans="1:69" ht="14.25" customHeight="1">
      <c r="A54" s="835">
        <v>2</v>
      </c>
      <c r="B54" s="827"/>
      <c r="C54" s="828"/>
      <c r="D54" s="828"/>
      <c r="E54" s="828"/>
      <c r="F54" s="828"/>
      <c r="G54" s="828"/>
      <c r="H54" s="828"/>
      <c r="I54" s="828"/>
      <c r="J54" s="836"/>
      <c r="K54" s="827"/>
      <c r="L54" s="828"/>
      <c r="M54" s="828"/>
      <c r="N54" s="828"/>
      <c r="O54" s="828"/>
      <c r="P54" s="828"/>
      <c r="Q54" s="828"/>
      <c r="R54" s="828"/>
      <c r="S54" s="829"/>
      <c r="T54" s="2"/>
      <c r="U54" s="2"/>
      <c r="BG54" s="756"/>
      <c r="BH54" s="756"/>
      <c r="BI54" s="756"/>
      <c r="BJ54" s="756"/>
      <c r="BK54" s="13"/>
      <c r="BL54" s="13"/>
    </row>
    <row r="55" spans="1:69" ht="14.25" customHeight="1">
      <c r="A55" s="831"/>
      <c r="B55" s="189"/>
      <c r="C55" s="190"/>
      <c r="D55" s="190"/>
      <c r="E55" s="190"/>
      <c r="F55" s="190"/>
      <c r="G55" s="190"/>
      <c r="H55" s="190"/>
      <c r="I55" s="190"/>
      <c r="J55" s="191"/>
      <c r="K55" s="189"/>
      <c r="L55" s="190"/>
      <c r="M55" s="190"/>
      <c r="N55" s="190"/>
      <c r="O55" s="190"/>
      <c r="P55" s="190"/>
      <c r="Q55" s="190"/>
      <c r="R55" s="190"/>
      <c r="S55" s="833"/>
      <c r="T55" s="2"/>
      <c r="U55" s="2"/>
      <c r="BH55" s="756"/>
      <c r="BI55" s="756"/>
      <c r="BJ55" s="25"/>
      <c r="BK55" s="28"/>
      <c r="BL55" s="28"/>
    </row>
    <row r="56" spans="1:69" ht="14.25" customHeight="1" thickBot="1">
      <c r="A56" s="831"/>
      <c r="B56" s="189"/>
      <c r="C56" s="190"/>
      <c r="D56" s="190"/>
      <c r="E56" s="190"/>
      <c r="F56" s="190"/>
      <c r="G56" s="190"/>
      <c r="H56" s="190"/>
      <c r="I56" s="190"/>
      <c r="J56" s="191"/>
      <c r="K56" s="189"/>
      <c r="L56" s="190"/>
      <c r="M56" s="190"/>
      <c r="N56" s="190"/>
      <c r="O56" s="190"/>
      <c r="P56" s="190"/>
      <c r="Q56" s="190"/>
      <c r="R56" s="190"/>
      <c r="S56" s="833"/>
      <c r="T56" s="3"/>
      <c r="U56" s="3"/>
      <c r="BH56" s="756"/>
      <c r="BI56" s="756"/>
      <c r="BJ56" s="13"/>
      <c r="BK56" s="13"/>
      <c r="BL56" s="13"/>
      <c r="BM56" s="756"/>
      <c r="BN56" s="756"/>
      <c r="BO56" s="756"/>
      <c r="BP56" s="756"/>
      <c r="BQ56" s="756"/>
    </row>
    <row r="57" spans="1:69" ht="14.25" customHeight="1">
      <c r="A57" s="831"/>
      <c r="B57" s="189"/>
      <c r="C57" s="190"/>
      <c r="D57" s="190"/>
      <c r="E57" s="190"/>
      <c r="F57" s="190"/>
      <c r="G57" s="190"/>
      <c r="H57" s="190"/>
      <c r="I57" s="190"/>
      <c r="J57" s="643" t="s">
        <v>0</v>
      </c>
      <c r="K57" s="189"/>
      <c r="L57" s="190"/>
      <c r="M57" s="190"/>
      <c r="N57" s="190"/>
      <c r="O57" s="190"/>
      <c r="P57" s="190"/>
      <c r="Q57" s="190"/>
      <c r="R57" s="190"/>
      <c r="S57" s="643" t="s">
        <v>0</v>
      </c>
      <c r="T57" s="3"/>
      <c r="U57" s="3"/>
      <c r="BH57" s="25"/>
      <c r="BI57" s="25"/>
      <c r="BJ57" s="13"/>
      <c r="BK57" s="31"/>
      <c r="BL57" s="31"/>
      <c r="BM57" s="756"/>
      <c r="BN57" s="756"/>
      <c r="BO57" s="756"/>
      <c r="BP57" s="756"/>
      <c r="BQ57" s="756"/>
    </row>
    <row r="58" spans="1:69" ht="14.25" customHeight="1" thickBot="1">
      <c r="A58" s="834"/>
      <c r="B58" s="199"/>
      <c r="C58" s="200"/>
      <c r="D58" s="200"/>
      <c r="E58" s="200"/>
      <c r="F58" s="200"/>
      <c r="G58" s="200"/>
      <c r="H58" s="200"/>
      <c r="I58" s="200"/>
      <c r="J58" s="647" t="s">
        <v>1</v>
      </c>
      <c r="K58" s="199"/>
      <c r="L58" s="200"/>
      <c r="M58" s="200"/>
      <c r="N58" s="200"/>
      <c r="O58" s="200"/>
      <c r="P58" s="200"/>
      <c r="Q58" s="200"/>
      <c r="R58" s="200"/>
      <c r="S58" s="647" t="s">
        <v>1</v>
      </c>
      <c r="BH58" s="25"/>
      <c r="BI58" s="25"/>
      <c r="BJ58" s="13"/>
      <c r="BK58" s="66"/>
      <c r="BL58" s="66"/>
      <c r="BM58" s="756"/>
      <c r="BN58" s="756"/>
      <c r="BO58" s="837"/>
      <c r="BP58" s="756"/>
      <c r="BQ58" s="756"/>
    </row>
    <row r="59" spans="1:69" ht="14.25" customHeight="1">
      <c r="A59" s="835">
        <v>3</v>
      </c>
      <c r="B59" s="827"/>
      <c r="C59" s="828"/>
      <c r="D59" s="828"/>
      <c r="E59" s="828"/>
      <c r="F59" s="828"/>
      <c r="G59" s="828"/>
      <c r="H59" s="828"/>
      <c r="I59" s="828"/>
      <c r="J59" s="836"/>
      <c r="K59" s="827"/>
      <c r="L59" s="828"/>
      <c r="M59" s="828"/>
      <c r="N59" s="828"/>
      <c r="O59" s="828"/>
      <c r="P59" s="828"/>
      <c r="Q59" s="828"/>
      <c r="R59" s="828"/>
      <c r="S59" s="829"/>
      <c r="BH59" s="25"/>
      <c r="BI59" s="25"/>
      <c r="BJ59" s="13"/>
      <c r="BK59" s="31"/>
      <c r="BL59" s="31"/>
      <c r="BM59" s="756"/>
      <c r="BN59" s="756"/>
      <c r="BO59" s="837"/>
      <c r="BP59" s="756"/>
      <c r="BQ59" s="756"/>
    </row>
    <row r="60" spans="1:69" ht="14.25" customHeight="1">
      <c r="A60" s="831"/>
      <c r="B60" s="189"/>
      <c r="C60" s="190"/>
      <c r="D60" s="190"/>
      <c r="E60" s="190"/>
      <c r="F60" s="190"/>
      <c r="G60" s="190"/>
      <c r="H60" s="190"/>
      <c r="I60" s="190"/>
      <c r="J60" s="191"/>
      <c r="K60" s="189"/>
      <c r="L60" s="190"/>
      <c r="M60" s="190"/>
      <c r="N60" s="190"/>
      <c r="O60" s="190"/>
      <c r="P60" s="190"/>
      <c r="Q60" s="190"/>
      <c r="R60" s="190"/>
      <c r="S60" s="833"/>
      <c r="BH60" s="25"/>
      <c r="BI60" s="25"/>
      <c r="BJ60" s="13"/>
      <c r="BK60" s="66"/>
      <c r="BL60" s="66"/>
      <c r="BM60" s="25"/>
      <c r="BN60" s="25"/>
      <c r="BO60" s="838"/>
      <c r="BP60" s="25"/>
      <c r="BQ60" s="25"/>
    </row>
    <row r="61" spans="1:69" ht="14.25" customHeight="1" thickBot="1">
      <c r="A61" s="831"/>
      <c r="B61" s="189"/>
      <c r="C61" s="190"/>
      <c r="D61" s="190"/>
      <c r="E61" s="190"/>
      <c r="F61" s="190"/>
      <c r="G61" s="190"/>
      <c r="H61" s="190"/>
      <c r="I61" s="190"/>
      <c r="J61" s="191"/>
      <c r="K61" s="189"/>
      <c r="L61" s="190"/>
      <c r="M61" s="190"/>
      <c r="N61" s="190"/>
      <c r="O61" s="190"/>
      <c r="P61" s="190"/>
      <c r="Q61" s="190"/>
      <c r="R61" s="190"/>
      <c r="S61" s="833"/>
      <c r="BH61" s="25"/>
      <c r="BI61" s="25"/>
      <c r="BJ61" s="13"/>
      <c r="BK61" s="31"/>
      <c r="BL61" s="31"/>
      <c r="BM61" s="25"/>
      <c r="BN61" s="25"/>
      <c r="BO61" s="838"/>
      <c r="BP61" s="25"/>
    </row>
    <row r="62" spans="1:69" ht="14.25" customHeight="1">
      <c r="A62" s="831"/>
      <c r="B62" s="189"/>
      <c r="C62" s="190"/>
      <c r="D62" s="190"/>
      <c r="E62" s="190"/>
      <c r="F62" s="190"/>
      <c r="G62" s="190"/>
      <c r="H62" s="190"/>
      <c r="I62" s="190"/>
      <c r="J62" s="643" t="s">
        <v>0</v>
      </c>
      <c r="K62" s="189"/>
      <c r="L62" s="190"/>
      <c r="M62" s="190"/>
      <c r="N62" s="190"/>
      <c r="O62" s="190"/>
      <c r="P62" s="190"/>
      <c r="Q62" s="190"/>
      <c r="R62" s="190"/>
      <c r="S62" s="643" t="s">
        <v>0</v>
      </c>
      <c r="BH62" s="25"/>
      <c r="BI62" s="25"/>
      <c r="BJ62" s="13"/>
      <c r="BK62" s="66"/>
      <c r="BL62" s="66"/>
      <c r="BM62" s="25"/>
      <c r="BN62" s="25"/>
      <c r="BO62" s="838"/>
      <c r="BP62" s="25"/>
    </row>
    <row r="63" spans="1:69" ht="14.25" customHeight="1" thickBot="1">
      <c r="A63" s="834"/>
      <c r="B63" s="199"/>
      <c r="C63" s="200"/>
      <c r="D63" s="200"/>
      <c r="E63" s="200"/>
      <c r="F63" s="200"/>
      <c r="G63" s="200"/>
      <c r="H63" s="200"/>
      <c r="I63" s="200"/>
      <c r="J63" s="647" t="s">
        <v>1</v>
      </c>
      <c r="K63" s="199"/>
      <c r="L63" s="200"/>
      <c r="M63" s="200"/>
      <c r="N63" s="200"/>
      <c r="O63" s="200"/>
      <c r="P63" s="200"/>
      <c r="Q63" s="200"/>
      <c r="R63" s="200"/>
      <c r="S63" s="647" t="s">
        <v>1</v>
      </c>
      <c r="AE63" s="44"/>
      <c r="AF63" s="44"/>
      <c r="AG63" s="44"/>
      <c r="AH63" s="44"/>
      <c r="AI63" s="44"/>
      <c r="AJ63" s="44"/>
      <c r="AK63" s="44"/>
      <c r="AL63" s="25"/>
      <c r="AM63" s="25"/>
      <c r="AN63" s="25"/>
      <c r="BH63" s="25"/>
      <c r="BI63" s="25"/>
      <c r="BJ63" s="13"/>
      <c r="BK63" s="31"/>
      <c r="BL63" s="31"/>
      <c r="BM63" s="25"/>
      <c r="BN63" s="25"/>
      <c r="BO63" s="838"/>
      <c r="BP63" s="25"/>
    </row>
    <row r="64" spans="1:69" ht="14.25" customHeight="1">
      <c r="A64" s="835">
        <v>4</v>
      </c>
      <c r="B64" s="827"/>
      <c r="C64" s="828"/>
      <c r="D64" s="828"/>
      <c r="E64" s="828"/>
      <c r="F64" s="828"/>
      <c r="G64" s="828"/>
      <c r="H64" s="828"/>
      <c r="I64" s="828"/>
      <c r="J64" s="836"/>
      <c r="K64" s="827"/>
      <c r="L64" s="828"/>
      <c r="M64" s="828"/>
      <c r="N64" s="828"/>
      <c r="O64" s="828"/>
      <c r="P64" s="828"/>
      <c r="Q64" s="828"/>
      <c r="R64" s="828"/>
      <c r="S64" s="829"/>
      <c r="Y64" s="23"/>
      <c r="Z64" s="23"/>
      <c r="AA64" s="44"/>
      <c r="AB64" s="44"/>
      <c r="AC64" s="44"/>
      <c r="AD64" s="44"/>
      <c r="AE64" s="44"/>
      <c r="AF64" s="44"/>
      <c r="AG64" s="44"/>
      <c r="AH64" s="44"/>
      <c r="AI64" s="44"/>
      <c r="AJ64" s="44"/>
      <c r="AK64" s="44"/>
      <c r="AL64" s="25"/>
      <c r="AM64" s="25"/>
      <c r="AN64" s="25"/>
      <c r="BH64" s="25"/>
      <c r="BI64" s="25"/>
      <c r="BJ64" s="13"/>
      <c r="BK64" s="66"/>
      <c r="BL64" s="66"/>
      <c r="BM64" s="25"/>
      <c r="BN64" s="25"/>
      <c r="BO64" s="838"/>
    </row>
    <row r="65" spans="1:67" ht="14.25" customHeight="1">
      <c r="A65" s="831"/>
      <c r="B65" s="189"/>
      <c r="C65" s="190"/>
      <c r="D65" s="190"/>
      <c r="E65" s="190"/>
      <c r="F65" s="190"/>
      <c r="G65" s="190"/>
      <c r="H65" s="190"/>
      <c r="I65" s="190"/>
      <c r="J65" s="191"/>
      <c r="K65" s="189"/>
      <c r="L65" s="190"/>
      <c r="M65" s="190"/>
      <c r="N65" s="190"/>
      <c r="O65" s="190"/>
      <c r="P65" s="190"/>
      <c r="Q65" s="190"/>
      <c r="R65" s="190"/>
      <c r="S65" s="833"/>
      <c r="V65" s="13"/>
      <c r="Y65" s="23"/>
      <c r="Z65" s="23"/>
      <c r="AA65" s="44"/>
      <c r="AB65" s="44"/>
      <c r="AC65" s="44"/>
      <c r="AD65" s="44"/>
      <c r="AE65" s="44"/>
      <c r="AF65" s="44"/>
      <c r="AG65" s="44"/>
      <c r="AH65" s="44"/>
      <c r="AI65" s="44"/>
      <c r="AJ65" s="44"/>
      <c r="AK65" s="44"/>
      <c r="AL65" s="25"/>
      <c r="AM65" s="25"/>
      <c r="AN65" s="25"/>
      <c r="BH65" s="25"/>
      <c r="BI65" s="25"/>
      <c r="BJ65" s="13"/>
      <c r="BK65" s="31"/>
      <c r="BL65" s="31"/>
      <c r="BM65" s="25"/>
      <c r="BN65" s="25"/>
      <c r="BO65" s="838"/>
    </row>
    <row r="66" spans="1:67" ht="14.25" customHeight="1" thickBot="1">
      <c r="A66" s="831"/>
      <c r="B66" s="189"/>
      <c r="C66" s="190"/>
      <c r="D66" s="190"/>
      <c r="E66" s="190"/>
      <c r="F66" s="190"/>
      <c r="G66" s="190"/>
      <c r="H66" s="190"/>
      <c r="I66" s="190"/>
      <c r="J66" s="191"/>
      <c r="K66" s="189"/>
      <c r="L66" s="190"/>
      <c r="M66" s="190"/>
      <c r="N66" s="190"/>
      <c r="O66" s="190"/>
      <c r="P66" s="190"/>
      <c r="Q66" s="190"/>
      <c r="R66" s="190"/>
      <c r="S66" s="833"/>
      <c r="V66" s="13"/>
      <c r="W66" s="22"/>
      <c r="Y66" s="23"/>
      <c r="Z66" s="23"/>
      <c r="AA66" s="44"/>
      <c r="AB66" s="44"/>
      <c r="AC66" s="44"/>
      <c r="AD66" s="44"/>
      <c r="AE66" s="44"/>
      <c r="AF66" s="44"/>
      <c r="AG66" s="44"/>
      <c r="AH66" s="44"/>
      <c r="AI66" s="44"/>
      <c r="AJ66" s="44"/>
      <c r="AK66" s="44"/>
      <c r="AL66" s="25"/>
      <c r="AM66" s="25"/>
      <c r="AN66" s="25"/>
      <c r="BH66" s="25"/>
      <c r="BI66" s="25"/>
      <c r="BJ66" s="13"/>
      <c r="BK66" s="66"/>
      <c r="BL66" s="66"/>
      <c r="BM66" s="25"/>
      <c r="BN66" s="25"/>
      <c r="BO66" s="839"/>
    </row>
    <row r="67" spans="1:67" ht="14.25" customHeight="1">
      <c r="A67" s="831"/>
      <c r="B67" s="189"/>
      <c r="C67" s="190"/>
      <c r="D67" s="190"/>
      <c r="E67" s="190"/>
      <c r="F67" s="190"/>
      <c r="G67" s="190"/>
      <c r="H67" s="190"/>
      <c r="I67" s="190"/>
      <c r="J67" s="643" t="s">
        <v>0</v>
      </c>
      <c r="K67" s="189"/>
      <c r="L67" s="190"/>
      <c r="M67" s="190"/>
      <c r="N67" s="190"/>
      <c r="O67" s="190"/>
      <c r="P67" s="190"/>
      <c r="Q67" s="190"/>
      <c r="R67" s="190"/>
      <c r="S67" s="643" t="s">
        <v>0</v>
      </c>
      <c r="V67" s="8"/>
      <c r="W67" s="8"/>
      <c r="Y67" s="23"/>
    </row>
    <row r="68" spans="1:67" ht="14.25" customHeight="1" thickBot="1">
      <c r="A68" s="834"/>
      <c r="B68" s="199"/>
      <c r="C68" s="200"/>
      <c r="D68" s="200"/>
      <c r="E68" s="200"/>
      <c r="F68" s="200"/>
      <c r="G68" s="200"/>
      <c r="H68" s="200"/>
      <c r="I68" s="200"/>
      <c r="J68" s="647" t="s">
        <v>1</v>
      </c>
      <c r="K68" s="199"/>
      <c r="L68" s="200"/>
      <c r="M68" s="200"/>
      <c r="N68" s="200"/>
      <c r="O68" s="200"/>
      <c r="P68" s="200"/>
      <c r="Q68" s="200"/>
      <c r="R68" s="200"/>
      <c r="S68" s="647" t="s">
        <v>1</v>
      </c>
      <c r="Y68" s="23"/>
    </row>
    <row r="69" spans="1:67" ht="14.25" customHeight="1">
      <c r="A69" s="835">
        <v>5</v>
      </c>
      <c r="B69" s="827"/>
      <c r="C69" s="828"/>
      <c r="D69" s="828"/>
      <c r="E69" s="828"/>
      <c r="F69" s="828"/>
      <c r="G69" s="828"/>
      <c r="H69" s="828"/>
      <c r="I69" s="828"/>
      <c r="J69" s="836"/>
      <c r="K69" s="827"/>
      <c r="L69" s="828"/>
      <c r="M69" s="828"/>
      <c r="N69" s="828"/>
      <c r="O69" s="828"/>
      <c r="P69" s="828"/>
      <c r="Q69" s="828"/>
      <c r="R69" s="828"/>
      <c r="S69" s="829"/>
      <c r="BH69" s="8"/>
      <c r="BI69" s="8"/>
      <c r="BJ69" s="8"/>
      <c r="BK69" s="8"/>
      <c r="BL69" s="8"/>
      <c r="BM69" s="8"/>
      <c r="BN69" s="2"/>
      <c r="BO69" s="2"/>
    </row>
    <row r="70" spans="1:67" ht="14.25" customHeight="1">
      <c r="A70" s="831"/>
      <c r="B70" s="189"/>
      <c r="C70" s="190"/>
      <c r="D70" s="190"/>
      <c r="E70" s="190"/>
      <c r="F70" s="190"/>
      <c r="G70" s="190"/>
      <c r="H70" s="190"/>
      <c r="I70" s="190"/>
      <c r="J70" s="191"/>
      <c r="K70" s="189"/>
      <c r="L70" s="190"/>
      <c r="M70" s="190"/>
      <c r="N70" s="190"/>
      <c r="O70" s="190"/>
      <c r="P70" s="190"/>
      <c r="Q70" s="190"/>
      <c r="R70" s="190"/>
      <c r="S70" s="833"/>
      <c r="BH70" s="8"/>
      <c r="BI70" s="8"/>
      <c r="BJ70" s="8"/>
      <c r="BK70" s="8"/>
      <c r="BL70" s="8"/>
      <c r="BM70" s="8"/>
      <c r="BN70" s="2"/>
      <c r="BO70" s="2"/>
    </row>
    <row r="71" spans="1:67" ht="14.25" customHeight="1" thickBot="1">
      <c r="A71" s="831"/>
      <c r="B71" s="189"/>
      <c r="C71" s="190"/>
      <c r="D71" s="190"/>
      <c r="E71" s="190"/>
      <c r="F71" s="190"/>
      <c r="G71" s="190"/>
      <c r="H71" s="190"/>
      <c r="I71" s="190"/>
      <c r="J71" s="191"/>
      <c r="K71" s="189"/>
      <c r="L71" s="190"/>
      <c r="M71" s="190"/>
      <c r="N71" s="190"/>
      <c r="O71" s="190"/>
      <c r="P71" s="190"/>
      <c r="Q71" s="190"/>
      <c r="R71" s="190"/>
      <c r="S71" s="833"/>
      <c r="BH71" s="25"/>
      <c r="BI71" s="25"/>
      <c r="BJ71" s="13"/>
      <c r="BK71" s="31"/>
      <c r="BL71" s="31"/>
      <c r="BM71" s="25"/>
      <c r="BN71" s="25"/>
      <c r="BO71" s="2"/>
    </row>
    <row r="72" spans="1:67" ht="14.25" customHeight="1">
      <c r="A72" s="831"/>
      <c r="B72" s="189"/>
      <c r="C72" s="190"/>
      <c r="D72" s="190"/>
      <c r="E72" s="190"/>
      <c r="F72" s="190"/>
      <c r="G72" s="190"/>
      <c r="H72" s="190"/>
      <c r="I72" s="190"/>
      <c r="J72" s="643" t="s">
        <v>0</v>
      </c>
      <c r="K72" s="189"/>
      <c r="L72" s="190"/>
      <c r="M72" s="190"/>
      <c r="N72" s="190"/>
      <c r="O72" s="190"/>
      <c r="P72" s="190"/>
      <c r="Q72" s="190"/>
      <c r="R72" s="190"/>
      <c r="S72" s="643" t="s">
        <v>0</v>
      </c>
      <c r="BH72" s="25"/>
      <c r="BI72" s="25"/>
      <c r="BJ72" s="13"/>
      <c r="BK72" s="66"/>
      <c r="BL72" s="66"/>
      <c r="BM72" s="25"/>
      <c r="BN72" s="25"/>
    </row>
    <row r="73" spans="1:67" ht="14.25" customHeight="1" thickBot="1">
      <c r="A73" s="840"/>
      <c r="B73" s="841"/>
      <c r="C73" s="842"/>
      <c r="D73" s="842"/>
      <c r="E73" s="842"/>
      <c r="F73" s="842"/>
      <c r="G73" s="842"/>
      <c r="H73" s="842"/>
      <c r="I73" s="842"/>
      <c r="J73" s="647" t="s">
        <v>1</v>
      </c>
      <c r="K73" s="841"/>
      <c r="L73" s="842"/>
      <c r="M73" s="842"/>
      <c r="N73" s="842"/>
      <c r="O73" s="842"/>
      <c r="P73" s="842"/>
      <c r="Q73" s="842"/>
      <c r="R73" s="842"/>
      <c r="S73" s="647" t="s">
        <v>1</v>
      </c>
      <c r="BH73" s="25"/>
      <c r="BI73" s="25"/>
      <c r="BJ73" s="13"/>
      <c r="BK73" s="31"/>
      <c r="BL73" s="31"/>
      <c r="BM73" s="25"/>
      <c r="BN73" s="25"/>
    </row>
    <row r="74" spans="1:67" ht="14.25" customHeight="1">
      <c r="BH74" s="25"/>
      <c r="BI74" s="25"/>
      <c r="BJ74" s="13"/>
      <c r="BK74" s="66"/>
      <c r="BL74" s="66"/>
      <c r="BM74" s="25"/>
      <c r="BN74" s="25"/>
    </row>
    <row r="75" spans="1:67" ht="15" customHeight="1">
      <c r="A75" s="55">
        <f>VLOOKUP(BN75,[2]eFHH!$K$4:$M$346,3,FALSE)</f>
        <v>11.079999999999998</v>
      </c>
      <c r="B75" s="179"/>
      <c r="C75" s="14" t="str">
        <f>VLOOKUP(BN75,[2]eFHH!$P$1:$XX$3017,8,FALSE)</f>
        <v>When an important decision has to be made for the village, is it best for the decision to made by village leaders and respected elders or should all villagers be able to participate in the discussion and decision-making process?</v>
      </c>
      <c r="D75" s="15"/>
      <c r="E75" s="15"/>
      <c r="F75" s="15"/>
      <c r="G75" s="15"/>
      <c r="H75" s="15"/>
      <c r="I75" s="15"/>
      <c r="J75" s="15"/>
      <c r="K75" s="15"/>
      <c r="L75" s="15"/>
      <c r="M75" s="15"/>
      <c r="N75" s="15"/>
      <c r="O75" s="15"/>
      <c r="P75" s="15"/>
      <c r="Q75" s="15"/>
      <c r="R75" s="15"/>
      <c r="S75" s="16"/>
      <c r="BH75" s="25"/>
      <c r="BI75" s="25"/>
      <c r="BJ75" s="13"/>
      <c r="BK75" s="31"/>
      <c r="BL75" s="31"/>
      <c r="BM75" s="25"/>
      <c r="BN75" s="239" t="s">
        <v>49</v>
      </c>
      <c r="BO75" s="239"/>
    </row>
    <row r="76" spans="1:67" ht="15" customHeight="1">
      <c r="A76" s="197"/>
      <c r="B76" s="558"/>
      <c r="C76" s="539"/>
      <c r="D76" s="415"/>
      <c r="E76" s="415"/>
      <c r="F76" s="415"/>
      <c r="G76" s="415"/>
      <c r="H76" s="415"/>
      <c r="I76" s="415"/>
      <c r="J76" s="415"/>
      <c r="K76" s="415"/>
      <c r="L76" s="415"/>
      <c r="M76" s="415"/>
      <c r="N76" s="415"/>
      <c r="O76" s="415"/>
      <c r="P76" s="415"/>
      <c r="Q76" s="415"/>
      <c r="R76" s="415"/>
      <c r="S76" s="287"/>
      <c r="BH76" s="25"/>
      <c r="BI76" s="25"/>
      <c r="BJ76" s="13"/>
      <c r="BK76" s="66"/>
      <c r="BL76" s="66"/>
      <c r="BM76" s="25"/>
      <c r="BN76" s="43">
        <f>VLOOKUP(BN75,[2]eFHH!$P$1:$XX$3017,60,FALSE)</f>
        <v>0</v>
      </c>
      <c r="BO76" s="43"/>
    </row>
    <row r="77" spans="1:67" ht="15" customHeight="1">
      <c r="A77" s="197"/>
      <c r="B77" s="558"/>
      <c r="C77" s="539"/>
      <c r="D77" s="415"/>
      <c r="E77" s="415"/>
      <c r="F77" s="415"/>
      <c r="G77" s="415"/>
      <c r="H77" s="415"/>
      <c r="I77" s="415"/>
      <c r="J77" s="415"/>
      <c r="K77" s="415"/>
      <c r="L77" s="415"/>
      <c r="M77" s="415"/>
      <c r="N77" s="415"/>
      <c r="O77" s="415"/>
      <c r="P77" s="415"/>
      <c r="Q77" s="415"/>
      <c r="R77" s="415"/>
      <c r="S77" s="287"/>
      <c r="BH77" s="25"/>
      <c r="BI77" s="25"/>
      <c r="BJ77" s="13"/>
      <c r="BK77" s="31"/>
      <c r="BL77" s="31"/>
      <c r="BM77" s="25"/>
      <c r="BN77" s="140" t="str">
        <f>VLOOKUP(BN75,[2]eFHH!$P$1:$XX$3017,3,FALSE)</f>
        <v/>
      </c>
      <c r="BO77" s="140"/>
    </row>
    <row r="78" spans="1:67" ht="15" customHeight="1">
      <c r="A78" s="197"/>
      <c r="B78" s="558"/>
      <c r="C78" s="17"/>
      <c r="D78" s="18"/>
      <c r="E78" s="18"/>
      <c r="F78" s="18"/>
      <c r="G78" s="18"/>
      <c r="H78" s="18"/>
      <c r="I78" s="18"/>
      <c r="J78" s="18"/>
      <c r="K78" s="18"/>
      <c r="L78" s="18"/>
      <c r="M78" s="18"/>
      <c r="N78" s="18"/>
      <c r="O78" s="18"/>
      <c r="P78" s="18"/>
      <c r="Q78" s="18"/>
      <c r="R78" s="18"/>
      <c r="S78" s="287"/>
      <c r="T78" s="8"/>
      <c r="U78" s="8"/>
      <c r="BH78" s="25"/>
      <c r="BI78" s="25"/>
      <c r="BJ78" s="13"/>
      <c r="BK78" s="66"/>
      <c r="BL78" s="66"/>
    </row>
    <row r="79" spans="1:67" ht="14.25" customHeight="1">
      <c r="A79" s="251">
        <v>1</v>
      </c>
      <c r="B79" s="548" t="str">
        <f>VLOOKUP(BN75,[2]eFHH!$P$1:$XX$3017,10,FALSE)</f>
        <v>Village Leaders and White Beards</v>
      </c>
      <c r="C79" s="8"/>
      <c r="D79" s="8"/>
      <c r="E79" s="8"/>
      <c r="F79" s="8"/>
      <c r="G79" s="8"/>
      <c r="H79" s="8"/>
      <c r="I79" s="8"/>
      <c r="J79" s="8"/>
      <c r="K79" s="8"/>
      <c r="L79" s="8"/>
      <c r="M79" s="8"/>
      <c r="N79" s="8"/>
      <c r="O79" s="8"/>
      <c r="P79" s="8"/>
      <c r="Q79" s="8"/>
      <c r="R79" s="8"/>
      <c r="S79" s="251" t="s">
        <v>0</v>
      </c>
      <c r="Y79" s="23"/>
      <c r="Z79" s="23"/>
      <c r="AA79" s="44"/>
      <c r="AB79" s="44"/>
      <c r="AC79" s="44"/>
      <c r="AD79" s="44"/>
      <c r="BH79" s="25"/>
      <c r="BI79" s="25"/>
      <c r="BJ79" s="13"/>
      <c r="BK79" s="31"/>
      <c r="BL79" s="31"/>
    </row>
    <row r="80" spans="1:67" ht="14.25" customHeight="1">
      <c r="A80" s="251">
        <v>2</v>
      </c>
      <c r="B80" s="551" t="str">
        <f>VLOOKUP(BN75,[2]eFHH!$P$1:$XX$3017,11,FALSE)</f>
        <v>All Villagers Should Be Able to Participate</v>
      </c>
      <c r="C80" s="306"/>
      <c r="D80" s="306"/>
      <c r="E80" s="306"/>
      <c r="F80" s="306"/>
      <c r="G80" s="306"/>
      <c r="H80" s="306"/>
      <c r="I80" s="306"/>
      <c r="J80" s="306"/>
      <c r="K80" s="306"/>
      <c r="L80" s="154"/>
      <c r="M80" s="154"/>
      <c r="N80" s="154"/>
      <c r="O80" s="154"/>
      <c r="P80" s="308"/>
      <c r="Q80" s="308"/>
      <c r="R80" s="308"/>
      <c r="S80" s="251" t="s">
        <v>1</v>
      </c>
      <c r="Y80" s="23"/>
      <c r="Z80" s="23"/>
      <c r="AA80" s="44"/>
      <c r="AB80" s="44"/>
      <c r="AC80" s="44"/>
      <c r="AD80" s="44"/>
      <c r="AZ80" s="25"/>
      <c r="BA80" s="25"/>
      <c r="BB80" s="25"/>
      <c r="BC80" s="25"/>
      <c r="BD80" s="25"/>
      <c r="BE80" s="25"/>
      <c r="BF80" s="25"/>
      <c r="BG80" s="25"/>
      <c r="BH80" s="25"/>
      <c r="BI80" s="25"/>
      <c r="BJ80" s="13"/>
      <c r="BK80" s="66"/>
      <c r="BL80" s="66"/>
    </row>
    <row r="81" spans="1:66" ht="14.25" customHeight="1">
      <c r="A81" s="292"/>
      <c r="B81" s="291"/>
      <c r="C81" s="167"/>
      <c r="D81" s="167"/>
      <c r="E81" s="167"/>
      <c r="F81" s="167"/>
      <c r="G81" s="167"/>
      <c r="H81" s="167"/>
      <c r="I81" s="167"/>
      <c r="J81" s="292"/>
      <c r="K81" s="843"/>
      <c r="L81" s="167"/>
      <c r="M81" s="167"/>
      <c r="N81" s="167"/>
      <c r="O81" s="167"/>
      <c r="P81" s="167"/>
      <c r="Q81" s="167"/>
      <c r="R81" s="167"/>
      <c r="T81" s="13"/>
      <c r="U81" s="13"/>
      <c r="Y81" s="23"/>
      <c r="Z81" s="23"/>
      <c r="AA81" s="44"/>
      <c r="AB81" s="44"/>
      <c r="AC81" s="44"/>
      <c r="AD81" s="44"/>
      <c r="AE81" s="44"/>
      <c r="AF81" s="44"/>
      <c r="AG81" s="44"/>
      <c r="AH81" s="44"/>
      <c r="AI81" s="44"/>
      <c r="AJ81" s="44"/>
      <c r="AK81" s="44"/>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13"/>
      <c r="BK81" s="31"/>
      <c r="BL81" s="31"/>
      <c r="BM81" s="13"/>
      <c r="BN81" s="13"/>
    </row>
  </sheetData>
  <mergeCells count="65">
    <mergeCell ref="A26:A27"/>
    <mergeCell ref="A24:A25"/>
    <mergeCell ref="A22:A23"/>
    <mergeCell ref="W36:W38"/>
    <mergeCell ref="BN33:BO33"/>
    <mergeCell ref="A28:A29"/>
    <mergeCell ref="BK31:BL31"/>
    <mergeCell ref="A31:B33"/>
    <mergeCell ref="C31:S33"/>
    <mergeCell ref="BN31:BO31"/>
    <mergeCell ref="BN32:BO32"/>
    <mergeCell ref="X31:BI33"/>
    <mergeCell ref="BK32:BL32"/>
    <mergeCell ref="V31:W33"/>
    <mergeCell ref="BK33:BL33"/>
    <mergeCell ref="V36:V38"/>
    <mergeCell ref="A1:BI1"/>
    <mergeCell ref="A2:B2"/>
    <mergeCell ref="A3:B4"/>
    <mergeCell ref="C3:S4"/>
    <mergeCell ref="BN3:BO3"/>
    <mergeCell ref="BN4:BO4"/>
    <mergeCell ref="AS3:BI5"/>
    <mergeCell ref="AQ3:AR5"/>
    <mergeCell ref="BP3:BQ3"/>
    <mergeCell ref="BP4:BQ4"/>
    <mergeCell ref="BP5:BQ5"/>
    <mergeCell ref="V3:W5"/>
    <mergeCell ref="BJ4:BK4"/>
    <mergeCell ref="BJ3:BK3"/>
    <mergeCell ref="A20:A21"/>
    <mergeCell ref="BJ11:BK11"/>
    <mergeCell ref="BJ12:BK12"/>
    <mergeCell ref="BJ13:BK13"/>
    <mergeCell ref="BJ5:BK5"/>
    <mergeCell ref="A15:A16"/>
    <mergeCell ref="X3:AN5"/>
    <mergeCell ref="A11:B11"/>
    <mergeCell ref="A12:BI12"/>
    <mergeCell ref="A13:A14"/>
    <mergeCell ref="C11:BI11"/>
    <mergeCell ref="C75:S78"/>
    <mergeCell ref="A75:B78"/>
    <mergeCell ref="BP43:BQ43"/>
    <mergeCell ref="BP44:BQ44"/>
    <mergeCell ref="BP45:BQ45"/>
    <mergeCell ref="BN75:BO75"/>
    <mergeCell ref="BN76:BO76"/>
    <mergeCell ref="BN77:BO77"/>
    <mergeCell ref="C43:S45"/>
    <mergeCell ref="K48:S48"/>
    <mergeCell ref="X43:AN46"/>
    <mergeCell ref="V43:W46"/>
    <mergeCell ref="A43:B45"/>
    <mergeCell ref="A59:A63"/>
    <mergeCell ref="A64:A68"/>
    <mergeCell ref="A69:A73"/>
    <mergeCell ref="A48:J48"/>
    <mergeCell ref="A49:A53"/>
    <mergeCell ref="B49:J53"/>
    <mergeCell ref="A54:A58"/>
    <mergeCell ref="A36:A38"/>
    <mergeCell ref="B36:B38"/>
    <mergeCell ref="C36:S38"/>
    <mergeCell ref="A41:BI41"/>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0" max="60" man="1"/>
  </rowBreaks>
</worksheet>
</file>

<file path=xl/worksheets/sheet14.xml><?xml version="1.0" encoding="utf-8"?>
<worksheet xmlns="http://schemas.openxmlformats.org/spreadsheetml/2006/main" xmlns:r="http://schemas.openxmlformats.org/officeDocument/2006/relationships">
  <dimension ref="A1:BQ135"/>
  <sheetViews>
    <sheetView view="pageBreakPreview" zoomScaleSheetLayoutView="100" workbookViewId="0">
      <selection activeCell="X29" sqref="X29:AN30"/>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69">
      <c r="A1" s="1" t="str">
        <f>CONCATENATE([2]Sections!$K$1," - / - ",[2]Sections!$K$15," ",[2]Sections!$L$15,": ",[2]Sections!$N$15," [ ",[2]Sections!$V$2," ",ROMAN(COUNT($BM$1:$BM$870))," / ",ROMAN(BM1)," ]")</f>
        <v>Female Household Questionnaire - / - Section 12: Private Opinion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9" ht="6" customHeight="1">
      <c r="A2" s="537"/>
      <c r="B2" s="537"/>
    </row>
    <row r="3" spans="1:69" ht="15" customHeight="1">
      <c r="A3" s="187">
        <f>VLOOKUP(BN3,[2]eFHH!$K$4:$M$346,3,FALSE)</f>
        <v>12.01</v>
      </c>
      <c r="B3" s="187"/>
      <c r="C3" s="593" t="str">
        <f>VLOOKUP(BN3,[2]eFHH!$P$4:$BW$402,8,FALSE)</f>
        <v>Gul Pari lives in a village like yours and believes that a civil dispute among people in the village has not been resolved correctly. What should Abdullah do?: [1] Complain to {Arbab / Malik / Qariyadar}, [2] Complain to {NAME OF COUNCIL 1}, [3] Complain to Village Clergy, [4] Complain to NGO, [5] Complain to District Government, [6] Complain to Provincial Government, [7] Complain to Central Government, or [8] Do Nothing?</v>
      </c>
      <c r="D3" s="120"/>
      <c r="E3" s="120"/>
      <c r="F3" s="120"/>
      <c r="G3" s="120"/>
      <c r="H3" s="120"/>
      <c r="I3" s="120"/>
      <c r="J3" s="120"/>
      <c r="K3" s="120"/>
      <c r="L3" s="120"/>
      <c r="M3" s="120"/>
      <c r="N3" s="120"/>
      <c r="O3" s="120"/>
      <c r="P3" s="120"/>
      <c r="Q3" s="120"/>
      <c r="R3" s="120"/>
      <c r="S3" s="121"/>
      <c r="U3" s="119"/>
      <c r="V3" s="187">
        <f>VLOOKUP(BP3,[2]eFHH!$K$4:$M$346,3,FALSE)</f>
        <v>12.049999999999999</v>
      </c>
      <c r="W3" s="187"/>
      <c r="X3" s="15" t="str">
        <f>VLOOKUP(BP3,[2]eFHH!$P$1:$XX$3017,8,FALSE)</f>
        <v>In your opinion, should women serve as full members of {name of council 1} and participate in decision-making for the village,  should there be a separate council for women which only deals with women's affairs, or should they have no council and no role in decision-making?</v>
      </c>
      <c r="Y3" s="15"/>
      <c r="Z3" s="15"/>
      <c r="AA3" s="15"/>
      <c r="AB3" s="15"/>
      <c r="AC3" s="15"/>
      <c r="AD3" s="15"/>
      <c r="AE3" s="15"/>
      <c r="AF3" s="15"/>
      <c r="AG3" s="15"/>
      <c r="AH3" s="15"/>
      <c r="AI3" s="15"/>
      <c r="AJ3" s="15"/>
      <c r="AK3" s="15"/>
      <c r="AL3" s="15"/>
      <c r="AM3" s="15"/>
      <c r="AN3" s="16"/>
      <c r="AP3" s="119"/>
      <c r="AQ3" s="187">
        <f>VLOOKUP(BJ4,[2]eFHH!$K$4:$M$346,3,FALSE)</f>
        <v>12.079999999999998</v>
      </c>
      <c r="AR3" s="187"/>
      <c r="AS3" s="256" t="str">
        <f>VLOOKUP(BJ4,[2]eFHH!$P$1:$XX$3016,8,FALSE)</f>
        <v>Do the men in your village think it is OK for women to hold positions inside the government and/or NGOs?</v>
      </c>
      <c r="AT3" s="256"/>
      <c r="AU3" s="256"/>
      <c r="AV3" s="256"/>
      <c r="AW3" s="256"/>
      <c r="AX3" s="256"/>
      <c r="AY3" s="256"/>
      <c r="AZ3" s="256"/>
      <c r="BA3" s="256"/>
      <c r="BB3" s="256"/>
      <c r="BC3" s="256"/>
      <c r="BD3" s="256"/>
      <c r="BE3" s="256"/>
      <c r="BF3" s="256"/>
      <c r="BG3" s="256"/>
      <c r="BH3" s="256"/>
      <c r="BI3" s="256"/>
      <c r="BJ3" s="4"/>
      <c r="BK3" s="4"/>
      <c r="BL3" s="4"/>
      <c r="BM3" s="13"/>
      <c r="BN3" s="38">
        <v>12.01</v>
      </c>
      <c r="BO3" s="38"/>
      <c r="BP3" s="239">
        <v>6.26</v>
      </c>
      <c r="BQ3" s="239"/>
    </row>
    <row r="4" spans="1:69" ht="15" customHeight="1">
      <c r="A4" s="187"/>
      <c r="B4" s="187"/>
      <c r="C4" s="594"/>
      <c r="D4" s="131"/>
      <c r="E4" s="131"/>
      <c r="F4" s="131"/>
      <c r="G4" s="131"/>
      <c r="H4" s="131"/>
      <c r="I4" s="131"/>
      <c r="J4" s="131"/>
      <c r="K4" s="131"/>
      <c r="L4" s="131"/>
      <c r="M4" s="131"/>
      <c r="N4" s="131"/>
      <c r="O4" s="131"/>
      <c r="P4" s="131"/>
      <c r="Q4" s="131"/>
      <c r="R4" s="131"/>
      <c r="S4" s="132"/>
      <c r="U4" s="119"/>
      <c r="V4" s="187"/>
      <c r="W4" s="187"/>
      <c r="X4" s="415"/>
      <c r="Y4" s="415"/>
      <c r="Z4" s="415"/>
      <c r="AA4" s="415"/>
      <c r="AB4" s="415"/>
      <c r="AC4" s="415"/>
      <c r="AD4" s="415"/>
      <c r="AE4" s="415"/>
      <c r="AF4" s="415"/>
      <c r="AG4" s="415"/>
      <c r="AH4" s="415"/>
      <c r="AI4" s="415"/>
      <c r="AJ4" s="415"/>
      <c r="AK4" s="415"/>
      <c r="AL4" s="415"/>
      <c r="AM4" s="415"/>
      <c r="AN4" s="287"/>
      <c r="AP4" s="119"/>
      <c r="AQ4" s="187"/>
      <c r="AR4" s="187"/>
      <c r="AS4" s="256"/>
      <c r="AT4" s="256"/>
      <c r="AU4" s="256"/>
      <c r="AV4" s="256"/>
      <c r="AW4" s="256"/>
      <c r="AX4" s="256"/>
      <c r="AY4" s="256"/>
      <c r="AZ4" s="256"/>
      <c r="BA4" s="256"/>
      <c r="BB4" s="256"/>
      <c r="BC4" s="256"/>
      <c r="BD4" s="256"/>
      <c r="BE4" s="256"/>
      <c r="BF4" s="256"/>
      <c r="BG4" s="256"/>
      <c r="BH4" s="256"/>
      <c r="BI4" s="256"/>
      <c r="BJ4" s="239" t="s">
        <v>44</v>
      </c>
      <c r="BK4" s="239"/>
      <c r="BL4" s="4"/>
      <c r="BM4" s="13"/>
      <c r="BN4" s="43">
        <f>VLOOKUP(BN3,[2]eFHH!$P$4:$BW$402,60,FALSE)</f>
        <v>0</v>
      </c>
      <c r="BO4" s="43"/>
      <c r="BP4" s="43">
        <f>VLOOKUP(BP3,[2]eFHH!$P$1:$XX$3017,60,FALSE)</f>
        <v>0</v>
      </c>
      <c r="BQ4" s="43"/>
    </row>
    <row r="5" spans="1:69" ht="15" customHeight="1">
      <c r="A5" s="187"/>
      <c r="B5" s="187"/>
      <c r="C5" s="594"/>
      <c r="D5" s="131"/>
      <c r="E5" s="131"/>
      <c r="F5" s="131"/>
      <c r="G5" s="131"/>
      <c r="H5" s="131"/>
      <c r="I5" s="131"/>
      <c r="J5" s="131"/>
      <c r="K5" s="131"/>
      <c r="L5" s="131"/>
      <c r="M5" s="131"/>
      <c r="N5" s="131"/>
      <c r="O5" s="131"/>
      <c r="P5" s="131"/>
      <c r="Q5" s="131"/>
      <c r="R5" s="131"/>
      <c r="S5" s="132"/>
      <c r="U5" s="119"/>
      <c r="V5" s="187"/>
      <c r="W5" s="187"/>
      <c r="X5" s="415"/>
      <c r="Y5" s="415"/>
      <c r="Z5" s="415"/>
      <c r="AA5" s="415"/>
      <c r="AB5" s="415"/>
      <c r="AC5" s="415"/>
      <c r="AD5" s="415"/>
      <c r="AE5" s="415"/>
      <c r="AF5" s="415"/>
      <c r="AG5" s="415"/>
      <c r="AH5" s="415"/>
      <c r="AI5" s="415"/>
      <c r="AJ5" s="415"/>
      <c r="AK5" s="415"/>
      <c r="AL5" s="415"/>
      <c r="AM5" s="415"/>
      <c r="AN5" s="287"/>
      <c r="AP5" s="119"/>
      <c r="AQ5" s="595">
        <v>1</v>
      </c>
      <c r="AR5" s="596" t="str">
        <f>VLOOKUP(BJ4,[2]eFHH!$P$1:$XX$3016,10,FALSE)</f>
        <v>All Men in Village Are Against Women Working in Government / NGOs</v>
      </c>
      <c r="AS5" s="596"/>
      <c r="AT5" s="596"/>
      <c r="AU5" s="596"/>
      <c r="AV5" s="596"/>
      <c r="AW5" s="596"/>
      <c r="AX5" s="596"/>
      <c r="AY5" s="596"/>
      <c r="AZ5" s="596"/>
      <c r="BA5" s="596"/>
      <c r="BB5" s="596"/>
      <c r="BC5" s="596"/>
      <c r="BD5" s="596"/>
      <c r="BE5" s="596"/>
      <c r="BF5" s="596"/>
      <c r="BG5" s="596"/>
      <c r="BH5" s="596"/>
      <c r="BI5" s="597"/>
      <c r="BJ5" s="140" t="str">
        <f>VLOOKUP(BJ4,[2]eFHH!$P$1:$XX$3016,3,FALSE)</f>
        <v/>
      </c>
      <c r="BK5" s="140"/>
      <c r="BL5" s="4"/>
      <c r="BM5" s="13"/>
      <c r="BN5" s="140" t="str">
        <f>VLOOKUP(BN3,[2]eFHH!$P$4:$BW$402,3,FALSE)</f>
        <v/>
      </c>
      <c r="BO5" s="140"/>
      <c r="BP5" s="140" t="str">
        <f>VLOOKUP(BP3,[2]eFHH!$P$1:$XX$3017,3,FALSE)</f>
        <v/>
      </c>
      <c r="BQ5" s="140"/>
    </row>
    <row r="6" spans="1:69" ht="15" customHeight="1">
      <c r="A6" s="187"/>
      <c r="B6" s="187"/>
      <c r="C6" s="594"/>
      <c r="D6" s="131"/>
      <c r="E6" s="131"/>
      <c r="F6" s="131"/>
      <c r="G6" s="131"/>
      <c r="H6" s="131"/>
      <c r="I6" s="131"/>
      <c r="J6" s="131"/>
      <c r="K6" s="131"/>
      <c r="L6" s="131"/>
      <c r="M6" s="131"/>
      <c r="N6" s="131"/>
      <c r="O6" s="131"/>
      <c r="P6" s="131"/>
      <c r="Q6" s="131"/>
      <c r="R6" s="131"/>
      <c r="S6" s="132"/>
      <c r="T6" s="21"/>
      <c r="U6" s="145"/>
      <c r="V6" s="187"/>
      <c r="W6" s="187"/>
      <c r="X6" s="415"/>
      <c r="Y6" s="415"/>
      <c r="Z6" s="415"/>
      <c r="AA6" s="415"/>
      <c r="AB6" s="415"/>
      <c r="AC6" s="415"/>
      <c r="AD6" s="415"/>
      <c r="AE6" s="415"/>
      <c r="AF6" s="415"/>
      <c r="AG6" s="415"/>
      <c r="AH6" s="415"/>
      <c r="AI6" s="415"/>
      <c r="AJ6" s="415"/>
      <c r="AK6" s="415"/>
      <c r="AL6" s="415"/>
      <c r="AM6" s="415"/>
      <c r="AN6" s="287"/>
      <c r="AO6" s="21"/>
      <c r="AP6" s="145"/>
      <c r="AQ6" s="595"/>
      <c r="AR6" s="598"/>
      <c r="AS6" s="598"/>
      <c r="AT6" s="598"/>
      <c r="AU6" s="598"/>
      <c r="AV6" s="598"/>
      <c r="AW6" s="598"/>
      <c r="AX6" s="598"/>
      <c r="AY6" s="598"/>
      <c r="AZ6" s="598"/>
      <c r="BA6" s="598"/>
      <c r="BB6" s="598"/>
      <c r="BC6" s="598"/>
      <c r="BD6" s="598"/>
      <c r="BE6" s="598"/>
      <c r="BF6" s="598"/>
      <c r="BG6" s="598"/>
      <c r="BH6" s="598"/>
      <c r="BI6" s="599"/>
      <c r="BJ6" s="21"/>
      <c r="BK6" s="21"/>
      <c r="BL6" s="4"/>
      <c r="BM6" s="13"/>
    </row>
    <row r="7" spans="1:69" ht="15" customHeight="1">
      <c r="A7" s="187"/>
      <c r="B7" s="187"/>
      <c r="C7" s="594"/>
      <c r="D7" s="131"/>
      <c r="E7" s="131"/>
      <c r="F7" s="131"/>
      <c r="G7" s="131"/>
      <c r="H7" s="131"/>
      <c r="I7" s="131"/>
      <c r="J7" s="131"/>
      <c r="K7" s="131"/>
      <c r="L7" s="131"/>
      <c r="M7" s="131"/>
      <c r="N7" s="131"/>
      <c r="O7" s="131"/>
      <c r="P7" s="131"/>
      <c r="Q7" s="131"/>
      <c r="R7" s="131"/>
      <c r="S7" s="132"/>
      <c r="U7" s="145"/>
      <c r="V7" s="258">
        <v>1</v>
      </c>
      <c r="W7" s="600" t="str">
        <f>VLOOKUP(BP3,[2]eFHH!$P$1:$XX$3017,10,FALSE)</f>
        <v>Women should be full members of the village council and participate in making important decisions and rules for the village</v>
      </c>
      <c r="X7" s="600"/>
      <c r="Y7" s="600"/>
      <c r="Z7" s="600"/>
      <c r="AA7" s="600"/>
      <c r="AB7" s="600"/>
      <c r="AC7" s="600"/>
      <c r="AD7" s="600"/>
      <c r="AE7" s="600"/>
      <c r="AF7" s="600"/>
      <c r="AG7" s="600"/>
      <c r="AH7" s="600"/>
      <c r="AI7" s="600"/>
      <c r="AJ7" s="600"/>
      <c r="AK7" s="600"/>
      <c r="AL7" s="600"/>
      <c r="AM7" s="600"/>
      <c r="AN7" s="601"/>
      <c r="AP7" s="145"/>
      <c r="AQ7" s="258">
        <v>2</v>
      </c>
      <c r="AR7" s="602" t="str">
        <f>VLOOKUP(BJ4,[2]eFHH!$P$1:$XX$3016,11,FALSE)</f>
        <v>Most Men in Village Are Against Women Working in Government / NGOs</v>
      </c>
      <c r="AS7" s="602"/>
      <c r="AT7" s="602"/>
      <c r="AU7" s="602"/>
      <c r="AV7" s="602"/>
      <c r="AW7" s="602"/>
      <c r="AX7" s="602"/>
      <c r="AY7" s="602"/>
      <c r="AZ7" s="602"/>
      <c r="BA7" s="602"/>
      <c r="BB7" s="602"/>
      <c r="BC7" s="602"/>
      <c r="BD7" s="602"/>
      <c r="BE7" s="602"/>
      <c r="BF7" s="602"/>
      <c r="BG7" s="602"/>
      <c r="BH7" s="602"/>
      <c r="BI7" s="603"/>
      <c r="BJ7" s="4"/>
      <c r="BK7" s="21"/>
      <c r="BL7" s="4"/>
      <c r="BM7" s="13"/>
    </row>
    <row r="8" spans="1:69" ht="15" customHeight="1">
      <c r="A8" s="187"/>
      <c r="B8" s="187"/>
      <c r="C8" s="594"/>
      <c r="D8" s="131"/>
      <c r="E8" s="131"/>
      <c r="F8" s="131"/>
      <c r="G8" s="131"/>
      <c r="H8" s="131"/>
      <c r="I8" s="131"/>
      <c r="J8" s="131"/>
      <c r="K8" s="131"/>
      <c r="L8" s="131"/>
      <c r="M8" s="131"/>
      <c r="N8" s="131"/>
      <c r="O8" s="131"/>
      <c r="P8" s="131"/>
      <c r="Q8" s="131"/>
      <c r="R8" s="131"/>
      <c r="S8" s="132"/>
      <c r="T8" s="21"/>
      <c r="U8" s="145"/>
      <c r="V8" s="263"/>
      <c r="W8" s="604"/>
      <c r="X8" s="604"/>
      <c r="Y8" s="604"/>
      <c r="Z8" s="604"/>
      <c r="AA8" s="604"/>
      <c r="AB8" s="604"/>
      <c r="AC8" s="604"/>
      <c r="AD8" s="604"/>
      <c r="AE8" s="604"/>
      <c r="AF8" s="604"/>
      <c r="AG8" s="604"/>
      <c r="AH8" s="604"/>
      <c r="AI8" s="604"/>
      <c r="AJ8" s="604"/>
      <c r="AK8" s="604"/>
      <c r="AL8" s="604"/>
      <c r="AM8" s="604"/>
      <c r="AN8" s="605"/>
      <c r="AO8" s="21"/>
      <c r="AP8" s="145"/>
      <c r="AQ8" s="263"/>
      <c r="AR8" s="598"/>
      <c r="AS8" s="598"/>
      <c r="AT8" s="598"/>
      <c r="AU8" s="598"/>
      <c r="AV8" s="598"/>
      <c r="AW8" s="598"/>
      <c r="AX8" s="598"/>
      <c r="AY8" s="598"/>
      <c r="AZ8" s="598"/>
      <c r="BA8" s="598"/>
      <c r="BB8" s="598"/>
      <c r="BC8" s="598"/>
      <c r="BD8" s="598"/>
      <c r="BE8" s="598"/>
      <c r="BF8" s="598"/>
      <c r="BG8" s="598"/>
      <c r="BH8" s="598"/>
      <c r="BI8" s="599"/>
      <c r="BJ8" s="21"/>
      <c r="BK8" s="21"/>
      <c r="BL8" s="4"/>
      <c r="BM8" s="13"/>
    </row>
    <row r="9" spans="1:69" ht="15" customHeight="1">
      <c r="A9" s="187"/>
      <c r="B9" s="187"/>
      <c r="C9" s="594"/>
      <c r="D9" s="131"/>
      <c r="E9" s="131"/>
      <c r="F9" s="131"/>
      <c r="G9" s="131"/>
      <c r="H9" s="131"/>
      <c r="I9" s="131"/>
      <c r="J9" s="131"/>
      <c r="K9" s="131"/>
      <c r="L9" s="131"/>
      <c r="M9" s="131"/>
      <c r="N9" s="131"/>
      <c r="O9" s="131"/>
      <c r="P9" s="131"/>
      <c r="Q9" s="131"/>
      <c r="R9" s="131"/>
      <c r="S9" s="132"/>
      <c r="T9" s="21"/>
      <c r="U9" s="145"/>
      <c r="V9" s="258">
        <v>2</v>
      </c>
      <c r="W9" s="606" t="str">
        <f>VLOOKUP(BP3,[2]eFHH!$P$1:$XX$3017,11,FALSE)</f>
        <v>There should there be a separate council for women which only considers the affairs of women in the village</v>
      </c>
      <c r="X9" s="607"/>
      <c r="Y9" s="607"/>
      <c r="Z9" s="607"/>
      <c r="AA9" s="607"/>
      <c r="AB9" s="607"/>
      <c r="AC9" s="607"/>
      <c r="AD9" s="607"/>
      <c r="AE9" s="607"/>
      <c r="AF9" s="607"/>
      <c r="AG9" s="607"/>
      <c r="AH9" s="607"/>
      <c r="AI9" s="607"/>
      <c r="AJ9" s="607"/>
      <c r="AK9" s="607"/>
      <c r="AL9" s="607"/>
      <c r="AM9" s="607"/>
      <c r="AN9" s="608"/>
      <c r="AO9" s="21"/>
      <c r="AP9" s="145"/>
      <c r="AQ9" s="595">
        <v>3</v>
      </c>
      <c r="AR9" s="609" t="str">
        <f>VLOOKUP(BJ4,[2]eFHH!$P$1:$XX$3016,12,FALSE)</f>
        <v>Some Men in Village Are Against Women Working in Government / NGOs</v>
      </c>
      <c r="AS9" s="610"/>
      <c r="AT9" s="610"/>
      <c r="AU9" s="610"/>
      <c r="AV9" s="610"/>
      <c r="AW9" s="610"/>
      <c r="AX9" s="610"/>
      <c r="AY9" s="610"/>
      <c r="AZ9" s="610"/>
      <c r="BA9" s="610"/>
      <c r="BB9" s="610"/>
      <c r="BC9" s="610"/>
      <c r="BD9" s="610"/>
      <c r="BE9" s="610"/>
      <c r="BF9" s="610"/>
      <c r="BG9" s="610"/>
      <c r="BH9" s="610"/>
      <c r="BI9" s="611"/>
      <c r="BJ9" s="28"/>
      <c r="BK9" s="28"/>
      <c r="BL9" s="4"/>
      <c r="BM9" s="13"/>
    </row>
    <row r="10" spans="1:69" ht="15" customHeight="1">
      <c r="A10" s="187"/>
      <c r="B10" s="187"/>
      <c r="C10" s="612"/>
      <c r="D10" s="127"/>
      <c r="E10" s="127"/>
      <c r="F10" s="127"/>
      <c r="G10" s="127"/>
      <c r="H10" s="127"/>
      <c r="I10" s="127"/>
      <c r="J10" s="127"/>
      <c r="K10" s="127"/>
      <c r="L10" s="127"/>
      <c r="M10" s="127"/>
      <c r="N10" s="127"/>
      <c r="O10" s="127"/>
      <c r="P10" s="127"/>
      <c r="Q10" s="127"/>
      <c r="R10" s="127"/>
      <c r="S10" s="128"/>
      <c r="U10" s="145"/>
      <c r="V10" s="613"/>
      <c r="W10" s="606"/>
      <c r="X10" s="607"/>
      <c r="Y10" s="607"/>
      <c r="Z10" s="607"/>
      <c r="AA10" s="607"/>
      <c r="AB10" s="607"/>
      <c r="AC10" s="607"/>
      <c r="AD10" s="607"/>
      <c r="AE10" s="607"/>
      <c r="AF10" s="607"/>
      <c r="AG10" s="607"/>
      <c r="AH10" s="607"/>
      <c r="AI10" s="607"/>
      <c r="AJ10" s="607"/>
      <c r="AK10" s="607"/>
      <c r="AL10" s="607"/>
      <c r="AM10" s="607"/>
      <c r="AN10" s="614"/>
      <c r="AP10" s="145"/>
      <c r="AQ10" s="595"/>
      <c r="AR10" s="615"/>
      <c r="AS10" s="602"/>
      <c r="AT10" s="602"/>
      <c r="AU10" s="602"/>
      <c r="AV10" s="602"/>
      <c r="AW10" s="602"/>
      <c r="AX10" s="602"/>
      <c r="AY10" s="602"/>
      <c r="AZ10" s="602"/>
      <c r="BA10" s="602"/>
      <c r="BB10" s="602"/>
      <c r="BC10" s="602"/>
      <c r="BD10" s="602"/>
      <c r="BE10" s="602"/>
      <c r="BF10" s="602"/>
      <c r="BG10" s="602"/>
      <c r="BH10" s="602"/>
      <c r="BI10" s="603"/>
      <c r="BJ10" s="28"/>
      <c r="BK10" s="28"/>
      <c r="BL10" s="4"/>
      <c r="BM10" s="13"/>
    </row>
    <row r="11" spans="1:69" ht="14.25" customHeight="1">
      <c r="A11" s="45">
        <v>1</v>
      </c>
      <c r="B11" s="616" t="str">
        <f>VLOOKUP(BN3,[2]eFHH!$P$4:$BW$402,10,FALSE)</f>
        <v>Malik / Arbab / Qariyadar</v>
      </c>
      <c r="C11" s="2"/>
      <c r="D11" s="41"/>
      <c r="E11" s="2"/>
      <c r="F11" s="2"/>
      <c r="G11" s="2"/>
      <c r="H11" s="2"/>
      <c r="I11" s="13"/>
      <c r="K11" s="39">
        <v>6</v>
      </c>
      <c r="L11" s="617" t="str">
        <f>VLOOKUP(BN3,[2]eFHH!$P$4:$BW$402,15,FALSE)</f>
        <v>District Government</v>
      </c>
      <c r="M11" s="2"/>
      <c r="N11" s="2"/>
      <c r="O11" s="2"/>
      <c r="R11" s="3"/>
      <c r="S11" s="618"/>
      <c r="U11" s="145"/>
      <c r="V11" s="258">
        <v>3</v>
      </c>
      <c r="W11" s="619" t="str">
        <f>VLOOKUP(BP3,[2]eFHH!$P$1:$XX$3017,12,FALSE)</f>
        <v>Women should have no council and no role in village decision-making</v>
      </c>
      <c r="X11" s="620"/>
      <c r="Y11" s="620"/>
      <c r="Z11" s="620"/>
      <c r="AA11" s="620"/>
      <c r="AB11" s="620"/>
      <c r="AC11" s="620"/>
      <c r="AD11" s="620"/>
      <c r="AE11" s="620"/>
      <c r="AF11" s="620"/>
      <c r="AG11" s="620"/>
      <c r="AH11" s="620"/>
      <c r="AI11" s="620"/>
      <c r="AJ11" s="620"/>
      <c r="AK11" s="620"/>
      <c r="AL11" s="620"/>
      <c r="AM11" s="620"/>
      <c r="AN11" s="251" t="s">
        <v>0</v>
      </c>
      <c r="AP11" s="145"/>
      <c r="AQ11" s="595">
        <v>4</v>
      </c>
      <c r="AR11" s="615" t="str">
        <f>VLOOKUP(BJ4,[2]eFHH!$P$1:$XX$3016,13,FALSE)</f>
        <v>No Men in Village Are Against Women Working in Government / NGOs</v>
      </c>
      <c r="AS11" s="602"/>
      <c r="AT11" s="602"/>
      <c r="AU11" s="602"/>
      <c r="AV11" s="602"/>
      <c r="AW11" s="602"/>
      <c r="AX11" s="602"/>
      <c r="AY11" s="602"/>
      <c r="AZ11" s="602"/>
      <c r="BA11" s="602"/>
      <c r="BB11" s="602"/>
      <c r="BC11" s="602"/>
      <c r="BD11" s="602"/>
      <c r="BE11" s="602"/>
      <c r="BF11" s="602"/>
      <c r="BG11" s="602"/>
      <c r="BH11" s="602"/>
      <c r="BI11" s="603"/>
      <c r="BJ11" s="28"/>
      <c r="BK11" s="28"/>
      <c r="BL11" s="4"/>
      <c r="BM11" s="13"/>
    </row>
    <row r="12" spans="1:69" ht="14.25" customHeight="1">
      <c r="A12" s="45">
        <v>2</v>
      </c>
      <c r="B12" s="617" t="str">
        <f>VLOOKUP(BN3,[2]eFHH!$P$4:$BW$402,11,FALSE)</f>
        <v>{Name of Council 1}</v>
      </c>
      <c r="C12" s="44"/>
      <c r="D12" s="44"/>
      <c r="E12" s="44"/>
      <c r="F12" s="44"/>
      <c r="G12" s="44"/>
      <c r="H12" s="44"/>
      <c r="I12" s="44"/>
      <c r="K12" s="58">
        <v>7</v>
      </c>
      <c r="L12" s="621" t="str">
        <f>VLOOKUP(BN3,[2]eFHH!$P$4:$BW$402,16,FALSE)</f>
        <v>Provincial Government</v>
      </c>
      <c r="M12" s="44"/>
      <c r="N12" s="44"/>
      <c r="O12" s="44"/>
      <c r="R12" s="3"/>
      <c r="S12" s="618"/>
      <c r="T12" s="13"/>
      <c r="U12" s="145"/>
      <c r="V12" s="263"/>
      <c r="W12" s="622"/>
      <c r="X12" s="623"/>
      <c r="Y12" s="623"/>
      <c r="Z12" s="623"/>
      <c r="AA12" s="623"/>
      <c r="AB12" s="623"/>
      <c r="AC12" s="623"/>
      <c r="AD12" s="623"/>
      <c r="AE12" s="623"/>
      <c r="AF12" s="623"/>
      <c r="AG12" s="623"/>
      <c r="AH12" s="623"/>
      <c r="AI12" s="623"/>
      <c r="AJ12" s="623"/>
      <c r="AK12" s="623"/>
      <c r="AL12" s="623"/>
      <c r="AM12" s="623"/>
      <c r="AN12" s="251" t="s">
        <v>1</v>
      </c>
      <c r="AP12" s="145"/>
      <c r="AQ12" s="595"/>
      <c r="AR12" s="624"/>
      <c r="AS12" s="625"/>
      <c r="AT12" s="625"/>
      <c r="AU12" s="625"/>
      <c r="AV12" s="625"/>
      <c r="AW12" s="625"/>
      <c r="AX12" s="625"/>
      <c r="AY12" s="625"/>
      <c r="AZ12" s="625"/>
      <c r="BA12" s="625"/>
      <c r="BB12" s="625"/>
      <c r="BC12" s="625"/>
      <c r="BD12" s="625"/>
      <c r="BE12" s="625"/>
      <c r="BF12" s="625"/>
      <c r="BG12" s="625"/>
      <c r="BH12" s="625"/>
      <c r="BI12" s="626"/>
      <c r="BJ12" s="28"/>
      <c r="BK12" s="28"/>
      <c r="BL12" s="4"/>
      <c r="BM12" s="13"/>
    </row>
    <row r="13" spans="1:69" s="28" customFormat="1" ht="14.25" customHeight="1">
      <c r="A13" s="45">
        <v>3</v>
      </c>
      <c r="B13" s="617" t="str">
        <f>VLOOKUP(BN3,[2]eFHH!$P$4:$BW$402,12,FALSE)</f>
        <v>Mullah / Imam / Mawlawi</v>
      </c>
      <c r="C13" s="21"/>
      <c r="D13" s="21"/>
      <c r="E13" s="27"/>
      <c r="F13" s="27"/>
      <c r="G13" s="27"/>
      <c r="H13" s="27"/>
      <c r="I13" s="27"/>
      <c r="J13" s="3"/>
      <c r="K13" s="45">
        <v>8</v>
      </c>
      <c r="L13" s="621" t="str">
        <f>VLOOKUP(BN3,[2]eFHH!$P$4:$BW$402,17,FALSE)</f>
        <v>Central Government</v>
      </c>
      <c r="M13" s="617"/>
      <c r="N13" s="617"/>
      <c r="O13" s="617"/>
      <c r="P13" s="617"/>
      <c r="Q13" s="617"/>
      <c r="R13" s="617"/>
      <c r="S13" s="627"/>
      <c r="T13" s="44"/>
      <c r="U13" s="145"/>
      <c r="V13" s="292"/>
      <c r="W13" s="628"/>
      <c r="X13" s="628"/>
      <c r="Y13" s="628"/>
      <c r="Z13" s="628"/>
      <c r="AA13" s="628"/>
      <c r="AB13" s="628"/>
      <c r="AC13" s="628"/>
      <c r="AD13" s="628"/>
      <c r="AE13" s="628"/>
      <c r="AF13" s="628"/>
      <c r="AG13" s="628"/>
      <c r="AH13" s="628"/>
      <c r="AI13" s="628"/>
      <c r="AJ13" s="628"/>
      <c r="AK13" s="628"/>
      <c r="AL13" s="628"/>
      <c r="AM13" s="628"/>
      <c r="AP13" s="145"/>
      <c r="AQ13" s="595" t="s">
        <v>6</v>
      </c>
      <c r="AR13" s="629" t="str">
        <f>VLOOKUP(BJ4,[2]eFHH!$P$1:$XX$3016,14,FALSE)</f>
        <v>Other:</v>
      </c>
      <c r="AS13" s="630"/>
      <c r="AT13" s="631"/>
      <c r="AU13" s="631"/>
      <c r="AV13" s="631"/>
      <c r="AW13" s="631"/>
      <c r="AX13" s="631"/>
      <c r="AY13" s="631"/>
      <c r="AZ13" s="631"/>
      <c r="BA13" s="631"/>
      <c r="BB13" s="631"/>
      <c r="BC13" s="631"/>
      <c r="BD13" s="631"/>
      <c r="BE13" s="631"/>
      <c r="BF13" s="631"/>
      <c r="BG13" s="631"/>
      <c r="BH13" s="631"/>
      <c r="BI13" s="632"/>
    </row>
    <row r="14" spans="1:69" s="28" customFormat="1" ht="15" customHeight="1">
      <c r="A14" s="45">
        <v>4</v>
      </c>
      <c r="B14" s="617" t="str">
        <f>VLOOKUP(BN3,[2]eFHH!$P$4:$BW$402,13,FALSE)</f>
        <v>Whitebeards / Tribal Elders</v>
      </c>
      <c r="C14" s="21"/>
      <c r="D14" s="21"/>
      <c r="E14" s="33"/>
      <c r="F14" s="33"/>
      <c r="G14" s="33"/>
      <c r="H14" s="33"/>
      <c r="I14" s="33"/>
      <c r="K14" s="58">
        <v>9</v>
      </c>
      <c r="L14" s="621" t="str">
        <f>VLOOKUP(BN3,[2]eFHH!$P$4:$BW$402,18,FALSE)</f>
        <v>Do Nothing</v>
      </c>
      <c r="M14" s="617"/>
      <c r="N14" s="617"/>
      <c r="O14" s="617"/>
      <c r="P14" s="617"/>
      <c r="Q14" s="617"/>
      <c r="R14" s="617"/>
      <c r="S14" s="627"/>
      <c r="T14" s="52"/>
      <c r="U14" s="145"/>
      <c r="V14" s="187">
        <f>VLOOKUP(BP14,[2]eFHH!$K$4:$M$346,3,FALSE)</f>
        <v>12.059999999999999</v>
      </c>
      <c r="W14" s="187"/>
      <c r="X14" s="188" t="str">
        <f>VLOOKUP(BP14,[2]eFHH!$P$4:$BW$402,8,FALSE)</f>
        <v>What about the men in this village? Do they think women should belong to {name of council 1}, that there should be a separate council for women, or that women should have no role in decision-making?</v>
      </c>
      <c r="Y14" s="188"/>
      <c r="Z14" s="188"/>
      <c r="AA14" s="188"/>
      <c r="AB14" s="188"/>
      <c r="AC14" s="188"/>
      <c r="AD14" s="188"/>
      <c r="AE14" s="188"/>
      <c r="AF14" s="188"/>
      <c r="AG14" s="188"/>
      <c r="AH14" s="188"/>
      <c r="AI14" s="188"/>
      <c r="AJ14" s="188"/>
      <c r="AK14" s="188"/>
      <c r="AL14" s="188"/>
      <c r="AM14" s="188"/>
      <c r="AN14" s="188"/>
      <c r="AP14" s="178"/>
      <c r="AQ14" s="595"/>
      <c r="AR14" s="629"/>
      <c r="AS14" s="633"/>
      <c r="AT14" s="634"/>
      <c r="AU14" s="634"/>
      <c r="AV14" s="634"/>
      <c r="AW14" s="634"/>
      <c r="AX14" s="634"/>
      <c r="AY14" s="634"/>
      <c r="AZ14" s="634"/>
      <c r="BA14" s="634"/>
      <c r="BB14" s="634"/>
      <c r="BC14" s="634"/>
      <c r="BD14" s="634"/>
      <c r="BE14" s="634"/>
      <c r="BF14" s="634"/>
      <c r="BG14" s="634"/>
      <c r="BH14" s="634"/>
      <c r="BI14" s="635"/>
      <c r="BJ14" s="309">
        <v>12.26</v>
      </c>
      <c r="BK14" s="310"/>
      <c r="BP14" s="38" t="s">
        <v>41</v>
      </c>
      <c r="BQ14" s="38"/>
    </row>
    <row r="15" spans="1:69" s="28" customFormat="1" ht="15" customHeight="1" thickBot="1">
      <c r="A15" s="39">
        <v>5</v>
      </c>
      <c r="B15" s="636" t="str">
        <f>VLOOKUP(BN3,[2]eFHH!$P$4:$BW$402,14,FALSE)</f>
        <v>NGO</v>
      </c>
      <c r="C15" s="47"/>
      <c r="D15" s="47"/>
      <c r="E15" s="47"/>
      <c r="F15" s="47"/>
      <c r="G15" s="47"/>
      <c r="H15" s="47"/>
      <c r="I15" s="47"/>
      <c r="J15" s="637"/>
      <c r="K15" s="45">
        <v>10</v>
      </c>
      <c r="L15" s="636" t="str">
        <f>VLOOKUP(BN3,[2]eFHH!$P$4:$BW$402,19,FALSE)</f>
        <v>Women's Council</v>
      </c>
      <c r="M15" s="47"/>
      <c r="N15" s="47"/>
      <c r="O15" s="47"/>
      <c r="P15" s="47"/>
      <c r="Q15" s="47"/>
      <c r="R15" s="251" t="s">
        <v>0</v>
      </c>
      <c r="S15" s="251" t="s">
        <v>1</v>
      </c>
      <c r="U15" s="145"/>
      <c r="V15" s="187"/>
      <c r="W15" s="187"/>
      <c r="X15" s="188"/>
      <c r="Y15" s="188"/>
      <c r="Z15" s="188"/>
      <c r="AA15" s="188"/>
      <c r="AB15" s="188"/>
      <c r="AC15" s="188"/>
      <c r="AD15" s="188"/>
      <c r="AE15" s="188"/>
      <c r="AF15" s="188"/>
      <c r="AG15" s="188"/>
      <c r="AH15" s="188"/>
      <c r="AI15" s="188"/>
      <c r="AJ15" s="188"/>
      <c r="AK15" s="188"/>
      <c r="AL15" s="188"/>
      <c r="AM15" s="188"/>
      <c r="AN15" s="188"/>
      <c r="AP15" s="178"/>
      <c r="AQ15" s="595"/>
      <c r="AR15" s="629"/>
      <c r="AS15" s="633"/>
      <c r="AT15" s="634"/>
      <c r="AU15" s="634"/>
      <c r="AV15" s="634"/>
      <c r="AW15" s="634"/>
      <c r="AX15" s="634"/>
      <c r="AY15" s="634"/>
      <c r="AZ15" s="634"/>
      <c r="BA15" s="634"/>
      <c r="BB15" s="634"/>
      <c r="BC15" s="634"/>
      <c r="BD15" s="634"/>
      <c r="BE15" s="634"/>
      <c r="BF15" s="634"/>
      <c r="BG15" s="634"/>
      <c r="BH15" s="634"/>
      <c r="BI15" s="638"/>
      <c r="BJ15" s="311">
        <f>VLOOKUP(BJ14,[2]eFHH!$P$4:$BW$402,60,FALSE)</f>
        <v>0</v>
      </c>
      <c r="BK15" s="312"/>
      <c r="BP15" s="43">
        <f>VLOOKUP(BP14,[2]eFHH!$P$4:$BW$402,60,FALSE)</f>
        <v>0</v>
      </c>
      <c r="BQ15" s="43"/>
    </row>
    <row r="16" spans="1:69" s="28" customFormat="1" ht="15" customHeight="1">
      <c r="A16" s="595" t="s">
        <v>6</v>
      </c>
      <c r="B16" s="639" t="str">
        <f>VLOOKUP(BN3,[2]eFHH!$P$1:$XX$3016,20,FALSE)</f>
        <v>Other:</v>
      </c>
      <c r="C16" s="640"/>
      <c r="D16" s="641"/>
      <c r="E16" s="641"/>
      <c r="F16" s="641"/>
      <c r="G16" s="641"/>
      <c r="H16" s="641"/>
      <c r="I16" s="641"/>
      <c r="J16" s="641"/>
      <c r="K16" s="641"/>
      <c r="L16" s="641"/>
      <c r="M16" s="641"/>
      <c r="N16" s="641"/>
      <c r="O16" s="641"/>
      <c r="P16" s="641"/>
      <c r="Q16" s="641"/>
      <c r="R16" s="641"/>
      <c r="S16" s="642"/>
      <c r="U16" s="145"/>
      <c r="V16" s="187"/>
      <c r="W16" s="187"/>
      <c r="X16" s="188"/>
      <c r="Y16" s="188"/>
      <c r="Z16" s="188"/>
      <c r="AA16" s="188"/>
      <c r="AB16" s="188"/>
      <c r="AC16" s="188"/>
      <c r="AD16" s="188"/>
      <c r="AE16" s="188"/>
      <c r="AF16" s="188"/>
      <c r="AG16" s="188"/>
      <c r="AH16" s="188"/>
      <c r="AI16" s="188"/>
      <c r="AJ16" s="188"/>
      <c r="AK16" s="188"/>
      <c r="AL16" s="188"/>
      <c r="AM16" s="188"/>
      <c r="AN16" s="188"/>
      <c r="AP16" s="178"/>
      <c r="AQ16" s="595"/>
      <c r="AR16" s="629"/>
      <c r="AS16" s="633"/>
      <c r="AT16" s="634"/>
      <c r="AU16" s="634"/>
      <c r="AV16" s="634"/>
      <c r="AW16" s="634"/>
      <c r="AX16" s="634"/>
      <c r="AY16" s="634"/>
      <c r="AZ16" s="634"/>
      <c r="BA16" s="634"/>
      <c r="BB16" s="634"/>
      <c r="BC16" s="634"/>
      <c r="BD16" s="634"/>
      <c r="BE16" s="634"/>
      <c r="BF16" s="634"/>
      <c r="BG16" s="634"/>
      <c r="BH16" s="634"/>
      <c r="BI16" s="643" t="s">
        <v>0</v>
      </c>
      <c r="BJ16" s="4"/>
      <c r="BK16" s="4"/>
      <c r="BP16" s="140" t="str">
        <f>VLOOKUP(BP14,[2]eFHH!$P$4:$BW$402,3,FALSE)</f>
        <v/>
      </c>
      <c r="BQ16" s="140"/>
    </row>
    <row r="17" spans="1:69" s="28" customFormat="1" ht="15" customHeight="1" thickBot="1">
      <c r="A17" s="595"/>
      <c r="B17" s="644"/>
      <c r="C17" s="640"/>
      <c r="D17" s="641"/>
      <c r="E17" s="641"/>
      <c r="F17" s="641"/>
      <c r="G17" s="641"/>
      <c r="H17" s="641"/>
      <c r="I17" s="641"/>
      <c r="J17" s="641"/>
      <c r="K17" s="641"/>
      <c r="L17" s="641"/>
      <c r="M17" s="641"/>
      <c r="N17" s="641"/>
      <c r="O17" s="641"/>
      <c r="P17" s="641"/>
      <c r="Q17" s="641"/>
      <c r="R17" s="641"/>
      <c r="S17" s="642"/>
      <c r="U17" s="145"/>
      <c r="V17" s="187"/>
      <c r="W17" s="187"/>
      <c r="X17" s="188"/>
      <c r="Y17" s="188"/>
      <c r="Z17" s="188"/>
      <c r="AA17" s="188"/>
      <c r="AB17" s="188"/>
      <c r="AC17" s="188"/>
      <c r="AD17" s="188"/>
      <c r="AE17" s="188"/>
      <c r="AF17" s="188"/>
      <c r="AG17" s="188"/>
      <c r="AH17" s="188"/>
      <c r="AI17" s="188"/>
      <c r="AJ17" s="188"/>
      <c r="AK17" s="188"/>
      <c r="AL17" s="188"/>
      <c r="AM17" s="188"/>
      <c r="AN17" s="188"/>
      <c r="AO17" s="21"/>
      <c r="AP17" s="145"/>
      <c r="AQ17" s="595"/>
      <c r="AR17" s="629"/>
      <c r="AS17" s="645"/>
      <c r="AT17" s="646"/>
      <c r="AU17" s="646"/>
      <c r="AV17" s="646"/>
      <c r="AW17" s="646"/>
      <c r="AX17" s="646"/>
      <c r="AY17" s="646"/>
      <c r="AZ17" s="646"/>
      <c r="BA17" s="646"/>
      <c r="BB17" s="646"/>
      <c r="BC17" s="646"/>
      <c r="BD17" s="646"/>
      <c r="BE17" s="646"/>
      <c r="BF17" s="646"/>
      <c r="BG17" s="646"/>
      <c r="BH17" s="646"/>
      <c r="BI17" s="647" t="s">
        <v>1</v>
      </c>
      <c r="BJ17" s="240" t="str">
        <f>VLOOKUP(BJ14,[2]eFHH!$P$4:$BW$402,3,FALSE)</f>
        <v/>
      </c>
      <c r="BK17" s="241"/>
    </row>
    <row r="18" spans="1:69" s="28" customFormat="1" ht="14.25" customHeight="1">
      <c r="A18" s="595"/>
      <c r="B18" s="644"/>
      <c r="C18" s="640"/>
      <c r="D18" s="641"/>
      <c r="E18" s="641"/>
      <c r="F18" s="641"/>
      <c r="G18" s="641"/>
      <c r="H18" s="641"/>
      <c r="I18" s="641"/>
      <c r="J18" s="641"/>
      <c r="K18" s="641"/>
      <c r="L18" s="641"/>
      <c r="M18" s="641"/>
      <c r="N18" s="641"/>
      <c r="O18" s="641"/>
      <c r="P18" s="641"/>
      <c r="Q18" s="641"/>
      <c r="R18" s="641"/>
      <c r="S18" s="642"/>
      <c r="U18" s="145"/>
      <c r="V18" s="157">
        <v>1</v>
      </c>
      <c r="W18" s="648" t="str">
        <f>VLOOKUP(BP14,[2]eFHH!$P$4:$BW$402,10,FALSE)</f>
        <v>All Men in Village Believe Women Should Belong to {Council 1}</v>
      </c>
      <c r="X18" s="648"/>
      <c r="Y18" s="648"/>
      <c r="Z18" s="648"/>
      <c r="AA18" s="648"/>
      <c r="AB18" s="648"/>
      <c r="AC18" s="648"/>
      <c r="AD18" s="648"/>
      <c r="AE18" s="648"/>
      <c r="AF18" s="157">
        <v>5</v>
      </c>
      <c r="AG18" s="648" t="str">
        <f>VLOOKUP(BP14,[2]eFHH!$P$4:$BW$402,14,FALSE)</f>
        <v>Most Men in Village Believe There Should Be a Separate Council for Women</v>
      </c>
      <c r="AH18" s="648"/>
      <c r="AI18" s="648"/>
      <c r="AJ18" s="648"/>
      <c r="AK18" s="648"/>
      <c r="AL18" s="648"/>
      <c r="AM18" s="648"/>
      <c r="AN18" s="649"/>
      <c r="AO18" s="4"/>
      <c r="AP18" s="145"/>
      <c r="BJ18" s="24"/>
      <c r="BK18" s="145"/>
    </row>
    <row r="19" spans="1:69" s="28" customFormat="1" ht="15" customHeight="1">
      <c r="A19" s="595"/>
      <c r="B19" s="644"/>
      <c r="C19" s="650"/>
      <c r="D19" s="651"/>
      <c r="E19" s="651"/>
      <c r="F19" s="651"/>
      <c r="G19" s="651"/>
      <c r="H19" s="651"/>
      <c r="I19" s="651"/>
      <c r="J19" s="651"/>
      <c r="K19" s="651"/>
      <c r="L19" s="651"/>
      <c r="M19" s="651"/>
      <c r="N19" s="651"/>
      <c r="O19" s="651"/>
      <c r="P19" s="651"/>
      <c r="Q19" s="651"/>
      <c r="R19" s="651"/>
      <c r="S19" s="652"/>
      <c r="U19" s="145"/>
      <c r="V19" s="209"/>
      <c r="W19" s="648"/>
      <c r="X19" s="648"/>
      <c r="Y19" s="648"/>
      <c r="Z19" s="648"/>
      <c r="AA19" s="648"/>
      <c r="AB19" s="648"/>
      <c r="AC19" s="648"/>
      <c r="AD19" s="648"/>
      <c r="AE19" s="648"/>
      <c r="AF19" s="209"/>
      <c r="AG19" s="648"/>
      <c r="AH19" s="648"/>
      <c r="AI19" s="648"/>
      <c r="AJ19" s="648"/>
      <c r="AK19" s="648"/>
      <c r="AL19" s="648"/>
      <c r="AM19" s="648"/>
      <c r="AN19" s="649"/>
      <c r="AO19" s="21"/>
      <c r="AP19" s="145"/>
      <c r="AQ19" s="187">
        <f>VLOOKUP(BJ14,[2]eFHH!$K$4:$M$346,3,FALSE)</f>
        <v>12.089999999999998</v>
      </c>
      <c r="AR19" s="187"/>
      <c r="AS19" s="256" t="str">
        <f>VLOOKUP(BJ14,[2]eFHH!$P$4:$BW$402,8,FALSE)</f>
        <v>In your opinion, is it correct for girls to go to school? [IF YES] Until what class girls should study?</v>
      </c>
      <c r="AT19" s="256"/>
      <c r="AU19" s="256"/>
      <c r="AV19" s="256"/>
      <c r="AW19" s="256"/>
      <c r="AX19" s="256"/>
      <c r="AY19" s="256"/>
      <c r="AZ19" s="256"/>
      <c r="BA19" s="256"/>
      <c r="BB19" s="256"/>
      <c r="BC19" s="256"/>
      <c r="BD19" s="256"/>
      <c r="BE19" s="256"/>
      <c r="BF19" s="256"/>
      <c r="BG19" s="256"/>
      <c r="BH19" s="256"/>
      <c r="BI19" s="256"/>
      <c r="BJ19" s="4"/>
      <c r="BK19" s="4"/>
    </row>
    <row r="20" spans="1:69" s="28" customFormat="1" ht="15" customHeight="1">
      <c r="A20" s="23"/>
      <c r="B20" s="23"/>
      <c r="C20" s="44"/>
      <c r="D20" s="44"/>
      <c r="E20" s="44"/>
      <c r="F20" s="44"/>
      <c r="G20" s="44"/>
      <c r="H20" s="44"/>
      <c r="I20" s="44"/>
      <c r="J20" s="44"/>
      <c r="K20" s="44"/>
      <c r="L20" s="44"/>
      <c r="M20" s="44"/>
      <c r="N20" s="44"/>
      <c r="O20" s="44"/>
      <c r="P20" s="44"/>
      <c r="Q20" s="44"/>
      <c r="R20" s="44"/>
      <c r="S20" s="44"/>
      <c r="T20" s="31"/>
      <c r="U20" s="145"/>
      <c r="V20" s="209">
        <v>2</v>
      </c>
      <c r="W20" s="653" t="str">
        <f>VLOOKUP(BP14,[2]eFHH!$P$4:$BW$402,11,FALSE)</f>
        <v>All Men in Village Believe There Should Be a Separate Council for Women</v>
      </c>
      <c r="X20" s="653"/>
      <c r="Y20" s="653"/>
      <c r="Z20" s="653"/>
      <c r="AA20" s="653"/>
      <c r="AB20" s="653"/>
      <c r="AC20" s="653"/>
      <c r="AD20" s="653"/>
      <c r="AE20" s="653"/>
      <c r="AF20" s="209">
        <v>6</v>
      </c>
      <c r="AG20" s="653" t="str">
        <f>VLOOKUP(BP14,[2]eFHH!$P$4:$BW$402,15,FALSE)</f>
        <v>Most Men in Village Believe Women Should Have No Role in Decision-Making</v>
      </c>
      <c r="AH20" s="653"/>
      <c r="AI20" s="653"/>
      <c r="AJ20" s="653"/>
      <c r="AK20" s="653"/>
      <c r="AL20" s="653"/>
      <c r="AM20" s="653"/>
      <c r="AN20" s="654"/>
      <c r="AO20" s="21"/>
      <c r="AP20" s="145"/>
      <c r="AQ20" s="187"/>
      <c r="AR20" s="187"/>
      <c r="AS20" s="256"/>
      <c r="AT20" s="256"/>
      <c r="AU20" s="256"/>
      <c r="AV20" s="256"/>
      <c r="AW20" s="256"/>
      <c r="AX20" s="256"/>
      <c r="AY20" s="256"/>
      <c r="AZ20" s="256"/>
      <c r="BA20" s="256"/>
      <c r="BB20" s="256"/>
      <c r="BC20" s="256"/>
      <c r="BD20" s="256"/>
      <c r="BE20" s="256"/>
      <c r="BF20" s="256"/>
      <c r="BG20" s="256"/>
      <c r="BH20" s="256"/>
      <c r="BI20" s="256"/>
      <c r="BJ20" s="4"/>
      <c r="BK20" s="4"/>
    </row>
    <row r="21" spans="1:69" s="28" customFormat="1" ht="15" customHeight="1">
      <c r="A21" s="55">
        <f>VLOOKUP(BN21,[2]eFHH!$K$4:$M$346,3,FALSE)</f>
        <v>12.02</v>
      </c>
      <c r="B21" s="179"/>
      <c r="C21" s="14" t="str">
        <f>VLOOKUP(BN21,[2]eFHH!$P$1:$XX$3017,8,FALSE)</f>
        <v>Are there any women in this village who participate in dispute resolution on issues of land, murder, or forced marriage?</v>
      </c>
      <c r="D21" s="15"/>
      <c r="E21" s="15"/>
      <c r="F21" s="15"/>
      <c r="G21" s="15"/>
      <c r="H21" s="15"/>
      <c r="I21" s="15"/>
      <c r="J21" s="15"/>
      <c r="K21" s="15"/>
      <c r="L21" s="15"/>
      <c r="M21" s="15"/>
      <c r="N21" s="15"/>
      <c r="O21" s="15"/>
      <c r="P21" s="15"/>
      <c r="Q21" s="15"/>
      <c r="R21" s="15"/>
      <c r="S21" s="16"/>
      <c r="U21" s="178"/>
      <c r="V21" s="209"/>
      <c r="W21" s="653"/>
      <c r="X21" s="653"/>
      <c r="Y21" s="653"/>
      <c r="Z21" s="653"/>
      <c r="AA21" s="653"/>
      <c r="AB21" s="653"/>
      <c r="AC21" s="653"/>
      <c r="AD21" s="653"/>
      <c r="AE21" s="653"/>
      <c r="AF21" s="209"/>
      <c r="AG21" s="653"/>
      <c r="AH21" s="653"/>
      <c r="AI21" s="653"/>
      <c r="AJ21" s="653"/>
      <c r="AK21" s="653"/>
      <c r="AL21" s="653"/>
      <c r="AM21" s="653"/>
      <c r="AN21" s="654"/>
      <c r="AO21" s="4"/>
      <c r="AP21" s="145"/>
      <c r="AQ21" s="187"/>
      <c r="AR21" s="187"/>
      <c r="AS21" s="256"/>
      <c r="AT21" s="256"/>
      <c r="AU21" s="256"/>
      <c r="AV21" s="256"/>
      <c r="AW21" s="256"/>
      <c r="AX21" s="256"/>
      <c r="AY21" s="256"/>
      <c r="AZ21" s="256"/>
      <c r="BA21" s="256"/>
      <c r="BB21" s="256"/>
      <c r="BC21" s="256"/>
      <c r="BD21" s="256"/>
      <c r="BE21" s="256"/>
      <c r="BF21" s="256"/>
      <c r="BG21" s="256"/>
      <c r="BH21" s="256"/>
      <c r="BI21" s="256"/>
      <c r="BJ21" s="4"/>
      <c r="BK21" s="4"/>
      <c r="BN21" s="239" t="s">
        <v>38</v>
      </c>
      <c r="BO21" s="239"/>
    </row>
    <row r="22" spans="1:69" s="28" customFormat="1" ht="15" customHeight="1">
      <c r="A22" s="125"/>
      <c r="B22" s="180"/>
      <c r="C22" s="17"/>
      <c r="D22" s="18"/>
      <c r="E22" s="18"/>
      <c r="F22" s="18"/>
      <c r="G22" s="18"/>
      <c r="H22" s="18"/>
      <c r="I22" s="18"/>
      <c r="J22" s="18"/>
      <c r="K22" s="18"/>
      <c r="L22" s="18"/>
      <c r="M22" s="18"/>
      <c r="N22" s="18"/>
      <c r="O22" s="18"/>
      <c r="P22" s="18"/>
      <c r="Q22" s="18"/>
      <c r="R22" s="18"/>
      <c r="S22" s="19"/>
      <c r="U22" s="178"/>
      <c r="V22" s="209"/>
      <c r="W22" s="653"/>
      <c r="X22" s="653"/>
      <c r="Y22" s="653"/>
      <c r="Z22" s="653"/>
      <c r="AA22" s="653"/>
      <c r="AB22" s="653"/>
      <c r="AC22" s="653"/>
      <c r="AD22" s="653"/>
      <c r="AE22" s="653"/>
      <c r="AF22" s="209"/>
      <c r="AG22" s="653"/>
      <c r="AH22" s="653"/>
      <c r="AI22" s="653"/>
      <c r="AJ22" s="653"/>
      <c r="AK22" s="653"/>
      <c r="AL22" s="653"/>
      <c r="AM22" s="653"/>
      <c r="AN22" s="654"/>
      <c r="AO22" s="4"/>
      <c r="AP22" s="145"/>
      <c r="AQ22" s="296">
        <v>1</v>
      </c>
      <c r="AR22" s="297" t="str">
        <f>VLOOKUP(BJ14,[2]eFHH!$P$1:$XX$3016,10,FALSE)</f>
        <v>Girls Should Not Study At All</v>
      </c>
      <c r="AS22" s="13"/>
      <c r="AT22" s="4"/>
      <c r="AU22" s="298"/>
      <c r="AV22" s="298"/>
      <c r="AW22" s="298"/>
      <c r="AX22" s="13"/>
      <c r="AY22" s="13"/>
      <c r="AZ22" s="4"/>
      <c r="BA22" s="251">
        <v>9</v>
      </c>
      <c r="BB22" s="13" t="str">
        <f>VLOOKUP(BJ14,[2]eFHH!$P$1:$XX$3016,18,FALSE)</f>
        <v>Class 8</v>
      </c>
      <c r="BC22" s="4"/>
      <c r="BD22" s="272"/>
      <c r="BE22" s="2"/>
      <c r="BF22" s="4"/>
      <c r="BG22" s="12"/>
      <c r="BH22" s="4"/>
      <c r="BI22" s="169"/>
      <c r="BJ22" s="4"/>
      <c r="BK22" s="4"/>
      <c r="BN22" s="43">
        <f>VLOOKUP(BN21,[2]eFHH!$P$1:$XX$3017,60,FALSE)</f>
        <v>0</v>
      </c>
      <c r="BO22" s="43"/>
    </row>
    <row r="23" spans="1:69" s="28" customFormat="1" ht="14.25" customHeight="1">
      <c r="A23" s="288">
        <v>1</v>
      </c>
      <c r="B23" s="413" t="str">
        <f>VLOOKUP(BN21,[2]eFHH!$P$1:$XX$3017,10,FALSE)</f>
        <v>No, Women Are Not Participating</v>
      </c>
      <c r="C23" s="655"/>
      <c r="D23" s="272"/>
      <c r="E23" s="2"/>
      <c r="F23" s="2"/>
      <c r="G23" s="2"/>
      <c r="H23" s="2"/>
      <c r="I23" s="2"/>
      <c r="J23" s="12"/>
      <c r="K23" s="12"/>
      <c r="L23" s="12"/>
      <c r="M23" s="12"/>
      <c r="N23" s="12"/>
      <c r="O23" s="12"/>
      <c r="P23" s="12"/>
      <c r="Q23" s="12"/>
      <c r="R23" s="12"/>
      <c r="S23" s="255"/>
      <c r="U23" s="178"/>
      <c r="V23" s="209">
        <v>3</v>
      </c>
      <c r="W23" s="653" t="str">
        <f>VLOOKUP(BP14,[2]eFHH!$P$4:$BW$402,12,FALSE)</f>
        <v>All Men in Village Believe Women Should Have No Role in Decision-Making</v>
      </c>
      <c r="X23" s="653"/>
      <c r="Y23" s="653"/>
      <c r="Z23" s="653"/>
      <c r="AA23" s="653"/>
      <c r="AB23" s="653"/>
      <c r="AC23" s="653"/>
      <c r="AD23" s="653"/>
      <c r="AE23" s="653"/>
      <c r="AF23" s="209">
        <v>7</v>
      </c>
      <c r="AG23" s="653" t="str">
        <f>VLOOKUP(BP14,[2]eFHH!$P$4:$BW$402,16,FALSE)</f>
        <v>Men in Village Have Different Opinions (No Opinion is in the Majority)</v>
      </c>
      <c r="AH23" s="653"/>
      <c r="AI23" s="653"/>
      <c r="AJ23" s="653"/>
      <c r="AK23" s="653"/>
      <c r="AL23" s="653"/>
      <c r="AM23" s="653"/>
      <c r="AN23" s="654"/>
      <c r="AO23" s="13"/>
      <c r="AP23" s="145"/>
      <c r="AQ23" s="251">
        <v>2</v>
      </c>
      <c r="AR23" s="297" t="str">
        <f>VLOOKUP(BJ14,[2]eFHH!$P$1:$XX$3016,11,FALSE)</f>
        <v>Class 1</v>
      </c>
      <c r="AS23" s="12"/>
      <c r="AT23" s="272"/>
      <c r="AU23" s="12"/>
      <c r="AV23" s="12"/>
      <c r="AW23" s="12"/>
      <c r="AX23" s="12"/>
      <c r="AY23" s="12"/>
      <c r="AZ23" s="4"/>
      <c r="BA23" s="296">
        <v>10</v>
      </c>
      <c r="BB23" s="13" t="str">
        <f>VLOOKUP(BJ14,[2]eFHH!$P$1:$XX$3016,19,FALSE)</f>
        <v>Class 9</v>
      </c>
      <c r="BC23" s="4"/>
      <c r="BD23" s="8"/>
      <c r="BE23" s="8"/>
      <c r="BF23" s="272"/>
      <c r="BG23" s="4"/>
      <c r="BH23" s="4"/>
      <c r="BI23" s="124"/>
      <c r="BJ23" s="4"/>
      <c r="BK23" s="4"/>
      <c r="BN23" s="140" t="str">
        <f>VLOOKUP(BN21,[2]eFHH!$P$1:$XX$3017,3,FALSE)</f>
        <v/>
      </c>
      <c r="BO23" s="140"/>
    </row>
    <row r="24" spans="1:69" s="28" customFormat="1" ht="14.25" customHeight="1">
      <c r="A24" s="251">
        <v>2</v>
      </c>
      <c r="B24" s="413" t="str">
        <f>VLOOKUP(BN21,[2]eFHH!$P$1:$XX$3017,11,FALSE)</f>
        <v>Yes, Women Are Participating</v>
      </c>
      <c r="C24" s="4"/>
      <c r="D24" s="4"/>
      <c r="E24" s="8"/>
      <c r="F24" s="8"/>
      <c r="G24" s="8"/>
      <c r="H24" s="8"/>
      <c r="I24" s="8"/>
      <c r="J24" s="22"/>
      <c r="K24" s="545"/>
      <c r="L24" s="4"/>
      <c r="M24" s="4"/>
      <c r="N24" s="272"/>
      <c r="O24" s="4"/>
      <c r="P24" s="4"/>
      <c r="Q24" s="4"/>
      <c r="R24" s="4"/>
      <c r="S24" s="251" t="s">
        <v>0</v>
      </c>
      <c r="T24" s="4"/>
      <c r="U24" s="145"/>
      <c r="V24" s="209"/>
      <c r="W24" s="653"/>
      <c r="X24" s="653"/>
      <c r="Y24" s="653"/>
      <c r="Z24" s="653"/>
      <c r="AA24" s="653"/>
      <c r="AB24" s="653"/>
      <c r="AC24" s="653"/>
      <c r="AD24" s="653"/>
      <c r="AE24" s="653"/>
      <c r="AF24" s="209"/>
      <c r="AG24" s="653"/>
      <c r="AH24" s="653"/>
      <c r="AI24" s="653"/>
      <c r="AJ24" s="653"/>
      <c r="AK24" s="653"/>
      <c r="AL24" s="653"/>
      <c r="AM24" s="653"/>
      <c r="AN24" s="654"/>
      <c r="AP24" s="178"/>
      <c r="AQ24" s="296">
        <v>3</v>
      </c>
      <c r="AR24" s="302" t="str">
        <f>VLOOKUP(BJ14,[2]eFHH!$P$1:$XX$3016,12,FALSE)</f>
        <v>Class 2</v>
      </c>
      <c r="AS24" s="4"/>
      <c r="AT24" s="4"/>
      <c r="AU24" s="4"/>
      <c r="AV24" s="4"/>
      <c r="AW24" s="4"/>
      <c r="AX24" s="4"/>
      <c r="AY24" s="4"/>
      <c r="AZ24" s="4"/>
      <c r="BA24" s="251">
        <v>11</v>
      </c>
      <c r="BB24" s="13" t="str">
        <f>VLOOKUP(BJ14,[2]eFHH!$P$1:$XX$3016,20,FALSE)</f>
        <v>Class 10</v>
      </c>
      <c r="BC24" s="4"/>
      <c r="BD24" s="4"/>
      <c r="BE24" s="4"/>
      <c r="BF24" s="4"/>
      <c r="BG24" s="4"/>
      <c r="BH24" s="4"/>
      <c r="BI24" s="124"/>
      <c r="BJ24" s="4"/>
      <c r="BK24" s="4"/>
    </row>
    <row r="25" spans="1:69" s="28" customFormat="1" ht="14.25" customHeight="1">
      <c r="A25" s="251" t="s">
        <v>5</v>
      </c>
      <c r="B25" s="656" t="str">
        <f>VLOOKUP(BN21,[2]eFHH!$P$1:$XX$3017,12,FALSE)</f>
        <v>There Are Never Any Disputes of This Nature</v>
      </c>
      <c r="C25" s="154"/>
      <c r="D25" s="154"/>
      <c r="E25" s="306"/>
      <c r="F25" s="306"/>
      <c r="G25" s="306"/>
      <c r="H25" s="306"/>
      <c r="I25" s="306"/>
      <c r="J25" s="277"/>
      <c r="K25" s="546"/>
      <c r="L25" s="154"/>
      <c r="M25" s="154"/>
      <c r="N25" s="154"/>
      <c r="O25" s="276"/>
      <c r="P25" s="154"/>
      <c r="Q25" s="154"/>
      <c r="R25" s="154"/>
      <c r="S25" s="251" t="s">
        <v>1</v>
      </c>
      <c r="T25" s="4"/>
      <c r="U25" s="145"/>
      <c r="V25" s="209"/>
      <c r="W25" s="657"/>
      <c r="X25" s="657"/>
      <c r="Y25" s="657"/>
      <c r="Z25" s="657"/>
      <c r="AA25" s="657"/>
      <c r="AB25" s="657"/>
      <c r="AC25" s="657"/>
      <c r="AD25" s="657"/>
      <c r="AE25" s="657"/>
      <c r="AF25" s="150"/>
      <c r="AG25" s="657"/>
      <c r="AH25" s="657"/>
      <c r="AI25" s="657"/>
      <c r="AJ25" s="657"/>
      <c r="AK25" s="657"/>
      <c r="AL25" s="657"/>
      <c r="AM25" s="657"/>
      <c r="AN25" s="658"/>
      <c r="AP25" s="178"/>
      <c r="AQ25" s="251">
        <v>4</v>
      </c>
      <c r="AR25" s="13" t="str">
        <f>VLOOKUP(BJ14,[2]eFHH!$P$1:$XX$3016,13,FALSE)</f>
        <v>Class 3</v>
      </c>
      <c r="AS25" s="4"/>
      <c r="AT25" s="4"/>
      <c r="AU25" s="4"/>
      <c r="AV25" s="4"/>
      <c r="AW25" s="4"/>
      <c r="AX25" s="4"/>
      <c r="AY25" s="4"/>
      <c r="AZ25" s="4"/>
      <c r="BA25" s="251">
        <v>12</v>
      </c>
      <c r="BB25" s="13" t="str">
        <f>VLOOKUP(BJ14,[2]eFHH!$P$1:$XX$3016,21,FALSE)</f>
        <v>Class 11</v>
      </c>
      <c r="BC25" s="4"/>
      <c r="BD25" s="4"/>
      <c r="BE25" s="4"/>
      <c r="BF25" s="4"/>
      <c r="BG25" s="4"/>
      <c r="BH25" s="4"/>
      <c r="BI25" s="124"/>
      <c r="BJ25" s="4"/>
      <c r="BK25" s="4"/>
    </row>
    <row r="26" spans="1:69" s="28" customFormat="1" ht="14.25" customHeight="1">
      <c r="T26" s="68"/>
      <c r="U26" s="145"/>
      <c r="V26" s="209">
        <v>4</v>
      </c>
      <c r="W26" s="659" t="str">
        <f>VLOOKUP(BP14,[2]eFHH!$P$4:$BW$402,13,FALSE)</f>
        <v>Most Men in Village Believe Women Should Belong to {Council 1}</v>
      </c>
      <c r="X26" s="657"/>
      <c r="Y26" s="657"/>
      <c r="Z26" s="657"/>
      <c r="AA26" s="657"/>
      <c r="AB26" s="657"/>
      <c r="AC26" s="657"/>
      <c r="AD26" s="657"/>
      <c r="AE26" s="657"/>
      <c r="AF26" s="492"/>
      <c r="AG26" s="492"/>
      <c r="AH26" s="492"/>
      <c r="AI26" s="492"/>
      <c r="AJ26" s="492"/>
      <c r="AK26" s="492"/>
      <c r="AL26" s="492"/>
      <c r="AM26" s="492"/>
      <c r="AN26" s="492"/>
      <c r="AP26" s="303"/>
      <c r="AQ26" s="296">
        <v>5</v>
      </c>
      <c r="AR26" s="13" t="str">
        <f>VLOOKUP(BJ14,[2]eFHH!$P$1:$XX$3016,14,FALSE)</f>
        <v>Class 4</v>
      </c>
      <c r="AS26" s="4"/>
      <c r="AT26" s="4"/>
      <c r="AU26" s="4"/>
      <c r="AV26" s="4"/>
      <c r="AW26" s="4"/>
      <c r="AX26" s="4"/>
      <c r="AY26" s="4"/>
      <c r="AZ26" s="4"/>
      <c r="BA26" s="296">
        <v>13</v>
      </c>
      <c r="BB26" s="13" t="str">
        <f>VLOOKUP(BJ14,[2]eFHH!$P$1:$XX$3016,22,FALSE)</f>
        <v>Class 12</v>
      </c>
      <c r="BC26" s="4"/>
      <c r="BD26" s="4"/>
      <c r="BE26" s="4"/>
      <c r="BF26" s="4"/>
      <c r="BG26" s="4"/>
      <c r="BH26" s="4"/>
      <c r="BI26" s="124"/>
      <c r="BJ26" s="4"/>
      <c r="BK26" s="4"/>
    </row>
    <row r="27" spans="1:69" s="28" customFormat="1" ht="15" customHeight="1">
      <c r="A27" s="187">
        <f>VLOOKUP(BN28,[2]eFHH!$K$4:$M$346,3,FALSE)</f>
        <v>12.03</v>
      </c>
      <c r="B27" s="187"/>
      <c r="C27" s="256" t="str">
        <f>VLOOKUP(BN28,[2]eFHH!$P$4:$BW$402,8,FALSE)</f>
        <v>During the most recent dispute in this village, were any women involved in resolving it?</v>
      </c>
      <c r="D27" s="256"/>
      <c r="E27" s="256"/>
      <c r="F27" s="256"/>
      <c r="G27" s="256"/>
      <c r="H27" s="256"/>
      <c r="I27" s="256"/>
      <c r="J27" s="256"/>
      <c r="K27" s="256"/>
      <c r="L27" s="256"/>
      <c r="M27" s="256"/>
      <c r="N27" s="256"/>
      <c r="O27" s="256"/>
      <c r="P27" s="256"/>
      <c r="Q27" s="256"/>
      <c r="R27" s="256"/>
      <c r="S27" s="256"/>
      <c r="T27" s="4"/>
      <c r="U27" s="145"/>
      <c r="V27" s="209"/>
      <c r="W27" s="660"/>
      <c r="X27" s="661"/>
      <c r="Y27" s="661"/>
      <c r="Z27" s="661"/>
      <c r="AA27" s="661"/>
      <c r="AB27" s="661"/>
      <c r="AC27" s="661"/>
      <c r="AD27" s="661"/>
      <c r="AE27" s="661"/>
      <c r="AF27" s="662"/>
      <c r="AG27" s="662"/>
      <c r="AH27" s="662"/>
      <c r="AI27" s="662"/>
      <c r="AJ27" s="662"/>
      <c r="AK27" s="662"/>
      <c r="AL27" s="662"/>
      <c r="AM27" s="251" t="s">
        <v>0</v>
      </c>
      <c r="AN27" s="251" t="s">
        <v>1</v>
      </c>
      <c r="AP27" s="303"/>
      <c r="AQ27" s="251">
        <v>6</v>
      </c>
      <c r="AR27" s="13" t="str">
        <f>VLOOKUP(BJ14,[2]eFHH!$P$1:$XX$3016,15,FALSE)</f>
        <v>Class 5</v>
      </c>
      <c r="AS27" s="4"/>
      <c r="AT27" s="4"/>
      <c r="AU27" s="4"/>
      <c r="AV27" s="4"/>
      <c r="AW27" s="4"/>
      <c r="AX27" s="4"/>
      <c r="AY27" s="4"/>
      <c r="AZ27" s="4"/>
      <c r="BA27" s="251">
        <v>14</v>
      </c>
      <c r="BB27" s="13" t="str">
        <f>VLOOKUP(BJ14,[2]eFHH!$P$1:$XX$3016,23,FALSE)</f>
        <v>Professional Institute (Class 14)</v>
      </c>
      <c r="BC27" s="4"/>
      <c r="BD27" s="4"/>
      <c r="BE27" s="4"/>
      <c r="BF27" s="4"/>
      <c r="BG27" s="4"/>
      <c r="BH27" s="4"/>
      <c r="BI27" s="124"/>
      <c r="BJ27" s="4"/>
      <c r="BK27" s="4"/>
    </row>
    <row r="28" spans="1:69" s="28" customFormat="1" ht="15" customHeight="1">
      <c r="A28" s="187"/>
      <c r="B28" s="187"/>
      <c r="C28" s="256"/>
      <c r="D28" s="256"/>
      <c r="E28" s="256"/>
      <c r="F28" s="256"/>
      <c r="G28" s="256"/>
      <c r="H28" s="256"/>
      <c r="I28" s="256"/>
      <c r="J28" s="256"/>
      <c r="K28" s="256"/>
      <c r="L28" s="256"/>
      <c r="M28" s="256"/>
      <c r="N28" s="256"/>
      <c r="O28" s="256"/>
      <c r="P28" s="256"/>
      <c r="Q28" s="256"/>
      <c r="R28" s="256"/>
      <c r="S28" s="256"/>
      <c r="U28" s="178"/>
      <c r="V28" s="22"/>
      <c r="W28" s="663"/>
      <c r="X28" s="663"/>
      <c r="Y28" s="663"/>
      <c r="Z28" s="663"/>
      <c r="AA28" s="663"/>
      <c r="AB28" s="663"/>
      <c r="AC28" s="663"/>
      <c r="AD28" s="663"/>
      <c r="AE28" s="663"/>
      <c r="AF28" s="663"/>
      <c r="AG28" s="663"/>
      <c r="AH28" s="663"/>
      <c r="AI28" s="663"/>
      <c r="AJ28" s="663"/>
      <c r="AK28" s="663"/>
      <c r="AL28" s="663"/>
      <c r="AM28" s="663"/>
      <c r="AN28" s="663"/>
      <c r="AP28" s="303"/>
      <c r="AQ28" s="296">
        <v>7</v>
      </c>
      <c r="AR28" s="13" t="str">
        <f>VLOOKUP(BJ14,[2]eFHH!$P$1:$XX$3016,16,FALSE)</f>
        <v>Class 6</v>
      </c>
      <c r="AS28" s="4"/>
      <c r="AT28" s="4"/>
      <c r="AU28" s="4"/>
      <c r="AV28" s="4"/>
      <c r="AW28" s="4"/>
      <c r="AX28" s="4"/>
      <c r="AY28" s="4"/>
      <c r="AZ28" s="4"/>
      <c r="BA28" s="315">
        <v>15</v>
      </c>
      <c r="BB28" s="13" t="str">
        <f>VLOOKUP(BJ14,[2]eFHH!$P$1:$XX$3016,24,FALSE)</f>
        <v>University</v>
      </c>
      <c r="BC28" s="4"/>
      <c r="BD28" s="4"/>
      <c r="BE28" s="4"/>
      <c r="BF28" s="4"/>
      <c r="BG28" s="4"/>
      <c r="BH28" s="4"/>
      <c r="BI28" s="124"/>
      <c r="BN28" s="309" t="s">
        <v>39</v>
      </c>
      <c r="BO28" s="310"/>
    </row>
    <row r="29" spans="1:69" s="28" customFormat="1" ht="15" customHeight="1">
      <c r="A29" s="543">
        <v>1</v>
      </c>
      <c r="B29" s="478" t="str">
        <f>VLOOKUP(BN28,[2]eFHH!$P$4:$BW$402,10,FALSE)</f>
        <v>No</v>
      </c>
      <c r="C29" s="477"/>
      <c r="D29" s="477"/>
      <c r="E29" s="477"/>
      <c r="F29" s="477"/>
      <c r="G29" s="477"/>
      <c r="H29" s="477"/>
      <c r="I29" s="13"/>
      <c r="J29" s="13"/>
      <c r="M29" s="13"/>
      <c r="N29" s="272"/>
      <c r="O29" s="4"/>
      <c r="P29" s="4"/>
      <c r="Q29" s="4"/>
      <c r="R29" s="4"/>
      <c r="S29" s="251" t="s">
        <v>0</v>
      </c>
      <c r="U29" s="178"/>
      <c r="V29" s="55">
        <f>VLOOKUP(BP30,[2]eFHH!$K$4:$M$346,3,FALSE)</f>
        <v>12.069999999999999</v>
      </c>
      <c r="W29" s="56"/>
      <c r="X29" s="15" t="str">
        <f>VLOOKUP(BP30,[2]eFHH!$P$4:$BW$402,8,FALSE)</f>
        <v>In your opinion, is it correct for women to work for the government and/or NGOs?</v>
      </c>
      <c r="Y29" s="15"/>
      <c r="Z29" s="15"/>
      <c r="AA29" s="15"/>
      <c r="AB29" s="15"/>
      <c r="AC29" s="15"/>
      <c r="AD29" s="15"/>
      <c r="AE29" s="15"/>
      <c r="AF29" s="15"/>
      <c r="AG29" s="15"/>
      <c r="AH29" s="15"/>
      <c r="AI29" s="15"/>
      <c r="AJ29" s="15"/>
      <c r="AK29" s="15"/>
      <c r="AL29" s="15"/>
      <c r="AM29" s="15"/>
      <c r="AN29" s="16"/>
      <c r="AO29" s="21"/>
      <c r="AP29" s="559"/>
      <c r="AQ29" s="315">
        <v>8</v>
      </c>
      <c r="AR29" s="13" t="str">
        <f>VLOOKUP(BJ14,[2]eFHH!$P$1:$XX$3016,17,FALSE)</f>
        <v>Class 7</v>
      </c>
      <c r="AS29" s="4"/>
      <c r="AT29" s="4"/>
      <c r="AU29" s="4"/>
      <c r="AV29" s="4"/>
      <c r="AW29" s="4"/>
      <c r="AX29" s="4"/>
      <c r="AY29" s="4"/>
      <c r="AZ29" s="4"/>
      <c r="BA29" s="316"/>
      <c r="BB29" s="317"/>
      <c r="BC29" s="318"/>
      <c r="BD29" s="318"/>
      <c r="BE29" s="318"/>
      <c r="BF29" s="318"/>
      <c r="BG29" s="664"/>
      <c r="BH29" s="251" t="s">
        <v>0</v>
      </c>
      <c r="BI29" s="251" t="s">
        <v>1</v>
      </c>
      <c r="BN29" s="311">
        <f>VLOOKUP(BN28,[2]eFHH!$P$4:$BW$402,60,FALSE)</f>
        <v>0</v>
      </c>
      <c r="BO29" s="312"/>
    </row>
    <row r="30" spans="1:69" s="28" customFormat="1" ht="15" customHeight="1">
      <c r="A30" s="288">
        <v>2</v>
      </c>
      <c r="B30" s="561" t="str">
        <f>VLOOKUP(BN28,[2]eFHH!$P$4:$BW$402,11,FALSE)</f>
        <v>Yes</v>
      </c>
      <c r="C30" s="562"/>
      <c r="D30" s="562"/>
      <c r="E30" s="562"/>
      <c r="F30" s="562"/>
      <c r="G30" s="562"/>
      <c r="H30" s="562"/>
      <c r="I30" s="308"/>
      <c r="J30" s="308"/>
      <c r="K30" s="47"/>
      <c r="L30" s="47"/>
      <c r="M30" s="308"/>
      <c r="N30" s="154"/>
      <c r="O30" s="276"/>
      <c r="P30" s="154"/>
      <c r="Q30" s="154"/>
      <c r="R30" s="154"/>
      <c r="S30" s="251" t="s">
        <v>1</v>
      </c>
      <c r="U30" s="178"/>
      <c r="V30" s="125"/>
      <c r="W30" s="126"/>
      <c r="X30" s="18"/>
      <c r="Y30" s="18"/>
      <c r="Z30" s="18"/>
      <c r="AA30" s="18"/>
      <c r="AB30" s="18"/>
      <c r="AC30" s="18"/>
      <c r="AD30" s="18"/>
      <c r="AE30" s="18"/>
      <c r="AF30" s="18"/>
      <c r="AG30" s="18"/>
      <c r="AH30" s="18"/>
      <c r="AI30" s="18"/>
      <c r="AJ30" s="18"/>
      <c r="AK30" s="18"/>
      <c r="AL30" s="18"/>
      <c r="AM30" s="18"/>
      <c r="AN30" s="19"/>
      <c r="AP30" s="303"/>
      <c r="AQ30" s="319" t="s">
        <v>6</v>
      </c>
      <c r="AR30" s="665" t="str">
        <f>VLOOKUP(BJ14,[2]eFHH!$P$1:$XX$3016,25,FALSE)</f>
        <v>Other:</v>
      </c>
      <c r="AS30" s="321"/>
      <c r="AT30" s="321"/>
      <c r="AU30" s="321"/>
      <c r="AV30" s="321"/>
      <c r="AW30" s="321"/>
      <c r="AX30" s="321"/>
      <c r="AY30" s="321"/>
      <c r="AZ30" s="321"/>
      <c r="BA30" s="321"/>
      <c r="BB30" s="321"/>
      <c r="BC30" s="321"/>
      <c r="BD30" s="321"/>
      <c r="BE30" s="321"/>
      <c r="BF30" s="321"/>
      <c r="BG30" s="321"/>
      <c r="BH30" s="666"/>
      <c r="BI30" s="666"/>
      <c r="BJ30" s="24"/>
      <c r="BK30" s="24"/>
      <c r="BN30" s="240" t="str">
        <f>VLOOKUP(BN28,[2]eFHH!$P$4:$BW$402,3,FALSE)</f>
        <v/>
      </c>
      <c r="BO30" s="241"/>
      <c r="BP30" s="309">
        <v>88.1</v>
      </c>
      <c r="BQ30" s="310"/>
    </row>
    <row r="31" spans="1:69" s="28" customFormat="1" ht="14.25" customHeight="1">
      <c r="A31" s="4"/>
      <c r="B31" s="4"/>
      <c r="C31" s="4"/>
      <c r="D31" s="4"/>
      <c r="E31" s="4"/>
      <c r="F31" s="4"/>
      <c r="G31" s="4"/>
      <c r="H31" s="4"/>
      <c r="I31" s="4"/>
      <c r="J31" s="4"/>
      <c r="K31" s="4"/>
      <c r="L31" s="4"/>
      <c r="M31" s="4"/>
      <c r="N31" s="4"/>
      <c r="O31" s="4"/>
      <c r="P31" s="4"/>
      <c r="Q31" s="4"/>
      <c r="R31" s="4"/>
      <c r="S31" s="4"/>
      <c r="U31" s="178"/>
      <c r="V31" s="543">
        <v>1</v>
      </c>
      <c r="W31" s="478" t="str">
        <f>VLOOKUP(BP30,[2]eFHH!$P$4:$BW$402,10,FALSE)</f>
        <v>Agree with Government and NGOs</v>
      </c>
      <c r="X31" s="477"/>
      <c r="Y31" s="477"/>
      <c r="Z31" s="477"/>
      <c r="AA31" s="477"/>
      <c r="AB31" s="477"/>
      <c r="AC31" s="477"/>
      <c r="AD31" s="13"/>
      <c r="AE31" s="13"/>
      <c r="AF31" s="4"/>
      <c r="AG31" s="4"/>
      <c r="AH31" s="13"/>
      <c r="AI31" s="13"/>
      <c r="AJ31" s="13"/>
      <c r="AK31" s="13"/>
      <c r="AL31" s="13"/>
      <c r="AM31" s="22"/>
      <c r="AN31" s="667"/>
      <c r="AP31" s="303"/>
      <c r="AQ31" s="319"/>
      <c r="AR31" s="668"/>
      <c r="AS31" s="321"/>
      <c r="AT31" s="321"/>
      <c r="AU31" s="321"/>
      <c r="AV31" s="321"/>
      <c r="AW31" s="321"/>
      <c r="AX31" s="321"/>
      <c r="AY31" s="321"/>
      <c r="AZ31" s="321"/>
      <c r="BA31" s="321"/>
      <c r="BB31" s="321"/>
      <c r="BC31" s="321"/>
      <c r="BD31" s="321"/>
      <c r="BE31" s="321"/>
      <c r="BF31" s="321"/>
      <c r="BG31" s="321"/>
      <c r="BH31" s="321"/>
      <c r="BI31" s="321"/>
      <c r="BJ31" s="66"/>
      <c r="BK31" s="66"/>
      <c r="BO31" s="145"/>
      <c r="BP31" s="311">
        <f>VLOOKUP(BP30,[2]eFHH!$P$4:$BW$402,60,FALSE)</f>
        <v>0</v>
      </c>
      <c r="BQ31" s="312"/>
    </row>
    <row r="32" spans="1:69" s="28" customFormat="1" ht="15" customHeight="1">
      <c r="A32" s="187">
        <f>VLOOKUP(BN33,[2]eFHH!$K$4:$M$346,3,FALSE)</f>
        <v>12.04</v>
      </c>
      <c r="B32" s="187"/>
      <c r="C32" s="256" t="str">
        <f>VLOOKUP(BN33,[2]eFHH!$P$1:$XX$3017,8,FALSE)</f>
        <v>When there is food aid to be distributed among the households of the village, are the views of any women considered when deciding which households are to receive the food?</v>
      </c>
      <c r="D32" s="256"/>
      <c r="E32" s="256"/>
      <c r="F32" s="256"/>
      <c r="G32" s="256"/>
      <c r="H32" s="256"/>
      <c r="I32" s="256"/>
      <c r="J32" s="256"/>
      <c r="K32" s="256"/>
      <c r="L32" s="256"/>
      <c r="M32" s="256"/>
      <c r="N32" s="256"/>
      <c r="O32" s="256"/>
      <c r="P32" s="256"/>
      <c r="Q32" s="256"/>
      <c r="R32" s="256"/>
      <c r="S32" s="256"/>
      <c r="U32" s="178"/>
      <c r="V32" s="288">
        <v>2</v>
      </c>
      <c r="W32" s="478" t="str">
        <f>VLOOKUP(BP30,[2]eFHH!$P$4:$BW$402,11,FALSE)</f>
        <v>Agree with Government, Disagree with NGOs</v>
      </c>
      <c r="X32" s="477"/>
      <c r="Y32" s="477"/>
      <c r="Z32" s="477"/>
      <c r="AA32" s="477"/>
      <c r="AB32" s="477"/>
      <c r="AC32" s="477"/>
      <c r="AD32" s="13"/>
      <c r="AE32" s="13"/>
      <c r="AF32" s="4"/>
      <c r="AG32" s="4"/>
      <c r="AH32" s="13"/>
      <c r="AI32" s="13"/>
      <c r="AJ32" s="13"/>
      <c r="AK32" s="13"/>
      <c r="AL32" s="13"/>
      <c r="AM32" s="13"/>
      <c r="AN32" s="255"/>
      <c r="AQ32" s="319"/>
      <c r="AR32" s="669"/>
      <c r="AS32" s="321"/>
      <c r="AT32" s="321"/>
      <c r="AU32" s="321"/>
      <c r="AV32" s="321"/>
      <c r="AW32" s="321"/>
      <c r="AX32" s="321"/>
      <c r="AY32" s="321"/>
      <c r="AZ32" s="321"/>
      <c r="BA32" s="321"/>
      <c r="BB32" s="321"/>
      <c r="BC32" s="321"/>
      <c r="BD32" s="321"/>
      <c r="BE32" s="321"/>
      <c r="BF32" s="321"/>
      <c r="BG32" s="321"/>
      <c r="BH32" s="321"/>
      <c r="BI32" s="321"/>
      <c r="BJ32" s="68"/>
      <c r="BK32" s="68"/>
      <c r="BN32" s="4"/>
      <c r="BO32" s="145"/>
      <c r="BP32" s="240" t="str">
        <f>VLOOKUP(BP30,[2]eFHH!$P$4:$BW$402,3,FALSE)</f>
        <v/>
      </c>
      <c r="BQ32" s="241"/>
    </row>
    <row r="33" spans="1:69" s="28" customFormat="1" ht="15" customHeight="1">
      <c r="A33" s="187"/>
      <c r="B33" s="187"/>
      <c r="C33" s="256"/>
      <c r="D33" s="256"/>
      <c r="E33" s="256"/>
      <c r="F33" s="256"/>
      <c r="G33" s="256"/>
      <c r="H33" s="256"/>
      <c r="I33" s="256"/>
      <c r="J33" s="256"/>
      <c r="K33" s="256"/>
      <c r="L33" s="256"/>
      <c r="M33" s="256"/>
      <c r="N33" s="256"/>
      <c r="O33" s="256"/>
      <c r="P33" s="256"/>
      <c r="Q33" s="256"/>
      <c r="R33" s="256"/>
      <c r="S33" s="256"/>
      <c r="U33" s="178"/>
      <c r="V33" s="543">
        <v>3</v>
      </c>
      <c r="W33" s="478" t="str">
        <f>VLOOKUP(BP30,[2]eFHH!$P$4:$BW$402,12,FALSE)</f>
        <v>Disagree with Government, Agree with NGOs</v>
      </c>
      <c r="X33" s="3"/>
      <c r="Y33" s="3"/>
      <c r="Z33" s="3"/>
      <c r="AA33" s="3"/>
      <c r="AB33" s="3"/>
      <c r="AC33" s="3"/>
      <c r="AD33" s="3"/>
      <c r="AE33" s="3"/>
      <c r="AF33" s="3"/>
      <c r="AG33" s="4"/>
      <c r="AH33" s="4"/>
      <c r="AI33" s="22"/>
      <c r="AJ33" s="20"/>
      <c r="AK33" s="13"/>
      <c r="AL33" s="13"/>
      <c r="AM33" s="13"/>
      <c r="AN33" s="251" t="s">
        <v>0</v>
      </c>
      <c r="AP33" s="21"/>
      <c r="AQ33" s="22"/>
      <c r="AR33" s="477"/>
      <c r="AS33" s="477"/>
      <c r="AT33" s="477"/>
      <c r="AU33" s="477"/>
      <c r="AV33" s="477"/>
      <c r="AW33" s="477"/>
      <c r="AX33" s="477"/>
      <c r="AY33" s="13"/>
      <c r="AZ33" s="13"/>
      <c r="BC33" s="13"/>
      <c r="BD33" s="22"/>
      <c r="BE33" s="545"/>
      <c r="BF33" s="13"/>
      <c r="BG33" s="13"/>
      <c r="BH33" s="13"/>
      <c r="BI33" s="13"/>
      <c r="BK33" s="21"/>
      <c r="BN33" s="239" t="s">
        <v>40</v>
      </c>
      <c r="BO33" s="239"/>
    </row>
    <row r="34" spans="1:69" s="28" customFormat="1" ht="15" customHeight="1">
      <c r="A34" s="187"/>
      <c r="B34" s="187"/>
      <c r="C34" s="256"/>
      <c r="D34" s="256"/>
      <c r="E34" s="256"/>
      <c r="F34" s="256"/>
      <c r="G34" s="256"/>
      <c r="H34" s="256"/>
      <c r="I34" s="256"/>
      <c r="J34" s="256"/>
      <c r="K34" s="256"/>
      <c r="L34" s="256"/>
      <c r="M34" s="256"/>
      <c r="N34" s="256"/>
      <c r="O34" s="256"/>
      <c r="P34" s="256"/>
      <c r="Q34" s="256"/>
      <c r="R34" s="256"/>
      <c r="S34" s="256"/>
      <c r="U34" s="178"/>
      <c r="V34" s="288">
        <v>4</v>
      </c>
      <c r="W34" s="561" t="str">
        <f>VLOOKUP(BP30,[2]eFHH!$P$4:$BW$402,13,FALSE)</f>
        <v>Disagree with Both Government and NGOs</v>
      </c>
      <c r="X34" s="154"/>
      <c r="Y34" s="154"/>
      <c r="Z34" s="154"/>
      <c r="AA34" s="154"/>
      <c r="AB34" s="154"/>
      <c r="AC34" s="154"/>
      <c r="AD34" s="154"/>
      <c r="AE34" s="154"/>
      <c r="AF34" s="154"/>
      <c r="AG34" s="154"/>
      <c r="AH34" s="154"/>
      <c r="AI34" s="277"/>
      <c r="AJ34" s="546"/>
      <c r="AK34" s="154"/>
      <c r="AL34" s="154"/>
      <c r="AM34" s="154"/>
      <c r="AN34" s="251" t="s">
        <v>1</v>
      </c>
      <c r="AO34" s="3"/>
      <c r="AP34" s="21"/>
      <c r="BN34" s="43">
        <f>VLOOKUP(BN33,[2]eFHH!$P$1:$XX$3017,60,FALSE)</f>
        <v>0</v>
      </c>
      <c r="BO34" s="43"/>
    </row>
    <row r="35" spans="1:69" s="28" customFormat="1" ht="15" customHeight="1">
      <c r="A35" s="187"/>
      <c r="B35" s="187"/>
      <c r="C35" s="256"/>
      <c r="D35" s="256"/>
      <c r="E35" s="256"/>
      <c r="F35" s="256"/>
      <c r="G35" s="256"/>
      <c r="H35" s="256"/>
      <c r="I35" s="256"/>
      <c r="J35" s="256"/>
      <c r="K35" s="256"/>
      <c r="L35" s="256"/>
      <c r="M35" s="256"/>
      <c r="N35" s="256"/>
      <c r="O35" s="256"/>
      <c r="P35" s="256"/>
      <c r="Q35" s="256"/>
      <c r="R35" s="256"/>
      <c r="S35" s="256"/>
      <c r="AO35" s="4"/>
      <c r="AP35" s="21"/>
      <c r="BN35" s="140" t="str">
        <f>VLOOKUP(BN33,[2]eFHH!$P$1:$XX$3017,3,FALSE)</f>
        <v/>
      </c>
      <c r="BO35" s="140"/>
    </row>
    <row r="36" spans="1:69" s="28" customFormat="1" ht="14.25" customHeight="1">
      <c r="A36" s="288">
        <v>1</v>
      </c>
      <c r="B36" s="413" t="str">
        <f>VLOOKUP(BN33,[2]eFHH!$P$1:$XX$3017,10,FALSE)</f>
        <v>No, Views of Women Are Not Considered</v>
      </c>
      <c r="C36" s="655"/>
      <c r="D36" s="272"/>
      <c r="E36" s="2"/>
      <c r="F36" s="2"/>
      <c r="G36" s="2"/>
      <c r="H36" s="2"/>
      <c r="I36" s="2"/>
      <c r="J36" s="12"/>
      <c r="K36" s="12"/>
      <c r="L36" s="12"/>
      <c r="M36" s="12"/>
      <c r="N36" s="12"/>
      <c r="O36" s="12"/>
      <c r="P36" s="12"/>
      <c r="Q36" s="12"/>
      <c r="R36" s="12"/>
      <c r="S36" s="255"/>
      <c r="T36" s="4"/>
      <c r="U36" s="4"/>
    </row>
    <row r="37" spans="1:69" s="28" customFormat="1" ht="14.25" customHeight="1">
      <c r="A37" s="251">
        <v>2</v>
      </c>
      <c r="B37" s="413" t="str">
        <f>VLOOKUP(BN33,[2]eFHH!$P$1:$XX$3017,11,FALSE)</f>
        <v>Yes, Views of Women Are Considered</v>
      </c>
      <c r="C37" s="4"/>
      <c r="D37" s="4"/>
      <c r="E37" s="8"/>
      <c r="F37" s="8"/>
      <c r="G37" s="8"/>
      <c r="H37" s="8"/>
      <c r="I37" s="8"/>
      <c r="J37" s="22"/>
      <c r="K37" s="545"/>
      <c r="L37" s="4"/>
      <c r="M37" s="4"/>
      <c r="N37" s="272"/>
      <c r="O37" s="4"/>
      <c r="P37" s="4"/>
      <c r="Q37" s="4"/>
      <c r="R37" s="4"/>
      <c r="S37" s="251" t="s">
        <v>0</v>
      </c>
      <c r="T37" s="4"/>
      <c r="U37" s="4"/>
      <c r="AA37" s="670"/>
      <c r="AD37" s="671"/>
    </row>
    <row r="38" spans="1:69" ht="14.25" customHeight="1">
      <c r="A38" s="251">
        <v>3</v>
      </c>
      <c r="B38" s="656" t="str">
        <f>VLOOKUP(BN33,[2]eFHH!$P$1:$XX$3017,12,FALSE)</f>
        <v>There Are No Such Food Distributions</v>
      </c>
      <c r="C38" s="154"/>
      <c r="D38" s="154"/>
      <c r="E38" s="306"/>
      <c r="F38" s="306"/>
      <c r="G38" s="306"/>
      <c r="H38" s="306"/>
      <c r="I38" s="306"/>
      <c r="J38" s="277"/>
      <c r="K38" s="546"/>
      <c r="L38" s="154"/>
      <c r="M38" s="154"/>
      <c r="N38" s="154"/>
      <c r="O38" s="276"/>
      <c r="P38" s="154"/>
      <c r="Q38" s="154"/>
      <c r="R38" s="154"/>
      <c r="S38" s="251" t="s">
        <v>1</v>
      </c>
      <c r="T38" s="68"/>
      <c r="U38" s="21"/>
      <c r="BI38" s="628"/>
    </row>
    <row r="39" spans="1:69" ht="14.25" customHeight="1">
      <c r="T39" s="28"/>
      <c r="U39" s="28"/>
      <c r="BI39" s="628"/>
    </row>
    <row r="40" spans="1:69" ht="14.25" customHeight="1"/>
    <row r="41" spans="1:69" ht="15.75" customHeight="1">
      <c r="A41" s="1" t="str">
        <f>CONCATENATE([2]Sections!$K$1," - / - ",[2]Sections!$K$15," ",[2]Sections!$L$15,": ",[2]Sections!$N$15," [ ",[2]Sections!$V$2," ",ROMAN(COUNT($BM$1:$BM$870))," / ",ROMAN(BM41)," ]")</f>
        <v>Female Household Questionnaire - / - Section 12: Private Opinion [ Page II / II ]</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M41" s="3">
        <v>2</v>
      </c>
    </row>
    <row r="42" spans="1:69" ht="6" customHeight="1">
      <c r="A42" s="537"/>
      <c r="B42" s="537"/>
      <c r="BL42" s="13"/>
    </row>
    <row r="43" spans="1:69" ht="15" customHeight="1">
      <c r="A43" s="187">
        <f>VLOOKUP(BN43,[2]eFHH!$K$4:$M$346,3,FALSE)</f>
        <v>12.099999999999998</v>
      </c>
      <c r="B43" s="187"/>
      <c r="C43" s="256" t="str">
        <f>VLOOKUP(BN43,[2]eFHH!$P$4:$BW$402,8,FALSE)</f>
        <v>Do the men in the village agree that girls should be able to study up to {CLASS MENTIONED}? [IF NO] Until what class do most of the men in the village think that girls should study until?</v>
      </c>
      <c r="D43" s="256"/>
      <c r="E43" s="256"/>
      <c r="F43" s="256"/>
      <c r="G43" s="256"/>
      <c r="H43" s="256"/>
      <c r="I43" s="256"/>
      <c r="J43" s="256"/>
      <c r="K43" s="256"/>
      <c r="L43" s="256"/>
      <c r="M43" s="256"/>
      <c r="N43" s="256"/>
      <c r="O43" s="256"/>
      <c r="P43" s="256"/>
      <c r="Q43" s="256"/>
      <c r="R43" s="256"/>
      <c r="S43" s="256"/>
      <c r="U43" s="579"/>
      <c r="V43" s="55">
        <f>VLOOKUP(BP43,[2]eFHH!$K$4:$M$3003,3,FALSE)</f>
        <v>12.139999999999997</v>
      </c>
      <c r="W43" s="179"/>
      <c r="X43" s="14" t="str">
        <f>VLOOKUP(BP43,[2]eFHH!$P$4:$DV$518,8,FALSE)</f>
        <v>What did you want to change?</v>
      </c>
      <c r="Y43" s="15"/>
      <c r="Z43" s="15"/>
      <c r="AA43" s="15"/>
      <c r="AB43" s="15"/>
      <c r="AC43" s="15"/>
      <c r="AD43" s="15"/>
      <c r="AE43" s="15"/>
      <c r="AF43" s="15"/>
      <c r="AG43" s="15"/>
      <c r="AH43" s="15"/>
      <c r="AI43" s="15"/>
      <c r="AJ43" s="15"/>
      <c r="AK43" s="15"/>
      <c r="AL43" s="15"/>
      <c r="AM43" s="15"/>
      <c r="AN43" s="16"/>
      <c r="AP43" s="579"/>
      <c r="AQ43" s="55">
        <f>VLOOKUP(BJ43,[2]eFHH!$K$4:$M$3003,3,FALSE)</f>
        <v>12.149999999999997</v>
      </c>
      <c r="AR43" s="179"/>
      <c r="AS43" s="14" t="str">
        <f>VLOOKUP(BJ43,[2]eFHH!$P$4:$DV$518,8,FALSE)</f>
        <v>Did you try to change this decision, either by yourself or as part of a group?</v>
      </c>
      <c r="AT43" s="15"/>
      <c r="AU43" s="15"/>
      <c r="AV43" s="15"/>
      <c r="AW43" s="15"/>
      <c r="AX43" s="15"/>
      <c r="AY43" s="15"/>
      <c r="AZ43" s="15"/>
      <c r="BA43" s="15"/>
      <c r="BB43" s="15"/>
      <c r="BC43" s="15"/>
      <c r="BD43" s="15"/>
      <c r="BE43" s="15"/>
      <c r="BF43" s="15"/>
      <c r="BG43" s="15"/>
      <c r="BH43" s="15"/>
      <c r="BI43" s="16"/>
      <c r="BJ43" s="299">
        <v>10.41</v>
      </c>
      <c r="BK43" s="239"/>
      <c r="BN43" s="309" t="s">
        <v>45</v>
      </c>
      <c r="BO43" s="310"/>
      <c r="BP43" s="299">
        <v>10.63</v>
      </c>
      <c r="BQ43" s="239"/>
    </row>
    <row r="44" spans="1:69" ht="15" customHeight="1">
      <c r="A44" s="187"/>
      <c r="B44" s="187"/>
      <c r="C44" s="256"/>
      <c r="D44" s="256"/>
      <c r="E44" s="256"/>
      <c r="F44" s="256"/>
      <c r="G44" s="256"/>
      <c r="H44" s="256"/>
      <c r="I44" s="256"/>
      <c r="J44" s="256"/>
      <c r="K44" s="256"/>
      <c r="L44" s="256"/>
      <c r="M44" s="256"/>
      <c r="N44" s="256"/>
      <c r="O44" s="256"/>
      <c r="P44" s="256"/>
      <c r="Q44" s="256"/>
      <c r="R44" s="256"/>
      <c r="S44" s="256"/>
      <c r="U44" s="579"/>
      <c r="V44" s="672" t="str">
        <f>VLOOKUP(BP43,[2]eFHH!$P$4:$DV$518,9,FALSE)</f>
        <v>[MARK ALL MENTIONED]</v>
      </c>
      <c r="W44" s="673"/>
      <c r="X44" s="673"/>
      <c r="Y44" s="673"/>
      <c r="Z44" s="673"/>
      <c r="AA44" s="673"/>
      <c r="AB44" s="673"/>
      <c r="AC44" s="673"/>
      <c r="AD44" s="673"/>
      <c r="AE44" s="673"/>
      <c r="AF44" s="673"/>
      <c r="AG44" s="673"/>
      <c r="AH44" s="673"/>
      <c r="AI44" s="673"/>
      <c r="AJ44" s="673"/>
      <c r="AK44" s="673"/>
      <c r="AL44" s="673"/>
      <c r="AM44" s="673"/>
      <c r="AN44" s="674"/>
      <c r="AP44" s="579"/>
      <c r="AQ44" s="125"/>
      <c r="AR44" s="180"/>
      <c r="AS44" s="17"/>
      <c r="AT44" s="18"/>
      <c r="AU44" s="18"/>
      <c r="AV44" s="18"/>
      <c r="AW44" s="18"/>
      <c r="AX44" s="18"/>
      <c r="AY44" s="18"/>
      <c r="AZ44" s="18"/>
      <c r="BA44" s="18"/>
      <c r="BB44" s="18"/>
      <c r="BC44" s="18"/>
      <c r="BD44" s="18"/>
      <c r="BE44" s="18"/>
      <c r="BF44" s="18"/>
      <c r="BG44" s="18"/>
      <c r="BH44" s="18"/>
      <c r="BI44" s="19"/>
      <c r="BJ44" s="675"/>
      <c r="BK44" s="66"/>
      <c r="BN44" s="311">
        <f>VLOOKUP(BN43,[2]eFHH!$P$4:$BW$402,60,FALSE)</f>
        <v>0</v>
      </c>
      <c r="BO44" s="312"/>
      <c r="BP44" s="133">
        <f>VLOOKUP(BP43,[2]eMHH!$I$4:$DV$515,65,FALSE)</f>
        <v>2</v>
      </c>
      <c r="BQ44" s="43"/>
    </row>
    <row r="45" spans="1:69" ht="15" customHeight="1">
      <c r="A45" s="187"/>
      <c r="B45" s="187"/>
      <c r="C45" s="256"/>
      <c r="D45" s="256"/>
      <c r="E45" s="256"/>
      <c r="F45" s="256"/>
      <c r="G45" s="256"/>
      <c r="H45" s="256"/>
      <c r="I45" s="256"/>
      <c r="J45" s="256"/>
      <c r="K45" s="256"/>
      <c r="L45" s="256"/>
      <c r="M45" s="256"/>
      <c r="N45" s="256"/>
      <c r="O45" s="256"/>
      <c r="P45" s="256"/>
      <c r="Q45" s="256"/>
      <c r="R45" s="256"/>
      <c r="S45" s="256"/>
      <c r="U45" s="579"/>
      <c r="V45" s="296">
        <v>1</v>
      </c>
      <c r="W45" s="676" t="str">
        <f>VLOOKUP(BP43,[2]eFHH!$P$4:$DU$518,10,FALSE)</f>
        <v>Change in System of Local Security System</v>
      </c>
      <c r="X45" s="2"/>
      <c r="Y45" s="272"/>
      <c r="Z45" s="2"/>
      <c r="AA45" s="2"/>
      <c r="AB45" s="2"/>
      <c r="AC45" s="2"/>
      <c r="AD45" s="13"/>
      <c r="AE45" s="315">
        <v>17</v>
      </c>
      <c r="AF45" s="677" t="str">
        <f>VLOOKUP(BP43,[2]eFHH!$P$4:$DU$518,26,FALSE)</f>
        <v>Change in Selection Process for {Name of Council 1} Head</v>
      </c>
      <c r="AG45" s="678"/>
      <c r="AH45" s="678"/>
      <c r="AI45" s="678"/>
      <c r="AJ45" s="678"/>
      <c r="AK45" s="678"/>
      <c r="AL45" s="678"/>
      <c r="AM45" s="678"/>
      <c r="AN45" s="679"/>
      <c r="AP45" s="579"/>
      <c r="AQ45" s="288">
        <v>1</v>
      </c>
      <c r="AR45" s="560" t="str">
        <f>VLOOKUP(BJ43,[2]eFHH!$P$4:$DU$518,10,FALSE)</f>
        <v>No</v>
      </c>
      <c r="AS45" s="2"/>
      <c r="AT45" s="272" t="str">
        <f>CONCATENATE("[&gt;&gt;",VLOOKUP(BJ43,[2]eFHH!$P$4:$DV$3049,3,FALSE),"]")</f>
        <v>[&gt;&gt;13.01]</v>
      </c>
      <c r="AZ45" s="680"/>
      <c r="BA45" s="681"/>
      <c r="BB45" s="681"/>
      <c r="BC45" s="681"/>
      <c r="BD45" s="681"/>
      <c r="BE45" s="681"/>
      <c r="BF45" s="681"/>
      <c r="BG45" s="681"/>
      <c r="BH45" s="681"/>
      <c r="BI45" s="682"/>
      <c r="BJ45" s="683"/>
      <c r="BK45" s="140"/>
      <c r="BN45" s="4"/>
      <c r="BO45" s="579"/>
      <c r="BP45" s="683">
        <f>VLOOKUP(BP43,[2]eMHH!$I$4:$DV$3046,4,FALSE)</f>
        <v>0</v>
      </c>
      <c r="BQ45" s="140"/>
    </row>
    <row r="46" spans="1:69" ht="15" customHeight="1">
      <c r="A46" s="187"/>
      <c r="B46" s="187"/>
      <c r="C46" s="256"/>
      <c r="D46" s="256"/>
      <c r="E46" s="256"/>
      <c r="F46" s="256"/>
      <c r="G46" s="256"/>
      <c r="H46" s="256"/>
      <c r="I46" s="256"/>
      <c r="J46" s="256"/>
      <c r="K46" s="256"/>
      <c r="L46" s="550"/>
      <c r="M46" s="550"/>
      <c r="N46" s="550"/>
      <c r="O46" s="550"/>
      <c r="P46" s="550"/>
      <c r="Q46" s="550"/>
      <c r="R46" s="550"/>
      <c r="S46" s="550"/>
      <c r="U46" s="579"/>
      <c r="V46" s="258">
        <v>2</v>
      </c>
      <c r="W46" s="615" t="str">
        <f>VLOOKUP(BP43,[2]eFHH!$P$4:$DU$518,11,FALSE)</f>
        <v>Support District or Provincial Government</v>
      </c>
      <c r="X46" s="602"/>
      <c r="Y46" s="602"/>
      <c r="Z46" s="602"/>
      <c r="AA46" s="602"/>
      <c r="AB46" s="602"/>
      <c r="AC46" s="602"/>
      <c r="AD46" s="603"/>
      <c r="AE46" s="258">
        <v>18</v>
      </c>
      <c r="AF46" s="615" t="str">
        <f>VLOOKUP(BP43,[2]eFHH!$P$4:$DU$518,27,FALSE)</f>
        <v>Change in Selection Process for {Name of Council 1} Member</v>
      </c>
      <c r="AG46" s="602"/>
      <c r="AH46" s="602"/>
      <c r="AI46" s="602"/>
      <c r="AJ46" s="602"/>
      <c r="AK46" s="602"/>
      <c r="AL46" s="602"/>
      <c r="AM46" s="602"/>
      <c r="AN46" s="603"/>
      <c r="AO46" s="21"/>
      <c r="AP46" s="145"/>
      <c r="AQ46" s="251">
        <v>2</v>
      </c>
      <c r="AR46" s="560" t="str">
        <f>VLOOKUP(BJ43,[2]eFHH!$P$4:$DU$518,11,FALSE)</f>
        <v>Yes, As Part Of A Group</v>
      </c>
      <c r="AS46" s="8"/>
      <c r="AV46" s="272"/>
      <c r="AZ46" s="288" t="s">
        <v>0</v>
      </c>
      <c r="BA46" s="684" t="s">
        <v>70</v>
      </c>
      <c r="BD46" s="272" t="str">
        <f>CONCATENATE("[&gt;&gt;",VLOOKUP(BJ43,[2]eFHH!$P$4:$DV$3049,3,FALSE),"]")</f>
        <v>[&gt;&gt;13.01]</v>
      </c>
      <c r="BI46" s="124"/>
      <c r="BJ46" s="4"/>
      <c r="BK46" s="21"/>
      <c r="BN46" s="4"/>
      <c r="BO46" s="579"/>
    </row>
    <row r="47" spans="1:69" ht="14.25" customHeight="1">
      <c r="A47" s="263">
        <v>1</v>
      </c>
      <c r="B47" s="685" t="str">
        <f>VLOOKUP(BN43,[2]eFHH!$P$1:$XX$3016,10,FALSE)</f>
        <v>Men in Village Agree That Girls Should Attend School Until this Class</v>
      </c>
      <c r="C47" s="685"/>
      <c r="D47" s="685"/>
      <c r="E47" s="685"/>
      <c r="F47" s="685"/>
      <c r="G47" s="685"/>
      <c r="H47" s="685"/>
      <c r="I47" s="685"/>
      <c r="J47" s="686"/>
      <c r="K47" s="296">
        <v>8</v>
      </c>
      <c r="L47" s="687" t="str">
        <f>VLOOKUP(BN43,[2]eFHH!$P$1:$XX$3016,17,FALSE)</f>
        <v>Class 6</v>
      </c>
      <c r="M47" s="688"/>
      <c r="N47" s="689"/>
      <c r="O47" s="690"/>
      <c r="P47" s="688"/>
      <c r="Q47" s="691"/>
      <c r="R47" s="688"/>
      <c r="S47" s="692"/>
      <c r="U47" s="579"/>
      <c r="V47" s="263"/>
      <c r="W47" s="693"/>
      <c r="X47" s="598"/>
      <c r="Y47" s="598"/>
      <c r="Z47" s="598"/>
      <c r="AA47" s="598"/>
      <c r="AB47" s="598"/>
      <c r="AC47" s="598"/>
      <c r="AD47" s="599"/>
      <c r="AE47" s="263"/>
      <c r="AF47" s="693"/>
      <c r="AG47" s="598"/>
      <c r="AH47" s="598"/>
      <c r="AI47" s="598"/>
      <c r="AJ47" s="598"/>
      <c r="AK47" s="598"/>
      <c r="AL47" s="598"/>
      <c r="AM47" s="598"/>
      <c r="AN47" s="599"/>
      <c r="AP47" s="145"/>
      <c r="AQ47" s="251">
        <v>3</v>
      </c>
      <c r="AR47" s="694" t="str">
        <f>VLOOKUP(BJ43,[2]eFHH!$P$4:$DU$518,12,FALSE)</f>
        <v>Yes, As An Individual</v>
      </c>
      <c r="AS47" s="305"/>
      <c r="AT47" s="154"/>
      <c r="AU47" s="154"/>
      <c r="AV47" s="154"/>
      <c r="AW47" s="154"/>
      <c r="AX47" s="154"/>
      <c r="AY47" s="154"/>
      <c r="AZ47" s="251" t="s">
        <v>1</v>
      </c>
      <c r="BA47" s="695" t="s">
        <v>71</v>
      </c>
      <c r="BB47" s="154"/>
      <c r="BC47" s="154"/>
      <c r="BD47" s="154"/>
      <c r="BE47" s="276" t="str">
        <f>CONCATENATE("[&gt;&gt;",VLOOKUP(BJ43,[2]eFHH!$P$4:$DV$3049,3,FALSE),"]")</f>
        <v>[&gt;&gt;13.01]</v>
      </c>
      <c r="BF47" s="154"/>
      <c r="BG47" s="154"/>
      <c r="BH47" s="154"/>
      <c r="BI47" s="176"/>
      <c r="BJ47" s="4"/>
      <c r="BK47" s="21"/>
      <c r="BN47" s="240" t="str">
        <f>VLOOKUP(BN43,[2]eFHH!$P$4:$BW$402,3,FALSE)</f>
        <v/>
      </c>
      <c r="BO47" s="241"/>
    </row>
    <row r="48" spans="1:69" ht="14.25" customHeight="1">
      <c r="A48" s="595"/>
      <c r="B48" s="685"/>
      <c r="C48" s="685"/>
      <c r="D48" s="685"/>
      <c r="E48" s="685"/>
      <c r="F48" s="685"/>
      <c r="G48" s="685"/>
      <c r="H48" s="685"/>
      <c r="I48" s="685"/>
      <c r="J48" s="686"/>
      <c r="K48" s="251">
        <v>9</v>
      </c>
      <c r="L48" s="696" t="str">
        <f>VLOOKUP(BN43,[2]eFHH!$P$1:$XX$3016,18,FALSE)</f>
        <v>Class 7</v>
      </c>
      <c r="M48" s="697"/>
      <c r="N48" s="698"/>
      <c r="O48" s="698"/>
      <c r="P48" s="699"/>
      <c r="Q48" s="697"/>
      <c r="R48" s="697"/>
      <c r="S48" s="700"/>
      <c r="U48" s="579"/>
      <c r="V48" s="258">
        <v>3</v>
      </c>
      <c r="W48" s="615" t="str">
        <f>VLOOKUP(BP43,[2]eFHH!$P$4:$DU$518,12,FALSE)</f>
        <v>Oppose District or Provincial Government</v>
      </c>
      <c r="X48" s="602"/>
      <c r="Y48" s="602"/>
      <c r="Z48" s="602"/>
      <c r="AA48" s="602"/>
      <c r="AB48" s="602"/>
      <c r="AC48" s="602"/>
      <c r="AD48" s="603"/>
      <c r="AE48" s="258">
        <v>19</v>
      </c>
      <c r="AF48" s="615" t="str">
        <f>VLOOKUP(BP43,[2]eFHH!$P$4:$DU$518,28,FALSE)</f>
        <v>Change in Selection Process for {Name of Council 1} Other Position</v>
      </c>
      <c r="AG48" s="602"/>
      <c r="AH48" s="602"/>
      <c r="AI48" s="602"/>
      <c r="AJ48" s="602"/>
      <c r="AK48" s="602"/>
      <c r="AL48" s="602"/>
      <c r="AM48" s="602"/>
      <c r="AN48" s="603"/>
      <c r="AO48" s="21"/>
      <c r="AP48" s="145"/>
      <c r="AQ48" s="12"/>
      <c r="AR48" s="12"/>
      <c r="AS48" s="12"/>
      <c r="AT48" s="12"/>
      <c r="AU48" s="12"/>
      <c r="AV48" s="12"/>
      <c r="AW48" s="12"/>
      <c r="AX48" s="12"/>
      <c r="AY48" s="12"/>
      <c r="AZ48" s="12"/>
      <c r="BA48" s="12"/>
      <c r="BB48" s="12"/>
      <c r="BC48" s="12"/>
      <c r="BD48" s="12"/>
      <c r="BE48" s="12"/>
      <c r="BF48" s="12"/>
      <c r="BG48" s="12"/>
      <c r="BH48" s="12"/>
      <c r="BI48" s="12"/>
      <c r="BJ48" s="12"/>
      <c r="BK48" s="21"/>
      <c r="BN48" s="701"/>
      <c r="BO48" s="559"/>
    </row>
    <row r="49" spans="1:67" ht="15" customHeight="1">
      <c r="A49" s="595">
        <v>2</v>
      </c>
      <c r="B49" s="702" t="str">
        <f>VLOOKUP(BN43,[2]eFHH!$P$1:$XX$3016,11,FALSE)</f>
        <v>Men in Village Are Against Girls Studying At All</v>
      </c>
      <c r="C49" s="703"/>
      <c r="D49" s="703"/>
      <c r="E49" s="703"/>
      <c r="F49" s="703"/>
      <c r="G49" s="703"/>
      <c r="H49" s="703"/>
      <c r="I49" s="703"/>
      <c r="J49" s="704"/>
      <c r="K49" s="296">
        <v>10</v>
      </c>
      <c r="L49" s="696" t="str">
        <f>VLOOKUP(BN43,[2]eFHH!$P$1:$XX$3016,19,FALSE)</f>
        <v>Class 8</v>
      </c>
      <c r="M49" s="697"/>
      <c r="N49" s="697"/>
      <c r="O49" s="697"/>
      <c r="P49" s="697"/>
      <c r="Q49" s="697"/>
      <c r="R49" s="697"/>
      <c r="S49" s="705"/>
      <c r="U49" s="579"/>
      <c r="V49" s="263"/>
      <c r="W49" s="693"/>
      <c r="X49" s="598"/>
      <c r="Y49" s="598"/>
      <c r="Z49" s="598"/>
      <c r="AA49" s="598"/>
      <c r="AB49" s="598"/>
      <c r="AC49" s="598"/>
      <c r="AD49" s="599"/>
      <c r="AE49" s="263"/>
      <c r="AF49" s="693"/>
      <c r="AG49" s="598"/>
      <c r="AH49" s="598"/>
      <c r="AI49" s="598"/>
      <c r="AJ49" s="598"/>
      <c r="AK49" s="598"/>
      <c r="AL49" s="598"/>
      <c r="AM49" s="598"/>
      <c r="AN49" s="599"/>
      <c r="AO49" s="21"/>
      <c r="AP49" s="145"/>
      <c r="AQ49" s="55">
        <f>VLOOKUP(BJ49,[2]eFHH!$K$4:$M$3003,3,FALSE)</f>
        <v>12.159999999999997</v>
      </c>
      <c r="AR49" s="179"/>
      <c r="AS49" s="15" t="str">
        <f>VLOOKUP(BJ49,[2]eFHH!$P$4:$DV$518,8,FALSE)</f>
        <v>Were you successful? [IF NO] Why not?</v>
      </c>
      <c r="AT49" s="15"/>
      <c r="AU49" s="15"/>
      <c r="AV49" s="15"/>
      <c r="AW49" s="15"/>
      <c r="AX49" s="15"/>
      <c r="AY49" s="15"/>
      <c r="AZ49" s="15"/>
      <c r="BA49" s="15"/>
      <c r="BB49" s="15"/>
      <c r="BC49" s="15"/>
      <c r="BD49" s="15"/>
      <c r="BE49" s="15"/>
      <c r="BF49" s="15"/>
      <c r="BG49" s="15"/>
      <c r="BH49" s="15"/>
      <c r="BI49" s="16"/>
      <c r="BJ49" s="299">
        <v>10.64</v>
      </c>
      <c r="BK49" s="239"/>
      <c r="BN49" s="4"/>
      <c r="BO49" s="579"/>
    </row>
    <row r="50" spans="1:67" ht="14.25" customHeight="1">
      <c r="A50" s="595"/>
      <c r="B50" s="702"/>
      <c r="C50" s="703"/>
      <c r="D50" s="703"/>
      <c r="E50" s="703"/>
      <c r="F50" s="703"/>
      <c r="G50" s="703"/>
      <c r="H50" s="703"/>
      <c r="I50" s="703"/>
      <c r="J50" s="704"/>
      <c r="K50" s="251">
        <v>11</v>
      </c>
      <c r="L50" s="696" t="str">
        <f>VLOOKUP(BN43,[2]eFHH!$P$1:$XX$3016,20,FALSE)</f>
        <v>Class 9</v>
      </c>
      <c r="M50" s="697"/>
      <c r="N50" s="697"/>
      <c r="O50" s="697"/>
      <c r="P50" s="697"/>
      <c r="Q50" s="697"/>
      <c r="R50" s="697"/>
      <c r="S50" s="705"/>
      <c r="U50" s="579"/>
      <c r="V50" s="258">
        <v>4</v>
      </c>
      <c r="W50" s="615" t="str">
        <f>VLOOKUP(BP43,[2]eFHH!$P$4:$DU$518,13,FALSE)</f>
        <v>Change in System of Land Dispute Resolution</v>
      </c>
      <c r="X50" s="602"/>
      <c r="Y50" s="602"/>
      <c r="Z50" s="602"/>
      <c r="AA50" s="602"/>
      <c r="AB50" s="602"/>
      <c r="AC50" s="602"/>
      <c r="AD50" s="603"/>
      <c r="AE50" s="258">
        <v>20</v>
      </c>
      <c r="AF50" s="615" t="str">
        <f>VLOOKUP(BP43,[2]eFHH!$P$4:$DU$518,29,FALSE)</f>
        <v>Change in {Arbab / Malik / Qariyadar}</v>
      </c>
      <c r="AG50" s="602"/>
      <c r="AH50" s="602"/>
      <c r="AI50" s="602"/>
      <c r="AJ50" s="602"/>
      <c r="AK50" s="602"/>
      <c r="AL50" s="602"/>
      <c r="AM50" s="602"/>
      <c r="AN50" s="603"/>
      <c r="AP50" s="145"/>
      <c r="AQ50" s="672" t="str">
        <f>VLOOKUP(BJ49,[2]eFHH!$P$4:$DV$518,9,FALSE)</f>
        <v>[MARK ALL MENTIONED]</v>
      </c>
      <c r="AR50" s="673"/>
      <c r="AS50" s="673"/>
      <c r="AT50" s="673"/>
      <c r="AU50" s="673"/>
      <c r="AV50" s="673"/>
      <c r="AW50" s="673"/>
      <c r="AX50" s="673"/>
      <c r="AY50" s="673"/>
      <c r="AZ50" s="673"/>
      <c r="BA50" s="673"/>
      <c r="BB50" s="673"/>
      <c r="BC50" s="673"/>
      <c r="BD50" s="673"/>
      <c r="BE50" s="673"/>
      <c r="BF50" s="673"/>
      <c r="BG50" s="673"/>
      <c r="BH50" s="673"/>
      <c r="BI50" s="674"/>
      <c r="BJ50" s="675"/>
      <c r="BK50" s="66"/>
      <c r="BN50" s="4"/>
      <c r="BO50" s="579"/>
    </row>
    <row r="51" spans="1:67" ht="14.25" customHeight="1">
      <c r="A51" s="296">
        <v>3</v>
      </c>
      <c r="B51" s="696" t="str">
        <f>VLOOKUP(BN43,[2]eFHH!$P$1:$XX$3016,12,FALSE)</f>
        <v>Class 1</v>
      </c>
      <c r="C51" s="697"/>
      <c r="D51" s="697"/>
      <c r="E51" s="697"/>
      <c r="F51" s="697"/>
      <c r="G51" s="697"/>
      <c r="H51" s="697"/>
      <c r="I51" s="697"/>
      <c r="J51" s="705"/>
      <c r="K51" s="251">
        <v>12</v>
      </c>
      <c r="L51" s="696" t="str">
        <f>VLOOKUP(BN43,[2]eFHH!$P$1:$XX$3016,21,FALSE)</f>
        <v>Class 10</v>
      </c>
      <c r="M51" s="697"/>
      <c r="N51" s="697"/>
      <c r="O51" s="697"/>
      <c r="P51" s="697"/>
      <c r="Q51" s="697"/>
      <c r="R51" s="697"/>
      <c r="S51" s="705"/>
      <c r="U51" s="579"/>
      <c r="V51" s="263"/>
      <c r="W51" s="693"/>
      <c r="X51" s="598"/>
      <c r="Y51" s="598"/>
      <c r="Z51" s="598"/>
      <c r="AA51" s="598"/>
      <c r="AB51" s="598"/>
      <c r="AC51" s="598"/>
      <c r="AD51" s="599"/>
      <c r="AE51" s="263"/>
      <c r="AF51" s="693"/>
      <c r="AG51" s="598"/>
      <c r="AH51" s="598"/>
      <c r="AI51" s="598"/>
      <c r="AJ51" s="598"/>
      <c r="AK51" s="598"/>
      <c r="AL51" s="598"/>
      <c r="AM51" s="598"/>
      <c r="AN51" s="599"/>
      <c r="AP51" s="145"/>
      <c r="AQ51" s="288">
        <v>1</v>
      </c>
      <c r="AR51" s="20" t="str">
        <f>VLOOKUP(BJ49,[2]eFHH!$P$4:$DU$518,10,FALSE)</f>
        <v>Yes, Was Successful</v>
      </c>
      <c r="BI51" s="124"/>
      <c r="BJ51" s="683"/>
      <c r="BK51" s="140"/>
      <c r="BN51" s="4"/>
      <c r="BO51" s="579"/>
    </row>
    <row r="52" spans="1:67" ht="14.25" customHeight="1">
      <c r="A52" s="251">
        <v>4</v>
      </c>
      <c r="B52" s="696" t="str">
        <f>VLOOKUP(BN43,[2]eFHH!$P$1:$XX$3016,13,FALSE)</f>
        <v>Class 2</v>
      </c>
      <c r="C52" s="697"/>
      <c r="D52" s="697"/>
      <c r="E52" s="697"/>
      <c r="F52" s="697"/>
      <c r="G52" s="697"/>
      <c r="H52" s="697"/>
      <c r="I52" s="697"/>
      <c r="J52" s="705"/>
      <c r="K52" s="296">
        <v>13</v>
      </c>
      <c r="L52" s="696" t="str">
        <f>VLOOKUP(BN43,[2]eFHH!$P$1:$XX$3016,22,FALSE)</f>
        <v>Class 11</v>
      </c>
      <c r="M52" s="697"/>
      <c r="N52" s="697"/>
      <c r="O52" s="697"/>
      <c r="P52" s="697"/>
      <c r="Q52" s="697"/>
      <c r="R52" s="697"/>
      <c r="S52" s="705"/>
      <c r="U52" s="579"/>
      <c r="V52" s="258">
        <v>5</v>
      </c>
      <c r="W52" s="615" t="str">
        <f>VLOOKUP(BP43,[2]eFHH!$P$4:$DU$518,14,FALSE)</f>
        <v>Change in Outcome of Land Dispute</v>
      </c>
      <c r="X52" s="602"/>
      <c r="Y52" s="602"/>
      <c r="Z52" s="602"/>
      <c r="AA52" s="602"/>
      <c r="AB52" s="602"/>
      <c r="AC52" s="602"/>
      <c r="AD52" s="603"/>
      <c r="AE52" s="251">
        <v>21</v>
      </c>
      <c r="AF52" s="706" t="str">
        <f>VLOOKUP(BP43,[2]eFHH!$P$4:$DU$518,30,FALSE)</f>
        <v>Change in {Name of Council 1} Head</v>
      </c>
      <c r="AG52" s="707"/>
      <c r="AH52" s="707"/>
      <c r="AI52" s="707"/>
      <c r="AJ52" s="707"/>
      <c r="AK52" s="707"/>
      <c r="AL52" s="707"/>
      <c r="AM52" s="707"/>
      <c r="AN52" s="708"/>
      <c r="AO52" s="13"/>
      <c r="AP52" s="145"/>
      <c r="AQ52" s="251">
        <v>2</v>
      </c>
      <c r="AR52" s="20" t="str">
        <f>VLOOKUP(BJ49,[2]eFHH!$P$4:$DU$518,11,FALSE)</f>
        <v>Lack of Unity or Trust</v>
      </c>
      <c r="BI52" s="124"/>
      <c r="BJ52" s="4"/>
      <c r="BK52" s="21"/>
      <c r="BN52" s="4"/>
      <c r="BO52" s="579"/>
    </row>
    <row r="53" spans="1:67" ht="14.25" customHeight="1">
      <c r="A53" s="296">
        <v>5</v>
      </c>
      <c r="B53" s="696" t="str">
        <f>VLOOKUP(BN43,[2]eFHH!$P$1:$XX$3016,14,FALSE)</f>
        <v>Class 3</v>
      </c>
      <c r="C53" s="697"/>
      <c r="D53" s="697"/>
      <c r="E53" s="697"/>
      <c r="F53" s="697"/>
      <c r="G53" s="697"/>
      <c r="H53" s="697"/>
      <c r="I53" s="697"/>
      <c r="J53" s="705"/>
      <c r="K53" s="251">
        <v>14</v>
      </c>
      <c r="L53" s="696" t="str">
        <f>VLOOKUP(BN43,[2]eFHH!$P$1:$XX$3016,23,FALSE)</f>
        <v>Class 12</v>
      </c>
      <c r="M53" s="697"/>
      <c r="N53" s="697"/>
      <c r="O53" s="697"/>
      <c r="P53" s="697"/>
      <c r="Q53" s="697"/>
      <c r="R53" s="697"/>
      <c r="S53" s="705"/>
      <c r="U53" s="579"/>
      <c r="V53" s="263"/>
      <c r="W53" s="693"/>
      <c r="X53" s="598"/>
      <c r="Y53" s="598"/>
      <c r="Z53" s="598"/>
      <c r="AA53" s="598"/>
      <c r="AB53" s="598"/>
      <c r="AC53" s="598"/>
      <c r="AD53" s="599"/>
      <c r="AE53" s="288">
        <v>22</v>
      </c>
      <c r="AF53" s="706" t="str">
        <f>VLOOKUP(BP43,[2]eFHH!$P$4:$DU$518,31,FALSE)</f>
        <v>Change in {Name of Council 1} Deputy Head</v>
      </c>
      <c r="AG53" s="709"/>
      <c r="AH53" s="709"/>
      <c r="AI53" s="709"/>
      <c r="AJ53" s="709"/>
      <c r="AK53" s="709"/>
      <c r="AL53" s="709"/>
      <c r="AM53" s="709"/>
      <c r="AN53" s="710"/>
      <c r="AO53" s="8"/>
      <c r="AP53" s="145"/>
      <c r="AQ53" s="251">
        <v>3</v>
      </c>
      <c r="AR53" s="20" t="str">
        <f>VLOOKUP(BJ49,[2]eFHH!$P$4:$DU$518,12,FALSE)</f>
        <v>Lack of Power and Influence</v>
      </c>
      <c r="BI53" s="124"/>
      <c r="BJ53" s="4"/>
      <c r="BK53" s="21"/>
      <c r="BN53" s="4"/>
      <c r="BO53" s="579"/>
    </row>
    <row r="54" spans="1:67" ht="14.25" customHeight="1">
      <c r="A54" s="251">
        <v>6</v>
      </c>
      <c r="B54" s="696" t="str">
        <f>VLOOKUP(BN43,[2]eFHH!$P$1:$XX$3016,15,FALSE)</f>
        <v>Class 4</v>
      </c>
      <c r="C54" s="697"/>
      <c r="D54" s="697"/>
      <c r="E54" s="697"/>
      <c r="F54" s="697"/>
      <c r="G54" s="697"/>
      <c r="H54" s="697"/>
      <c r="I54" s="697"/>
      <c r="J54" s="705"/>
      <c r="K54" s="296">
        <v>15</v>
      </c>
      <c r="L54" s="13" t="str">
        <f>VLOOKUP(BN43,[2]eFHH!$P$1:$XX$3016,24,FALSE)</f>
        <v>Professional Institute (Class 14)</v>
      </c>
      <c r="S54" s="124"/>
      <c r="U54" s="579"/>
      <c r="V54" s="258">
        <v>6</v>
      </c>
      <c r="W54" s="615" t="str">
        <f>VLOOKUP(BP43,[2]eFHH!$P$4:$DU$518,15,FALSE)</f>
        <v>Change in System of Water Dispute Resolution</v>
      </c>
      <c r="X54" s="602"/>
      <c r="Y54" s="602"/>
      <c r="Z54" s="602"/>
      <c r="AA54" s="602"/>
      <c r="AB54" s="602"/>
      <c r="AC54" s="602"/>
      <c r="AD54" s="603"/>
      <c r="AE54" s="251">
        <v>23</v>
      </c>
      <c r="AF54" s="706" t="str">
        <f>VLOOKUP(BP43,[2]eFHH!$P$4:$DU$518,32,FALSE)</f>
        <v>Change in {Name of Council 1} Treasurer</v>
      </c>
      <c r="AG54" s="709"/>
      <c r="AH54" s="709"/>
      <c r="AI54" s="709"/>
      <c r="AJ54" s="709"/>
      <c r="AK54" s="709"/>
      <c r="AL54" s="709"/>
      <c r="AM54" s="709"/>
      <c r="AN54" s="710"/>
      <c r="AO54" s="12"/>
      <c r="AP54" s="711"/>
      <c r="AQ54" s="251">
        <v>4</v>
      </c>
      <c r="AR54" s="20" t="str">
        <f>VLOOKUP(BJ49,[2]eFHH!$P$4:$DU$518,13,FALSE)</f>
        <v>Lack of Financial Resources</v>
      </c>
      <c r="BI54" s="124"/>
      <c r="BJ54" s="4"/>
      <c r="BK54" s="21"/>
      <c r="BN54" s="4"/>
      <c r="BO54" s="579"/>
    </row>
    <row r="55" spans="1:67" ht="14.25" customHeight="1">
      <c r="A55" s="288">
        <v>7</v>
      </c>
      <c r="B55" s="308" t="str">
        <f>VLOOKUP(BN43,[2]eFHH!$P$1:$XX$3016,16,FALSE)</f>
        <v>Class 5</v>
      </c>
      <c r="C55" s="154"/>
      <c r="D55" s="154"/>
      <c r="E55" s="154"/>
      <c r="F55" s="154"/>
      <c r="G55" s="154"/>
      <c r="H55" s="154"/>
      <c r="I55" s="154"/>
      <c r="J55" s="154"/>
      <c r="K55" s="712">
        <v>16</v>
      </c>
      <c r="L55" s="713" t="str">
        <f>VLOOKUP(BN43,[2]eFHH!$P$1:$XX$3016,25,FALSE)</f>
        <v>University</v>
      </c>
      <c r="M55" s="714"/>
      <c r="N55" s="714"/>
      <c r="O55" s="714"/>
      <c r="P55" s="714"/>
      <c r="Q55" s="714"/>
      <c r="R55" s="715"/>
      <c r="S55" s="716"/>
      <c r="U55" s="579"/>
      <c r="V55" s="263"/>
      <c r="W55" s="693"/>
      <c r="X55" s="598"/>
      <c r="Y55" s="598"/>
      <c r="Z55" s="598"/>
      <c r="AA55" s="598"/>
      <c r="AB55" s="598"/>
      <c r="AC55" s="598"/>
      <c r="AD55" s="599"/>
      <c r="AE55" s="288">
        <v>24</v>
      </c>
      <c r="AF55" s="706" t="str">
        <f>VLOOKUP(BP43,[2]eFHH!$P$4:$DU$518,33,FALSE)</f>
        <v>Change in {Name of Council 1} Secretary</v>
      </c>
      <c r="AG55" s="709"/>
      <c r="AH55" s="709"/>
      <c r="AI55" s="709"/>
      <c r="AJ55" s="709"/>
      <c r="AK55" s="709"/>
      <c r="AL55" s="709"/>
      <c r="AM55" s="709"/>
      <c r="AN55" s="710"/>
      <c r="AO55" s="12"/>
      <c r="AP55" s="711"/>
      <c r="AQ55" s="251">
        <v>5</v>
      </c>
      <c r="AR55" s="297" t="str">
        <f>VLOOKUP(BJ49,[2]eFHH!$P$4:$DU$518,14,FALSE)</f>
        <v xml:space="preserve">Poor Relationship with Powerful, Influential and Political People </v>
      </c>
      <c r="BI55" s="251" t="s">
        <v>0</v>
      </c>
      <c r="BJ55" s="4"/>
      <c r="BK55" s="21"/>
      <c r="BN55" s="4"/>
      <c r="BO55" s="579"/>
    </row>
    <row r="56" spans="1:67" ht="14.25" customHeight="1" thickBot="1">
      <c r="A56" s="319" t="s">
        <v>6</v>
      </c>
      <c r="B56" s="665" t="str">
        <f>VLOOKUP(BN43,[2]eFHH!$P$1:$XX$3016,26,FALSE)</f>
        <v>Other:</v>
      </c>
      <c r="C56" s="717"/>
      <c r="D56" s="718"/>
      <c r="E56" s="718"/>
      <c r="F56" s="718"/>
      <c r="G56" s="718"/>
      <c r="H56" s="718"/>
      <c r="I56" s="718"/>
      <c r="J56" s="718"/>
      <c r="K56" s="718"/>
      <c r="L56" s="718"/>
      <c r="M56" s="718"/>
      <c r="N56" s="718"/>
      <c r="O56" s="718"/>
      <c r="P56" s="718"/>
      <c r="Q56" s="718"/>
      <c r="R56" s="718"/>
      <c r="S56" s="719"/>
      <c r="U56" s="579"/>
      <c r="V56" s="258">
        <v>7</v>
      </c>
      <c r="W56" s="615" t="str">
        <f>VLOOKUP(BP43,[2]eFHH!$P$4:$DU$518,16,FALSE)</f>
        <v>Change in Outcome of Water Dispute</v>
      </c>
      <c r="X56" s="602"/>
      <c r="Y56" s="602"/>
      <c r="Z56" s="602"/>
      <c r="AA56" s="602"/>
      <c r="AB56" s="602"/>
      <c r="AC56" s="602"/>
      <c r="AD56" s="603"/>
      <c r="AE56" s="251">
        <v>25</v>
      </c>
      <c r="AF56" s="676" t="str">
        <f>VLOOKUP(BP43,[2]eFHH!$P$4:$DU$518,34,FALSE)</f>
        <v>Change in {Name of Council 1} Member</v>
      </c>
      <c r="AG56" s="12"/>
      <c r="AH56" s="12"/>
      <c r="AI56" s="12"/>
      <c r="AJ56" s="12"/>
      <c r="AK56" s="12"/>
      <c r="AL56" s="12"/>
      <c r="AM56" s="12"/>
      <c r="AN56" s="255"/>
      <c r="AO56" s="12"/>
      <c r="AP56" s="711"/>
      <c r="AQ56" s="251">
        <v>6</v>
      </c>
      <c r="AR56" s="20" t="str">
        <f>VLOOKUP(BJ49,[2]eFHH!$P$4:$DV$3049,15,FALSE)</f>
        <v>Poor Relationship with Political Parties</v>
      </c>
      <c r="BI56" s="251" t="s">
        <v>1</v>
      </c>
      <c r="BJ56" s="4"/>
      <c r="BK56" s="21"/>
      <c r="BN56" s="4"/>
      <c r="BO56" s="579"/>
    </row>
    <row r="57" spans="1:67" ht="14.25" customHeight="1">
      <c r="A57" s="319"/>
      <c r="B57" s="668"/>
      <c r="C57" s="720"/>
      <c r="D57" s="721"/>
      <c r="E57" s="721"/>
      <c r="F57" s="721"/>
      <c r="G57" s="721"/>
      <c r="H57" s="721"/>
      <c r="I57" s="721"/>
      <c r="J57" s="721"/>
      <c r="K57" s="721"/>
      <c r="L57" s="721"/>
      <c r="M57" s="721"/>
      <c r="N57" s="721"/>
      <c r="O57" s="721"/>
      <c r="P57" s="721"/>
      <c r="Q57" s="721"/>
      <c r="R57" s="721"/>
      <c r="S57" s="643" t="s">
        <v>0</v>
      </c>
      <c r="U57" s="579"/>
      <c r="V57" s="263"/>
      <c r="W57" s="693"/>
      <c r="X57" s="598"/>
      <c r="Y57" s="598"/>
      <c r="Z57" s="598"/>
      <c r="AA57" s="598"/>
      <c r="AB57" s="598"/>
      <c r="AC57" s="598"/>
      <c r="AD57" s="599"/>
      <c r="AE57" s="251">
        <v>26</v>
      </c>
      <c r="AF57" s="722" t="str">
        <f>VLOOKUP(BP43,[2]eFHH!$P$4:$DU$518,35,FALSE)</f>
        <v>Mosque Attendance</v>
      </c>
      <c r="AG57" s="723"/>
      <c r="AH57" s="723"/>
      <c r="AI57" s="723"/>
      <c r="AJ57" s="723"/>
      <c r="AK57" s="723"/>
      <c r="AL57" s="723"/>
      <c r="AM57" s="723"/>
      <c r="AN57" s="724"/>
      <c r="AO57" s="12"/>
      <c r="AP57" s="711"/>
      <c r="AQ57" s="258" t="s">
        <v>6</v>
      </c>
      <c r="AR57" s="725" t="str">
        <f>VLOOKUP(BJ49,[2]eFHH!$P$4:$DU$518,16,FALSE)</f>
        <v>Other:</v>
      </c>
      <c r="AS57" s="726"/>
      <c r="AT57" s="727"/>
      <c r="AU57" s="727"/>
      <c r="AV57" s="727"/>
      <c r="AW57" s="727"/>
      <c r="AX57" s="727"/>
      <c r="AY57" s="727"/>
      <c r="AZ57" s="727"/>
      <c r="BA57" s="727"/>
      <c r="BB57" s="727"/>
      <c r="BC57" s="727"/>
      <c r="BD57" s="727"/>
      <c r="BE57" s="727"/>
      <c r="BF57" s="727"/>
      <c r="BG57" s="727"/>
      <c r="BH57" s="727"/>
      <c r="BI57" s="728"/>
      <c r="BJ57" s="4"/>
      <c r="BK57" s="21"/>
      <c r="BN57" s="309">
        <v>10.06</v>
      </c>
      <c r="BO57" s="310"/>
    </row>
    <row r="58" spans="1:67" ht="14.25" customHeight="1" thickBot="1">
      <c r="A58" s="319"/>
      <c r="B58" s="669"/>
      <c r="C58" s="729"/>
      <c r="D58" s="730"/>
      <c r="E58" s="730"/>
      <c r="F58" s="730"/>
      <c r="G58" s="730"/>
      <c r="H58" s="730"/>
      <c r="I58" s="730"/>
      <c r="J58" s="730"/>
      <c r="K58" s="730"/>
      <c r="L58" s="730"/>
      <c r="M58" s="730"/>
      <c r="N58" s="730"/>
      <c r="O58" s="730"/>
      <c r="P58" s="730"/>
      <c r="Q58" s="730"/>
      <c r="R58" s="730"/>
      <c r="S58" s="647" t="s">
        <v>1</v>
      </c>
      <c r="U58" s="579"/>
      <c r="V58" s="258">
        <v>8</v>
      </c>
      <c r="W58" s="615" t="str">
        <f>VLOOKUP(BP43,[2]eFHH!$P$4:$DU$518,17,FALSE)</f>
        <v>Change in System of Dispute Resolution (General)</v>
      </c>
      <c r="X58" s="602"/>
      <c r="Y58" s="602"/>
      <c r="Z58" s="602"/>
      <c r="AA58" s="602"/>
      <c r="AB58" s="602"/>
      <c r="AC58" s="602"/>
      <c r="AD58" s="603"/>
      <c r="AE58" s="258">
        <v>27</v>
      </c>
      <c r="AF58" s="615" t="str">
        <f>VLOOKUP(BP43,[2]eFHH!$P$4:$DU$518,36,FALSE)</f>
        <v>Attendance of Children at Mosques / Madrassa</v>
      </c>
      <c r="AG58" s="602"/>
      <c r="AH58" s="602"/>
      <c r="AI58" s="602"/>
      <c r="AJ58" s="602"/>
      <c r="AK58" s="602"/>
      <c r="AL58" s="602"/>
      <c r="AM58" s="602"/>
      <c r="AN58" s="603"/>
      <c r="AO58" s="12"/>
      <c r="AP58" s="711"/>
      <c r="AQ58" s="613"/>
      <c r="AR58" s="731"/>
      <c r="AS58" s="732"/>
      <c r="AT58" s="733"/>
      <c r="AU58" s="733"/>
      <c r="AV58" s="733"/>
      <c r="AW58" s="733"/>
      <c r="AX58" s="733"/>
      <c r="AY58" s="733"/>
      <c r="AZ58" s="733"/>
      <c r="BA58" s="733"/>
      <c r="BB58" s="733"/>
      <c r="BC58" s="733"/>
      <c r="BD58" s="733"/>
      <c r="BE58" s="733"/>
      <c r="BF58" s="733"/>
      <c r="BG58" s="733"/>
      <c r="BH58" s="733"/>
      <c r="BI58" s="728"/>
      <c r="BJ58" s="4"/>
      <c r="BK58" s="21"/>
      <c r="BN58" s="311">
        <f>VLOOKUP(BN57,[2]eFHH!$P$1:$XX$3016,60,FALSE)</f>
        <v>0</v>
      </c>
      <c r="BO58" s="312"/>
    </row>
    <row r="59" spans="1:67" ht="14.25" customHeight="1">
      <c r="U59" s="579"/>
      <c r="V59" s="263"/>
      <c r="W59" s="693"/>
      <c r="X59" s="598"/>
      <c r="Y59" s="598"/>
      <c r="Z59" s="598"/>
      <c r="AA59" s="598"/>
      <c r="AB59" s="598"/>
      <c r="AC59" s="598"/>
      <c r="AD59" s="599"/>
      <c r="AE59" s="263"/>
      <c r="AF59" s="693"/>
      <c r="AG59" s="598"/>
      <c r="AH59" s="598"/>
      <c r="AI59" s="598"/>
      <c r="AJ59" s="598"/>
      <c r="AK59" s="598"/>
      <c r="AL59" s="598"/>
      <c r="AM59" s="598"/>
      <c r="AN59" s="599"/>
      <c r="AO59" s="12"/>
      <c r="AP59" s="711"/>
      <c r="AQ59" s="613"/>
      <c r="AR59" s="731"/>
      <c r="AS59" s="732"/>
      <c r="AT59" s="733"/>
      <c r="AU59" s="733"/>
      <c r="AV59" s="733"/>
      <c r="AW59" s="733"/>
      <c r="AX59" s="733"/>
      <c r="AY59" s="733"/>
      <c r="AZ59" s="733"/>
      <c r="BA59" s="733"/>
      <c r="BB59" s="733"/>
      <c r="BC59" s="733"/>
      <c r="BD59" s="733"/>
      <c r="BE59" s="733"/>
      <c r="BF59" s="733"/>
      <c r="BG59" s="733"/>
      <c r="BH59" s="733"/>
      <c r="BI59" s="728"/>
      <c r="BJ59" s="734"/>
      <c r="BK59" s="21"/>
      <c r="BN59" s="240" t="str">
        <f>VLOOKUP(BN57,[2]eFHH!$P$1:$XX$3016,3,FALSE)</f>
        <v/>
      </c>
      <c r="BO59" s="241"/>
    </row>
    <row r="60" spans="1:67" ht="15" customHeight="1">
      <c r="A60" s="55">
        <f>VLOOKUP(BN57,[2]eFHH!$K$4:$M$346,3,FALSE)</f>
        <v>12.109999999999998</v>
      </c>
      <c r="B60" s="179"/>
      <c r="C60" s="256" t="str">
        <f>VLOOKUP(BN57,[2]eFHH!$P$1:$XX$3016,8,FALSE)</f>
        <v>If you had to collect money from somewhere outside the village and you and your relatives could not collect the money because you were too busy or because you were sick, would you be willing to ask someone outside of your family to collect the money for you?</v>
      </c>
      <c r="D60" s="256"/>
      <c r="E60" s="256"/>
      <c r="F60" s="256"/>
      <c r="G60" s="256"/>
      <c r="H60" s="256"/>
      <c r="I60" s="256"/>
      <c r="J60" s="256"/>
      <c r="K60" s="256"/>
      <c r="L60" s="256"/>
      <c r="M60" s="256"/>
      <c r="N60" s="256"/>
      <c r="O60" s="256"/>
      <c r="P60" s="256"/>
      <c r="Q60" s="256"/>
      <c r="R60" s="256"/>
      <c r="S60" s="256"/>
      <c r="U60" s="579"/>
      <c r="V60" s="258">
        <v>9</v>
      </c>
      <c r="W60" s="615" t="str">
        <f>VLOOKUP(BP43,[2]eFHH!$P$4:$DU$518,18,FALSE)</f>
        <v>Change in Outcome of Other Dispute</v>
      </c>
      <c r="X60" s="602"/>
      <c r="Y60" s="602"/>
      <c r="Z60" s="602"/>
      <c r="AA60" s="602"/>
      <c r="AB60" s="602"/>
      <c r="AC60" s="602"/>
      <c r="AD60" s="603"/>
      <c r="AE60" s="258">
        <v>28</v>
      </c>
      <c r="AF60" s="615" t="str">
        <f>VLOOKUP(BP43,[2]eFHH!$P$4:$DU$518,37,FALSE)</f>
        <v>Change in Underage Marriages</v>
      </c>
      <c r="AG60" s="602"/>
      <c r="AH60" s="602"/>
      <c r="AI60" s="602"/>
      <c r="AJ60" s="602"/>
      <c r="AK60" s="602"/>
      <c r="AL60" s="602"/>
      <c r="AM60" s="602"/>
      <c r="AN60" s="603"/>
      <c r="AO60" s="12"/>
      <c r="AP60" s="711"/>
      <c r="AQ60" s="263"/>
      <c r="AR60" s="735"/>
      <c r="AS60" s="736"/>
      <c r="AT60" s="737"/>
      <c r="AU60" s="737"/>
      <c r="AV60" s="737"/>
      <c r="AW60" s="737"/>
      <c r="AX60" s="737"/>
      <c r="AY60" s="737"/>
      <c r="AZ60" s="737"/>
      <c r="BA60" s="737"/>
      <c r="BB60" s="737"/>
      <c r="BC60" s="737"/>
      <c r="BD60" s="737"/>
      <c r="BE60" s="737"/>
      <c r="BF60" s="737"/>
      <c r="BG60" s="737"/>
      <c r="BH60" s="737"/>
      <c r="BI60" s="738"/>
      <c r="BJ60" s="734"/>
      <c r="BK60" s="21"/>
      <c r="BN60" s="24"/>
      <c r="BO60" s="559"/>
    </row>
    <row r="61" spans="1:67" ht="15" customHeight="1">
      <c r="A61" s="197"/>
      <c r="B61" s="558"/>
      <c r="C61" s="256"/>
      <c r="D61" s="256"/>
      <c r="E61" s="256"/>
      <c r="F61" s="256"/>
      <c r="G61" s="256"/>
      <c r="H61" s="256"/>
      <c r="I61" s="256"/>
      <c r="J61" s="256"/>
      <c r="K61" s="256"/>
      <c r="L61" s="256"/>
      <c r="M61" s="256"/>
      <c r="N61" s="256"/>
      <c r="O61" s="256"/>
      <c r="P61" s="256"/>
      <c r="Q61" s="256"/>
      <c r="R61" s="256"/>
      <c r="S61" s="256"/>
      <c r="U61" s="579"/>
      <c r="V61" s="263"/>
      <c r="W61" s="693"/>
      <c r="X61" s="598"/>
      <c r="Y61" s="598"/>
      <c r="Z61" s="598"/>
      <c r="AA61" s="598"/>
      <c r="AB61" s="598"/>
      <c r="AC61" s="598"/>
      <c r="AD61" s="599"/>
      <c r="AE61" s="263"/>
      <c r="AF61" s="693"/>
      <c r="AG61" s="598"/>
      <c r="AH61" s="598"/>
      <c r="AI61" s="598"/>
      <c r="AJ61" s="598"/>
      <c r="AK61" s="598"/>
      <c r="AL61" s="598"/>
      <c r="AM61" s="598"/>
      <c r="AN61" s="599"/>
      <c r="AO61" s="12"/>
      <c r="AP61" s="711"/>
      <c r="AQ61" s="258" t="s">
        <v>6</v>
      </c>
      <c r="AR61" s="725" t="str">
        <f>VLOOKUP(BJ49,[2]eFHH!$P$4:$DU$518,17,FALSE)</f>
        <v>Other:</v>
      </c>
      <c r="AS61" s="726"/>
      <c r="AT61" s="727"/>
      <c r="AU61" s="727"/>
      <c r="AV61" s="727"/>
      <c r="AW61" s="727"/>
      <c r="AX61" s="727"/>
      <c r="AY61" s="727"/>
      <c r="AZ61" s="727"/>
      <c r="BA61" s="727"/>
      <c r="BB61" s="727"/>
      <c r="BC61" s="727"/>
      <c r="BD61" s="727"/>
      <c r="BE61" s="727"/>
      <c r="BF61" s="727"/>
      <c r="BG61" s="727"/>
      <c r="BH61" s="727"/>
      <c r="BI61" s="739"/>
      <c r="BJ61" s="734"/>
      <c r="BK61" s="21"/>
      <c r="BN61" s="66"/>
      <c r="BO61" s="559"/>
    </row>
    <row r="62" spans="1:67" ht="15" customHeight="1">
      <c r="A62" s="197"/>
      <c r="B62" s="558"/>
      <c r="C62" s="256"/>
      <c r="D62" s="256"/>
      <c r="E62" s="256"/>
      <c r="F62" s="256"/>
      <c r="G62" s="256"/>
      <c r="H62" s="256"/>
      <c r="I62" s="256"/>
      <c r="J62" s="256"/>
      <c r="K62" s="256"/>
      <c r="L62" s="256"/>
      <c r="M62" s="256"/>
      <c r="N62" s="256"/>
      <c r="O62" s="256"/>
      <c r="P62" s="256"/>
      <c r="Q62" s="256"/>
      <c r="R62" s="256"/>
      <c r="S62" s="256"/>
      <c r="U62" s="579"/>
      <c r="V62" s="258">
        <v>10</v>
      </c>
      <c r="W62" s="615" t="str">
        <f>VLOOKUP(BP43,[2]eFHH!$P$4:$DU$518,19,FALSE)</f>
        <v>Obtain Development Projects for Village</v>
      </c>
      <c r="X62" s="602"/>
      <c r="Y62" s="602"/>
      <c r="Z62" s="602"/>
      <c r="AA62" s="602"/>
      <c r="AB62" s="602"/>
      <c r="AC62" s="602"/>
      <c r="AD62" s="603"/>
      <c r="AE62" s="315">
        <v>29</v>
      </c>
      <c r="AF62" s="560" t="str">
        <f>VLOOKUP(BP43,[2]eFHH!$P$4:$DU$518,38,FALSE)</f>
        <v>Allow Girls to go to School</v>
      </c>
      <c r="AG62" s="12"/>
      <c r="AH62" s="12"/>
      <c r="AI62" s="12"/>
      <c r="AJ62" s="12"/>
      <c r="AK62" s="12"/>
      <c r="AL62" s="12"/>
      <c r="AM62" s="12"/>
      <c r="AN62" s="255"/>
      <c r="AO62" s="12"/>
      <c r="AP62" s="711"/>
      <c r="AQ62" s="613"/>
      <c r="AR62" s="731"/>
      <c r="AS62" s="732"/>
      <c r="AT62" s="733"/>
      <c r="AU62" s="733"/>
      <c r="AV62" s="733"/>
      <c r="AW62" s="733"/>
      <c r="AX62" s="733"/>
      <c r="AY62" s="733"/>
      <c r="AZ62" s="733"/>
      <c r="BA62" s="733"/>
      <c r="BB62" s="733"/>
      <c r="BC62" s="733"/>
      <c r="BD62" s="733"/>
      <c r="BE62" s="733"/>
      <c r="BF62" s="733"/>
      <c r="BG62" s="733"/>
      <c r="BH62" s="733"/>
      <c r="BI62" s="728"/>
      <c r="BJ62" s="4"/>
      <c r="BK62" s="21"/>
      <c r="BN62" s="4"/>
      <c r="BO62" s="740"/>
    </row>
    <row r="63" spans="1:67" ht="15" customHeight="1">
      <c r="A63" s="197"/>
      <c r="B63" s="558"/>
      <c r="C63" s="256"/>
      <c r="D63" s="256"/>
      <c r="E63" s="256"/>
      <c r="F63" s="256"/>
      <c r="G63" s="256"/>
      <c r="H63" s="256"/>
      <c r="I63" s="256"/>
      <c r="J63" s="256"/>
      <c r="K63" s="256"/>
      <c r="L63" s="256"/>
      <c r="M63" s="256"/>
      <c r="N63" s="256"/>
      <c r="O63" s="256"/>
      <c r="P63" s="256"/>
      <c r="Q63" s="256"/>
      <c r="R63" s="256"/>
      <c r="S63" s="256"/>
      <c r="U63" s="579"/>
      <c r="V63" s="263"/>
      <c r="W63" s="693"/>
      <c r="X63" s="598"/>
      <c r="Y63" s="598"/>
      <c r="Z63" s="598"/>
      <c r="AA63" s="598"/>
      <c r="AB63" s="598"/>
      <c r="AC63" s="598"/>
      <c r="AD63" s="599"/>
      <c r="AE63" s="251">
        <v>30</v>
      </c>
      <c r="AF63" s="722" t="str">
        <f>VLOOKUP(BP43,[2]eFHH!$P$4:$DU$518,39,FALSE)</f>
        <v>Prevent Girls from Going to School</v>
      </c>
      <c r="AG63" s="723"/>
      <c r="AH63" s="723"/>
      <c r="AI63" s="723"/>
      <c r="AJ63" s="723"/>
      <c r="AK63" s="723"/>
      <c r="AL63" s="723"/>
      <c r="AM63" s="723"/>
      <c r="AN63" s="724"/>
      <c r="AO63" s="12"/>
      <c r="AP63" s="711"/>
      <c r="AQ63" s="613"/>
      <c r="AR63" s="731"/>
      <c r="AS63" s="732"/>
      <c r="AT63" s="733"/>
      <c r="AU63" s="733"/>
      <c r="AV63" s="733"/>
      <c r="AW63" s="733"/>
      <c r="AX63" s="733"/>
      <c r="AY63" s="733"/>
      <c r="AZ63" s="733"/>
      <c r="BA63" s="733"/>
      <c r="BB63" s="733"/>
      <c r="BC63" s="733"/>
      <c r="BD63" s="733"/>
      <c r="BE63" s="733"/>
      <c r="BF63" s="733"/>
      <c r="BG63" s="733"/>
      <c r="BH63" s="733"/>
      <c r="BI63" s="728"/>
      <c r="BJ63" s="4"/>
      <c r="BK63" s="21"/>
      <c r="BN63" s="12"/>
      <c r="BO63" s="740"/>
    </row>
    <row r="64" spans="1:67" ht="15" customHeight="1">
      <c r="A64" s="197"/>
      <c r="B64" s="558"/>
      <c r="C64" s="256"/>
      <c r="D64" s="256"/>
      <c r="E64" s="256"/>
      <c r="F64" s="256"/>
      <c r="G64" s="256"/>
      <c r="H64" s="256"/>
      <c r="I64" s="256"/>
      <c r="J64" s="256"/>
      <c r="K64" s="256"/>
      <c r="L64" s="256"/>
      <c r="M64" s="256"/>
      <c r="N64" s="256"/>
      <c r="O64" s="256"/>
      <c r="P64" s="256"/>
      <c r="Q64" s="256"/>
      <c r="R64" s="256"/>
      <c r="S64" s="550"/>
      <c r="U64" s="579"/>
      <c r="V64" s="258">
        <v>11</v>
      </c>
      <c r="W64" s="615" t="str">
        <f>VLOOKUP(BP43,[2]eFHH!$P$4:$DU$518,20,FALSE)</f>
        <v>Change Development Projects Being Implemented in Village</v>
      </c>
      <c r="X64" s="602"/>
      <c r="Y64" s="602"/>
      <c r="Z64" s="602"/>
      <c r="AA64" s="602"/>
      <c r="AB64" s="602"/>
      <c r="AC64" s="602"/>
      <c r="AD64" s="603"/>
      <c r="AE64" s="258">
        <v>31</v>
      </c>
      <c r="AF64" s="615" t="str">
        <f>VLOOKUP(BP43,[2]eFHH!$P$4:$DU$518,40,FALSE)</f>
        <v>Increase in Women's Participation in Local Governance</v>
      </c>
      <c r="AG64" s="602"/>
      <c r="AH64" s="602"/>
      <c r="AI64" s="602"/>
      <c r="AJ64" s="602"/>
      <c r="AK64" s="602"/>
      <c r="AL64" s="602"/>
      <c r="AM64" s="602"/>
      <c r="AN64" s="603"/>
      <c r="AO64" s="12"/>
      <c r="AP64" s="711"/>
      <c r="AQ64" s="263"/>
      <c r="AR64" s="735"/>
      <c r="AS64" s="736"/>
      <c r="AT64" s="737"/>
      <c r="AU64" s="737"/>
      <c r="AV64" s="737"/>
      <c r="AW64" s="737"/>
      <c r="AX64" s="737"/>
      <c r="AY64" s="737"/>
      <c r="AZ64" s="737"/>
      <c r="BA64" s="737"/>
      <c r="BB64" s="737"/>
      <c r="BC64" s="737"/>
      <c r="BD64" s="737"/>
      <c r="BE64" s="737"/>
      <c r="BF64" s="737"/>
      <c r="BG64" s="737"/>
      <c r="BH64" s="737"/>
      <c r="BI64" s="738"/>
      <c r="BJ64" s="4"/>
      <c r="BK64" s="21"/>
      <c r="BN64" s="12"/>
      <c r="BO64" s="579"/>
    </row>
    <row r="65" spans="1:67" ht="14.25" customHeight="1">
      <c r="A65" s="475">
        <v>1</v>
      </c>
      <c r="B65" s="476" t="str">
        <f>VLOOKUP(BN57,[2]eFHH!$P$1:$XX$3016,10,FALSE)</f>
        <v>No</v>
      </c>
      <c r="C65" s="477"/>
      <c r="D65" s="477"/>
      <c r="E65" s="477"/>
      <c r="F65" s="477"/>
      <c r="G65" s="477"/>
      <c r="H65" s="477"/>
      <c r="I65" s="13"/>
      <c r="J65" s="13"/>
      <c r="K65" s="28"/>
      <c r="L65" s="28"/>
      <c r="M65" s="13"/>
      <c r="N65" s="272"/>
      <c r="S65" s="251" t="s">
        <v>0</v>
      </c>
      <c r="U65" s="579"/>
      <c r="V65" s="263"/>
      <c r="W65" s="693"/>
      <c r="X65" s="598"/>
      <c r="Y65" s="598"/>
      <c r="Z65" s="598"/>
      <c r="AA65" s="598"/>
      <c r="AB65" s="598"/>
      <c r="AC65" s="598"/>
      <c r="AD65" s="599"/>
      <c r="AE65" s="263"/>
      <c r="AF65" s="693"/>
      <c r="AG65" s="598"/>
      <c r="AH65" s="598"/>
      <c r="AI65" s="598"/>
      <c r="AJ65" s="598"/>
      <c r="AK65" s="598"/>
      <c r="AL65" s="598"/>
      <c r="AM65" s="598"/>
      <c r="AN65" s="599"/>
      <c r="AO65" s="12"/>
      <c r="AP65" s="12"/>
      <c r="BH65" s="2"/>
      <c r="BI65" s="2"/>
      <c r="BJ65" s="3"/>
      <c r="BK65" s="3"/>
      <c r="BN65" s="299">
        <v>10.07</v>
      </c>
      <c r="BO65" s="239"/>
    </row>
    <row r="66" spans="1:67" ht="14.25" customHeight="1">
      <c r="A66" s="288">
        <v>2</v>
      </c>
      <c r="B66" s="561" t="str">
        <f>VLOOKUP(BN57,[2]eFHH!$P$1:$XX$3016,11,FALSE)</f>
        <v>Yes</v>
      </c>
      <c r="C66" s="562"/>
      <c r="D66" s="562"/>
      <c r="E66" s="562"/>
      <c r="F66" s="562"/>
      <c r="G66" s="562"/>
      <c r="H66" s="562"/>
      <c r="I66" s="308"/>
      <c r="J66" s="308"/>
      <c r="K66" s="47"/>
      <c r="L66" s="47"/>
      <c r="M66" s="308"/>
      <c r="N66" s="154"/>
      <c r="O66" s="276"/>
      <c r="P66" s="154"/>
      <c r="Q66" s="154"/>
      <c r="R66" s="154"/>
      <c r="S66" s="251" t="s">
        <v>1</v>
      </c>
      <c r="U66" s="579"/>
      <c r="V66" s="258">
        <v>12</v>
      </c>
      <c r="W66" s="615" t="str">
        <f>VLOOKUP(BP43,[2]eFHH!$P$4:$DU$518,21,FALSE)</f>
        <v>Change in Management of Development Projects</v>
      </c>
      <c r="X66" s="602"/>
      <c r="Y66" s="602"/>
      <c r="Z66" s="602"/>
      <c r="AA66" s="602"/>
      <c r="AB66" s="602"/>
      <c r="AC66" s="602"/>
      <c r="AD66" s="603"/>
      <c r="AE66" s="258">
        <v>32</v>
      </c>
      <c r="AF66" s="615" t="str">
        <f>VLOOKUP(BP43,[2]eFHH!$P$4:$DU$518,41,FALSE)</f>
        <v>Decrease in Women's Participation in Local Governance</v>
      </c>
      <c r="AG66" s="602"/>
      <c r="AH66" s="602"/>
      <c r="AI66" s="602"/>
      <c r="AJ66" s="602"/>
      <c r="AK66" s="602"/>
      <c r="AL66" s="602"/>
      <c r="AM66" s="602"/>
      <c r="AN66" s="603"/>
      <c r="AO66" s="12"/>
      <c r="AP66" s="12"/>
      <c r="BH66" s="2"/>
      <c r="BI66" s="2"/>
      <c r="BJ66" s="3"/>
      <c r="BK66" s="3"/>
      <c r="BN66" s="311">
        <f>VLOOKUP(BN65,[2]eFHH!$P$1:$XX$3016,60,FALSE)</f>
        <v>0</v>
      </c>
      <c r="BO66" s="312"/>
    </row>
    <row r="67" spans="1:67" ht="14.25" customHeight="1">
      <c r="U67" s="579"/>
      <c r="V67" s="263"/>
      <c r="W67" s="693"/>
      <c r="X67" s="598"/>
      <c r="Y67" s="598"/>
      <c r="Z67" s="598"/>
      <c r="AA67" s="598"/>
      <c r="AB67" s="598"/>
      <c r="AC67" s="598"/>
      <c r="AD67" s="599"/>
      <c r="AE67" s="263"/>
      <c r="AF67" s="693"/>
      <c r="AG67" s="598"/>
      <c r="AH67" s="598"/>
      <c r="AI67" s="598"/>
      <c r="AJ67" s="598"/>
      <c r="AK67" s="598"/>
      <c r="AL67" s="598"/>
      <c r="AM67" s="598"/>
      <c r="AN67" s="599"/>
      <c r="AO67" s="12"/>
      <c r="AP67" s="12"/>
      <c r="BH67" s="2"/>
      <c r="BI67" s="2"/>
      <c r="BJ67" s="3"/>
      <c r="BK67" s="3"/>
      <c r="BN67" s="240" t="str">
        <f>VLOOKUP(BN65,[2]eFHH!$P$1:$XX$3016,3,FALSE)</f>
        <v/>
      </c>
      <c r="BO67" s="241"/>
    </row>
    <row r="68" spans="1:67" ht="15" customHeight="1">
      <c r="A68" s="34">
        <f>VLOOKUP(BN65,[2]eFHH!$K$4:$M$346,3,FALSE)</f>
        <v>12.119999999999997</v>
      </c>
      <c r="B68" s="35"/>
      <c r="C68" s="6" t="str">
        <f>VLOOKUP(BN65,[2]eFHH!$P$1:$XX$3016,8,FALSE)</f>
        <v>Have you ever done this?</v>
      </c>
      <c r="D68" s="6"/>
      <c r="E68" s="6"/>
      <c r="F68" s="6"/>
      <c r="G68" s="6"/>
      <c r="H68" s="6"/>
      <c r="I68" s="6"/>
      <c r="J68" s="6"/>
      <c r="K68" s="6"/>
      <c r="L68" s="6"/>
      <c r="M68" s="6"/>
      <c r="N68" s="6"/>
      <c r="O68" s="6"/>
      <c r="P68" s="6"/>
      <c r="Q68" s="6"/>
      <c r="R68" s="6"/>
      <c r="S68" s="16"/>
      <c r="U68" s="579"/>
      <c r="V68" s="251">
        <v>13</v>
      </c>
      <c r="W68" s="741" t="str">
        <f>VLOOKUP(BP43,[2]eFHH!$P$4:$DU$518,22,FALSE)</f>
        <v>Change in Selection of Development Projects</v>
      </c>
      <c r="X68" s="741"/>
      <c r="Y68" s="741"/>
      <c r="Z68" s="741"/>
      <c r="AA68" s="741"/>
      <c r="AB68" s="741"/>
      <c r="AC68" s="706"/>
      <c r="AD68" s="742"/>
      <c r="AE68" s="258">
        <v>33</v>
      </c>
      <c r="AF68" s="615" t="str">
        <f>VLOOKUP(BP43,[2]eFHH!$P$4:$DU$518,42,FALSE)</f>
        <v>Increase in Women's Participation in Management of Development Projects</v>
      </c>
      <c r="AG68" s="602"/>
      <c r="AH68" s="602"/>
      <c r="AI68" s="602"/>
      <c r="AJ68" s="602"/>
      <c r="AK68" s="602"/>
      <c r="AL68" s="602"/>
      <c r="AM68" s="602"/>
      <c r="AN68" s="603"/>
      <c r="AO68" s="12"/>
      <c r="AP68" s="12"/>
      <c r="BH68" s="2"/>
      <c r="BI68" s="2"/>
      <c r="BJ68" s="3"/>
      <c r="BK68" s="3"/>
      <c r="BN68" s="4"/>
      <c r="BO68" s="579"/>
    </row>
    <row r="69" spans="1:67" ht="14.25" customHeight="1">
      <c r="A69" s="475">
        <v>1</v>
      </c>
      <c r="B69" s="476" t="str">
        <f>VLOOKUP(BN65,[2]eFHH!$P$1:$XX$3016,10,FALSE)</f>
        <v>No</v>
      </c>
      <c r="C69" s="477"/>
      <c r="D69" s="477"/>
      <c r="E69" s="477"/>
      <c r="F69" s="477"/>
      <c r="G69" s="477"/>
      <c r="H69" s="477"/>
      <c r="I69" s="13"/>
      <c r="J69" s="13"/>
      <c r="K69" s="28"/>
      <c r="L69" s="28"/>
      <c r="M69" s="13"/>
      <c r="N69" s="272"/>
      <c r="S69" s="251" t="s">
        <v>0</v>
      </c>
      <c r="U69" s="579"/>
      <c r="V69" s="251">
        <v>14</v>
      </c>
      <c r="W69" s="741" t="str">
        <f>VLOOKUP(BP43,[2]eFHH!$P$4:$DU$518,23,FALSE)</f>
        <v>Change in Distribution of Aid Materials</v>
      </c>
      <c r="X69" s="741"/>
      <c r="Y69" s="741"/>
      <c r="Z69" s="741"/>
      <c r="AA69" s="741"/>
      <c r="AB69" s="741"/>
      <c r="AC69" s="706"/>
      <c r="AD69" s="742"/>
      <c r="AE69" s="263"/>
      <c r="AF69" s="693"/>
      <c r="AG69" s="598"/>
      <c r="AH69" s="598"/>
      <c r="AI69" s="598"/>
      <c r="AJ69" s="598"/>
      <c r="AK69" s="598"/>
      <c r="AL69" s="598"/>
      <c r="AM69" s="598"/>
      <c r="AN69" s="599"/>
      <c r="AO69" s="12"/>
      <c r="AP69" s="12"/>
      <c r="BH69" s="2"/>
      <c r="BI69" s="2"/>
      <c r="BJ69" s="3"/>
      <c r="BK69" s="3"/>
      <c r="BN69" s="4"/>
      <c r="BO69" s="145"/>
    </row>
    <row r="70" spans="1:67" ht="14.25" customHeight="1">
      <c r="A70" s="288">
        <v>2</v>
      </c>
      <c r="B70" s="561" t="str">
        <f>VLOOKUP(BN65,[2]eFHH!$P$1:$XX$3016,11,FALSE)</f>
        <v>Yes</v>
      </c>
      <c r="C70" s="562"/>
      <c r="D70" s="562"/>
      <c r="E70" s="562"/>
      <c r="F70" s="562"/>
      <c r="G70" s="562"/>
      <c r="H70" s="562"/>
      <c r="I70" s="308"/>
      <c r="J70" s="308"/>
      <c r="K70" s="47"/>
      <c r="L70" s="47"/>
      <c r="M70" s="308"/>
      <c r="N70" s="154"/>
      <c r="O70" s="276"/>
      <c r="P70" s="154"/>
      <c r="Q70" s="154"/>
      <c r="R70" s="154"/>
      <c r="S70" s="251" t="s">
        <v>1</v>
      </c>
      <c r="U70" s="579"/>
      <c r="V70" s="251">
        <v>15</v>
      </c>
      <c r="W70" s="722" t="str">
        <f>VLOOKUP(BP43,[2]eFHH!$P$4:$DU$518,24,FALSE)</f>
        <v>Change in System of Local Governance</v>
      </c>
      <c r="X70" s="723"/>
      <c r="Y70" s="723"/>
      <c r="Z70" s="723"/>
      <c r="AA70" s="723"/>
      <c r="AB70" s="723"/>
      <c r="AC70" s="723"/>
      <c r="AD70" s="724"/>
      <c r="AE70" s="258">
        <v>34</v>
      </c>
      <c r="AF70" s="743" t="str">
        <f>VLOOKUP(BP43,[2]eFHH!$P$4:$DU$518,43,FALSE)</f>
        <v>Decrease in Women's Participation in Management of Development Projects</v>
      </c>
      <c r="AG70" s="744"/>
      <c r="AH70" s="744"/>
      <c r="AI70" s="744"/>
      <c r="AJ70" s="744"/>
      <c r="AK70" s="744"/>
      <c r="AL70" s="744"/>
      <c r="AM70" s="744"/>
      <c r="AN70" s="745"/>
      <c r="AO70" s="12"/>
      <c r="AP70" s="12"/>
      <c r="BH70" s="2"/>
      <c r="BI70" s="2"/>
      <c r="BJ70" s="3"/>
      <c r="BK70" s="3"/>
      <c r="BN70" s="309">
        <v>10.62</v>
      </c>
      <c r="BO70" s="310"/>
    </row>
    <row r="71" spans="1:67" ht="14.25" customHeight="1">
      <c r="U71" s="579"/>
      <c r="V71" s="258">
        <v>16</v>
      </c>
      <c r="W71" s="615" t="str">
        <f>VLOOKUP(BP43,[2]eFHH!$P$4:$DU$518,25,FALSE)</f>
        <v>Change in Selection Process for {Arbab / Malik / Qariyadar}</v>
      </c>
      <c r="X71" s="602"/>
      <c r="Y71" s="602"/>
      <c r="Z71" s="602"/>
      <c r="AA71" s="602"/>
      <c r="AB71" s="602"/>
      <c r="AC71" s="602"/>
      <c r="AD71" s="602"/>
      <c r="AE71" s="263"/>
      <c r="AF71" s="746"/>
      <c r="AG71" s="747"/>
      <c r="AH71" s="747"/>
      <c r="AI71" s="747"/>
      <c r="AJ71" s="747"/>
      <c r="AK71" s="747"/>
      <c r="AL71" s="747"/>
      <c r="AM71" s="747"/>
      <c r="AN71" s="748"/>
      <c r="AO71" s="12"/>
      <c r="AP71" s="12"/>
      <c r="BH71" s="2"/>
      <c r="BI71" s="2"/>
      <c r="BJ71" s="3"/>
      <c r="BK71" s="3"/>
      <c r="BN71" s="311">
        <f>VLOOKUP(BN70,[2]eFHH!$P$4:$BW$402,60,FALSE)</f>
        <v>0</v>
      </c>
      <c r="BO71" s="312"/>
    </row>
    <row r="72" spans="1:67" ht="15" customHeight="1">
      <c r="A72" s="187">
        <f>VLOOKUP(BN70,[2]eFHH!$K$4:$M$346,3,FALSE)</f>
        <v>12.129999999999997</v>
      </c>
      <c r="B72" s="187"/>
      <c r="C72" s="256" t="str">
        <f>VLOOKUP(BN70,[2]eFHH!$P$4:$BW$402,8,FALSE)</f>
        <v>During the past 12 months, have you wanted to change the decision of an influential people in the village of {Name of Council 1}?</v>
      </c>
      <c r="D72" s="256"/>
      <c r="E72" s="256"/>
      <c r="F72" s="256"/>
      <c r="G72" s="256"/>
      <c r="H72" s="256"/>
      <c r="I72" s="256"/>
      <c r="J72" s="256"/>
      <c r="K72" s="256"/>
      <c r="L72" s="256"/>
      <c r="M72" s="256"/>
      <c r="N72" s="256"/>
      <c r="O72" s="256"/>
      <c r="P72" s="256"/>
      <c r="Q72" s="256"/>
      <c r="R72" s="256"/>
      <c r="S72" s="256"/>
      <c r="U72" s="579"/>
      <c r="V72" s="613"/>
      <c r="W72" s="749"/>
      <c r="X72" s="596"/>
      <c r="Y72" s="596"/>
      <c r="Z72" s="596"/>
      <c r="AA72" s="596"/>
      <c r="AB72" s="596"/>
      <c r="AC72" s="596"/>
      <c r="AD72" s="596"/>
      <c r="AE72" s="750"/>
      <c r="AF72" s="750"/>
      <c r="AG72" s="750"/>
      <c r="AH72" s="750"/>
      <c r="AI72" s="750"/>
      <c r="AJ72" s="750"/>
      <c r="AK72" s="750"/>
      <c r="AL72" s="750"/>
      <c r="AM72" s="251" t="s">
        <v>0</v>
      </c>
      <c r="AN72" s="251" t="s">
        <v>1</v>
      </c>
      <c r="AO72" s="12"/>
      <c r="AP72" s="12"/>
      <c r="BH72" s="2"/>
      <c r="BI72" s="2"/>
      <c r="BJ72" s="3"/>
      <c r="BK72" s="3"/>
      <c r="BN72" s="240">
        <f>VLOOKUP(BN70,[2]eFHH!$P$4:$BW$402,3,FALSE)</f>
        <v>13.01</v>
      </c>
      <c r="BO72" s="241"/>
    </row>
    <row r="73" spans="1:67" ht="15" customHeight="1">
      <c r="A73" s="187"/>
      <c r="B73" s="187"/>
      <c r="C73" s="256"/>
      <c r="D73" s="256"/>
      <c r="E73" s="256"/>
      <c r="F73" s="256"/>
      <c r="G73" s="256"/>
      <c r="H73" s="256"/>
      <c r="I73" s="256"/>
      <c r="J73" s="256"/>
      <c r="K73" s="256"/>
      <c r="L73" s="256"/>
      <c r="M73" s="256"/>
      <c r="N73" s="256"/>
      <c r="O73" s="256"/>
      <c r="P73" s="256"/>
      <c r="Q73" s="256"/>
      <c r="R73" s="256"/>
      <c r="S73" s="256"/>
      <c r="U73" s="579"/>
      <c r="V73" s="595" t="s">
        <v>6</v>
      </c>
      <c r="W73" s="751" t="str">
        <f>VLOOKUP(BP43,[2]eFHH!$P$4:$DU$518,44,FALSE)</f>
        <v>Other:</v>
      </c>
      <c r="X73" s="752"/>
      <c r="Y73" s="752"/>
      <c r="Z73" s="752"/>
      <c r="AA73" s="752"/>
      <c r="AB73" s="752"/>
      <c r="AC73" s="752"/>
      <c r="AD73" s="752"/>
      <c r="AE73" s="752"/>
      <c r="AF73" s="752"/>
      <c r="AG73" s="752"/>
      <c r="AH73" s="752"/>
      <c r="AI73" s="752"/>
      <c r="AJ73" s="752"/>
      <c r="AK73" s="752"/>
      <c r="AL73" s="752"/>
      <c r="AM73" s="753"/>
      <c r="AN73" s="753"/>
      <c r="AO73" s="12"/>
      <c r="AP73" s="12"/>
      <c r="BH73" s="2"/>
      <c r="BI73" s="2"/>
      <c r="BJ73" s="3"/>
      <c r="BK73" s="3"/>
    </row>
    <row r="74" spans="1:67" ht="14.25" customHeight="1">
      <c r="A74" s="543">
        <v>1</v>
      </c>
      <c r="B74" s="478" t="str">
        <f>VLOOKUP(BN70,[2]eFHH!$P$4:$BW$402,10,FALSE)</f>
        <v>No</v>
      </c>
      <c r="C74" s="477"/>
      <c r="D74" s="272" t="str">
        <f>CONCATENATE("[&gt;&gt;",VLOOKUP(BN70,[2]eFHH!$P$4:$DV$3049,3,FALSE),"]")</f>
        <v>[&gt;&gt;13.01]</v>
      </c>
      <c r="E74" s="477"/>
      <c r="F74" s="477"/>
      <c r="G74" s="477"/>
      <c r="H74" s="477"/>
      <c r="I74" s="13"/>
      <c r="J74" s="288" t="s">
        <v>0</v>
      </c>
      <c r="K74" s="684" t="s">
        <v>70</v>
      </c>
      <c r="N74" s="272" t="str">
        <f>CONCATENATE("[&gt;&gt;",VLOOKUP(BN70,[2]eFHH!$P$4:$DV$3049,3,FALSE),"]")</f>
        <v>[&gt;&gt;13.01]</v>
      </c>
      <c r="S74" s="124"/>
      <c r="U74" s="579"/>
      <c r="V74" s="595"/>
      <c r="W74" s="751"/>
      <c r="X74" s="752"/>
      <c r="Y74" s="752"/>
      <c r="Z74" s="752"/>
      <c r="AA74" s="752"/>
      <c r="AB74" s="752"/>
      <c r="AC74" s="752"/>
      <c r="AD74" s="752"/>
      <c r="AE74" s="752"/>
      <c r="AF74" s="752"/>
      <c r="AG74" s="752"/>
      <c r="AH74" s="752"/>
      <c r="AI74" s="752"/>
      <c r="AJ74" s="752"/>
      <c r="AK74" s="752"/>
      <c r="AL74" s="752"/>
      <c r="AM74" s="752"/>
      <c r="AN74" s="752"/>
      <c r="AO74" s="12"/>
      <c r="AP74" s="12"/>
      <c r="BH74" s="2"/>
      <c r="BI74" s="2"/>
      <c r="BJ74" s="3"/>
      <c r="BK74" s="3"/>
    </row>
    <row r="75" spans="1:67" ht="14.25" customHeight="1">
      <c r="A75" s="288">
        <v>2</v>
      </c>
      <c r="B75" s="561" t="str">
        <f>VLOOKUP(BN70,[2]eFHH!$P$4:$BW$402,11,FALSE)</f>
        <v>Yes</v>
      </c>
      <c r="C75" s="562"/>
      <c r="D75" s="562"/>
      <c r="E75" s="562"/>
      <c r="F75" s="562"/>
      <c r="G75" s="562"/>
      <c r="H75" s="562"/>
      <c r="I75" s="308"/>
      <c r="J75" s="251" t="s">
        <v>1</v>
      </c>
      <c r="K75" s="695" t="s">
        <v>71</v>
      </c>
      <c r="L75" s="154"/>
      <c r="M75" s="154"/>
      <c r="N75" s="154"/>
      <c r="O75" s="276" t="str">
        <f>CONCATENATE("[&gt;&gt;",VLOOKUP(BN70,[2]eFHH!$P$4:$DV$3049,3,FALSE),"]")</f>
        <v>[&gt;&gt;13.01]</v>
      </c>
      <c r="P75" s="154"/>
      <c r="Q75" s="154"/>
      <c r="R75" s="154"/>
      <c r="S75" s="176"/>
      <c r="U75" s="579"/>
      <c r="V75" s="595"/>
      <c r="W75" s="751"/>
      <c r="X75" s="752"/>
      <c r="Y75" s="752"/>
      <c r="Z75" s="752"/>
      <c r="AA75" s="752"/>
      <c r="AB75" s="752"/>
      <c r="AC75" s="752"/>
      <c r="AD75" s="752"/>
      <c r="AE75" s="752"/>
      <c r="AF75" s="752"/>
      <c r="AG75" s="752"/>
      <c r="AH75" s="752"/>
      <c r="AI75" s="752"/>
      <c r="AJ75" s="752"/>
      <c r="AK75" s="752"/>
      <c r="AL75" s="752"/>
      <c r="AM75" s="752"/>
      <c r="AN75" s="752"/>
      <c r="AO75" s="12"/>
      <c r="AP75" s="12"/>
      <c r="BH75" s="2"/>
      <c r="BI75" s="2"/>
      <c r="BJ75" s="3"/>
      <c r="BK75" s="3"/>
    </row>
    <row r="76" spans="1:67" ht="14.25" customHeight="1">
      <c r="V76" s="595" t="s">
        <v>6</v>
      </c>
      <c r="W76" s="751" t="str">
        <f>VLOOKUP(BP43,[2]eFHH!$P$4:$DU$518,44,FALSE)</f>
        <v>Other:</v>
      </c>
      <c r="X76" s="752"/>
      <c r="Y76" s="752"/>
      <c r="Z76" s="752"/>
      <c r="AA76" s="752"/>
      <c r="AB76" s="752"/>
      <c r="AC76" s="752"/>
      <c r="AD76" s="752"/>
      <c r="AE76" s="752"/>
      <c r="AF76" s="752"/>
      <c r="AG76" s="752"/>
      <c r="AH76" s="752"/>
      <c r="AI76" s="752"/>
      <c r="AJ76" s="752"/>
      <c r="AK76" s="752"/>
      <c r="AL76" s="752"/>
      <c r="AM76" s="752"/>
      <c r="AN76" s="752"/>
      <c r="BH76" s="2"/>
      <c r="BI76" s="2"/>
      <c r="BJ76" s="3"/>
      <c r="BK76" s="3"/>
    </row>
    <row r="77" spans="1:67" ht="14.25" customHeight="1">
      <c r="V77" s="595"/>
      <c r="W77" s="751"/>
      <c r="X77" s="752"/>
      <c r="Y77" s="752"/>
      <c r="Z77" s="752"/>
      <c r="AA77" s="752"/>
      <c r="AB77" s="752"/>
      <c r="AC77" s="752"/>
      <c r="AD77" s="752"/>
      <c r="AE77" s="752"/>
      <c r="AF77" s="752"/>
      <c r="AG77" s="752"/>
      <c r="AH77" s="752"/>
      <c r="AI77" s="752"/>
      <c r="AJ77" s="752"/>
      <c r="AK77" s="752"/>
      <c r="AL77" s="752"/>
      <c r="AM77" s="752"/>
      <c r="AN77" s="752"/>
      <c r="AO77" s="12"/>
      <c r="AP77" s="12"/>
      <c r="BH77" s="2"/>
      <c r="BI77" s="2"/>
      <c r="BJ77" s="3"/>
      <c r="BK77" s="3"/>
    </row>
    <row r="78" spans="1:67" ht="14.25" customHeight="1">
      <c r="V78" s="595"/>
      <c r="W78" s="751"/>
      <c r="X78" s="752"/>
      <c r="Y78" s="752"/>
      <c r="Z78" s="752"/>
      <c r="AA78" s="752"/>
      <c r="AB78" s="752"/>
      <c r="AC78" s="752"/>
      <c r="AD78" s="752"/>
      <c r="AE78" s="752"/>
      <c r="AF78" s="752"/>
      <c r="AG78" s="752"/>
      <c r="AH78" s="752"/>
      <c r="AI78" s="752"/>
      <c r="AJ78" s="752"/>
      <c r="AK78" s="752"/>
      <c r="AL78" s="752"/>
      <c r="AM78" s="752"/>
      <c r="AN78" s="752"/>
      <c r="AO78" s="12"/>
      <c r="AP78" s="12"/>
      <c r="BH78" s="2"/>
      <c r="BI78" s="2"/>
      <c r="BJ78" s="3"/>
      <c r="BK78" s="3"/>
    </row>
    <row r="79" spans="1:67" ht="14.25" customHeight="1">
      <c r="V79" s="258" t="s">
        <v>6</v>
      </c>
      <c r="W79" s="725" t="str">
        <f>VLOOKUP(BP43,[2]eFHH!$P$4:$DU$518,44,FALSE)</f>
        <v>Other:</v>
      </c>
      <c r="X79" s="726"/>
      <c r="Y79" s="727"/>
      <c r="Z79" s="727"/>
      <c r="AA79" s="727"/>
      <c r="AB79" s="727"/>
      <c r="AC79" s="727"/>
      <c r="AD79" s="727"/>
      <c r="AE79" s="727"/>
      <c r="AF79" s="727"/>
      <c r="AG79" s="727"/>
      <c r="AH79" s="727"/>
      <c r="AI79" s="727"/>
      <c r="AJ79" s="727"/>
      <c r="AK79" s="727"/>
      <c r="AL79" s="727"/>
      <c r="AM79" s="727"/>
      <c r="AN79" s="739"/>
      <c r="AO79" s="12"/>
      <c r="AP79" s="12"/>
      <c r="BH79" s="2"/>
      <c r="BI79" s="2"/>
      <c r="BJ79" s="13"/>
      <c r="BK79" s="3"/>
    </row>
    <row r="80" spans="1:67" ht="14.25" customHeight="1">
      <c r="V80" s="263"/>
      <c r="W80" s="735"/>
      <c r="X80" s="736"/>
      <c r="Y80" s="737"/>
      <c r="Z80" s="737"/>
      <c r="AA80" s="737"/>
      <c r="AB80" s="737"/>
      <c r="AC80" s="737"/>
      <c r="AD80" s="737"/>
      <c r="AE80" s="737"/>
      <c r="AF80" s="737"/>
      <c r="AG80" s="737"/>
      <c r="AH80" s="737"/>
      <c r="AI80" s="737"/>
      <c r="AJ80" s="737"/>
      <c r="AK80" s="737"/>
      <c r="AL80" s="737"/>
      <c r="AM80" s="737"/>
      <c r="AN80" s="738"/>
      <c r="BH80" s="2"/>
      <c r="BI80" s="2"/>
      <c r="BJ80" s="13"/>
      <c r="BK80" s="3"/>
    </row>
    <row r="81" spans="1:64" ht="14.25" customHeight="1">
      <c r="A81" s="25"/>
      <c r="B81" s="477"/>
      <c r="C81" s="13"/>
      <c r="D81" s="41"/>
      <c r="E81" s="13"/>
      <c r="F81" s="13"/>
      <c r="G81" s="13"/>
      <c r="H81" s="13"/>
      <c r="I81" s="13"/>
      <c r="J81" s="25"/>
      <c r="K81" s="754"/>
      <c r="L81" s="13"/>
      <c r="M81" s="13"/>
      <c r="N81" s="13"/>
      <c r="O81" s="13"/>
      <c r="P81" s="13"/>
      <c r="Q81" s="13"/>
      <c r="T81" s="13"/>
      <c r="U81" s="21"/>
      <c r="V81" s="292"/>
      <c r="W81" s="755"/>
      <c r="X81" s="291"/>
      <c r="Y81" s="291"/>
      <c r="Z81" s="291"/>
      <c r="AA81" s="291"/>
      <c r="AB81" s="291"/>
      <c r="AC81" s="291"/>
      <c r="AD81" s="291"/>
      <c r="AE81" s="291"/>
      <c r="AF81" s="291"/>
      <c r="AG81" s="291"/>
      <c r="AH81" s="291"/>
      <c r="AI81" s="291"/>
      <c r="AJ81" s="291"/>
      <c r="AK81" s="291"/>
      <c r="AL81" s="291"/>
      <c r="AM81" s="291"/>
      <c r="AN81" s="291"/>
      <c r="BH81" s="2"/>
      <c r="BI81" s="2"/>
      <c r="BJ81" s="13"/>
      <c r="BK81" s="3"/>
    </row>
    <row r="82" spans="1:64" ht="15.75" customHeight="1">
      <c r="V82" s="23"/>
      <c r="W82" s="23"/>
      <c r="X82" s="8"/>
      <c r="Y82" s="8"/>
      <c r="Z82" s="8"/>
      <c r="AA82" s="8"/>
      <c r="AB82" s="8"/>
      <c r="AC82" s="8"/>
      <c r="AD82" s="8"/>
      <c r="AE82" s="8"/>
      <c r="AF82" s="8"/>
      <c r="AG82" s="8"/>
      <c r="AH82" s="8"/>
      <c r="AI82" s="8"/>
      <c r="AJ82" s="8"/>
      <c r="AK82" s="8"/>
      <c r="AL82" s="8"/>
      <c r="AM82" s="8"/>
      <c r="AN82" s="8"/>
      <c r="AO82" s="24"/>
      <c r="AP82" s="24"/>
      <c r="AQ82" s="13"/>
      <c r="AR82" s="13"/>
      <c r="AS82" s="3"/>
      <c r="AT82" s="3"/>
      <c r="AU82" s="3"/>
      <c r="AV82" s="3"/>
      <c r="AW82" s="3"/>
      <c r="AX82" s="3"/>
      <c r="AY82" s="3"/>
      <c r="AZ82" s="3"/>
      <c r="BA82" s="3"/>
      <c r="BB82" s="3"/>
      <c r="BC82" s="3"/>
      <c r="BD82" s="3"/>
      <c r="BE82" s="3"/>
      <c r="BF82" s="3"/>
      <c r="BG82" s="3"/>
      <c r="BH82" s="3"/>
      <c r="BI82" s="3"/>
      <c r="BJ82" s="3"/>
      <c r="BK82" s="3"/>
      <c r="BL82" s="13"/>
    </row>
    <row r="83" spans="1:64">
      <c r="V83" s="23"/>
      <c r="W83" s="23"/>
      <c r="X83" s="8"/>
      <c r="Y83" s="8"/>
      <c r="Z83" s="8"/>
      <c r="AA83" s="8"/>
      <c r="AB83" s="8"/>
      <c r="AC83" s="8"/>
      <c r="AD83" s="8"/>
      <c r="AE83" s="8"/>
      <c r="AF83" s="8"/>
      <c r="AG83" s="8"/>
      <c r="AH83" s="8"/>
      <c r="AI83" s="8"/>
      <c r="AJ83" s="8"/>
      <c r="AK83" s="8"/>
      <c r="AL83" s="8"/>
      <c r="AM83" s="8"/>
      <c r="AN83" s="8"/>
      <c r="AO83" s="66"/>
      <c r="AP83" s="66"/>
      <c r="BL83" s="13"/>
    </row>
    <row r="84" spans="1:64">
      <c r="V84" s="23"/>
      <c r="W84" s="23"/>
      <c r="X84" s="8"/>
      <c r="Y84" s="8"/>
      <c r="Z84" s="8"/>
      <c r="AA84" s="8"/>
      <c r="AB84" s="8"/>
      <c r="AC84" s="8"/>
      <c r="AD84" s="8"/>
      <c r="AE84" s="8"/>
      <c r="AF84" s="8"/>
      <c r="AG84" s="8"/>
      <c r="AH84" s="8"/>
      <c r="AI84" s="8"/>
      <c r="AJ84" s="8"/>
      <c r="AK84" s="8"/>
      <c r="AL84" s="8"/>
      <c r="AM84" s="8"/>
      <c r="AN84" s="8"/>
      <c r="BL84" s="13"/>
    </row>
    <row r="85" spans="1:64">
      <c r="V85" s="23"/>
      <c r="W85" s="23"/>
      <c r="X85" s="8"/>
      <c r="Y85" s="8"/>
      <c r="Z85" s="8"/>
      <c r="AA85" s="8"/>
      <c r="AB85" s="8"/>
      <c r="AC85" s="8"/>
      <c r="AD85" s="8"/>
      <c r="AE85" s="8"/>
      <c r="AF85" s="8"/>
      <c r="AG85" s="8"/>
      <c r="AH85" s="8"/>
      <c r="AI85" s="8"/>
      <c r="AJ85" s="8"/>
      <c r="AK85" s="8"/>
      <c r="AL85" s="8"/>
      <c r="AM85" s="8"/>
      <c r="AN85" s="8"/>
      <c r="BL85" s="13"/>
    </row>
    <row r="86" spans="1:64">
      <c r="V86" s="557"/>
      <c r="W86" s="477"/>
      <c r="X86" s="477"/>
      <c r="Y86" s="477"/>
      <c r="Z86" s="477"/>
      <c r="AA86" s="477"/>
      <c r="AB86" s="477"/>
      <c r="AC86" s="477"/>
      <c r="AD86" s="477"/>
      <c r="AE86" s="477"/>
      <c r="AF86" s="477"/>
      <c r="AG86" s="477"/>
      <c r="AH86" s="477"/>
      <c r="AI86" s="477"/>
      <c r="AJ86" s="477"/>
      <c r="AK86" s="477"/>
      <c r="AL86" s="477"/>
      <c r="AM86" s="477"/>
      <c r="AN86" s="477"/>
      <c r="AO86" s="68"/>
      <c r="AP86" s="68"/>
      <c r="BL86" s="13"/>
    </row>
    <row r="87" spans="1:64">
      <c r="V87" s="22"/>
      <c r="W87" s="477"/>
      <c r="X87" s="477"/>
      <c r="Y87" s="477"/>
      <c r="Z87" s="477"/>
      <c r="AA87" s="477"/>
      <c r="AB87" s="477"/>
      <c r="AC87" s="477"/>
      <c r="AD87" s="477"/>
      <c r="AE87" s="477"/>
      <c r="AF87" s="477"/>
      <c r="AG87" s="477"/>
      <c r="AH87" s="477"/>
      <c r="AI87" s="477"/>
      <c r="AJ87" s="477"/>
      <c r="AK87" s="477"/>
      <c r="AL87" s="477"/>
      <c r="AM87" s="477"/>
      <c r="AN87" s="477"/>
      <c r="AO87" s="28"/>
      <c r="AP87" s="21"/>
      <c r="BL87" s="13"/>
    </row>
    <row r="88" spans="1:64" ht="15.75" customHeight="1">
      <c r="V88" s="557"/>
      <c r="W88" s="756"/>
      <c r="X88" s="756"/>
      <c r="Y88" s="756"/>
      <c r="Z88" s="756"/>
      <c r="AA88" s="756"/>
      <c r="AB88" s="756"/>
      <c r="AC88" s="756"/>
      <c r="AD88" s="756"/>
      <c r="AE88" s="756"/>
      <c r="AF88" s="756"/>
      <c r="AG88" s="756"/>
      <c r="AH88" s="756"/>
      <c r="AI88" s="756"/>
      <c r="AJ88" s="756"/>
      <c r="AK88" s="756"/>
      <c r="AL88" s="756"/>
      <c r="AM88" s="756"/>
      <c r="AN88" s="756"/>
      <c r="AO88" s="13"/>
      <c r="AP88" s="21"/>
      <c r="BL88" s="13"/>
    </row>
    <row r="89" spans="1:64">
      <c r="V89" s="557"/>
      <c r="W89" s="756"/>
      <c r="X89" s="756"/>
      <c r="Y89" s="756"/>
      <c r="Z89" s="756"/>
      <c r="AA89" s="756"/>
      <c r="AB89" s="756"/>
      <c r="AC89" s="756"/>
      <c r="AD89" s="756"/>
      <c r="AE89" s="756"/>
      <c r="AF89" s="756"/>
      <c r="AG89" s="756"/>
      <c r="AH89" s="756"/>
      <c r="AI89" s="756"/>
      <c r="AJ89" s="756"/>
      <c r="AK89" s="756"/>
      <c r="AL89" s="756"/>
      <c r="AM89" s="756"/>
      <c r="AN89" s="756"/>
      <c r="AP89" s="21"/>
      <c r="BL89" s="13"/>
    </row>
    <row r="90" spans="1:64" ht="15.75" customHeight="1">
      <c r="V90" s="22"/>
      <c r="W90" s="756"/>
      <c r="X90" s="756"/>
      <c r="Y90" s="756"/>
      <c r="Z90" s="756"/>
      <c r="AA90" s="756"/>
      <c r="AB90" s="756"/>
      <c r="AC90" s="756"/>
      <c r="AD90" s="756"/>
      <c r="AE90" s="756"/>
      <c r="AF90" s="756"/>
      <c r="AG90" s="756"/>
      <c r="AH90" s="756"/>
      <c r="AI90" s="756"/>
      <c r="AJ90" s="756"/>
      <c r="AK90" s="756"/>
      <c r="AL90" s="756"/>
      <c r="AM90" s="756"/>
      <c r="AN90" s="22"/>
      <c r="BL90" s="13"/>
    </row>
    <row r="91" spans="1:64">
      <c r="V91" s="22"/>
      <c r="W91" s="756"/>
      <c r="X91" s="756"/>
      <c r="Y91" s="756"/>
      <c r="Z91" s="756"/>
      <c r="AA91" s="756"/>
      <c r="AB91" s="756"/>
      <c r="AC91" s="756"/>
      <c r="AD91" s="756"/>
      <c r="AE91" s="756"/>
      <c r="AF91" s="756"/>
      <c r="AG91" s="756"/>
      <c r="AH91" s="756"/>
      <c r="AI91" s="756"/>
      <c r="AJ91" s="756"/>
      <c r="AK91" s="756"/>
      <c r="AL91" s="756"/>
      <c r="AM91" s="756"/>
      <c r="AN91" s="22"/>
      <c r="BL91" s="13"/>
    </row>
    <row r="92" spans="1:64">
      <c r="V92" s="23"/>
      <c r="W92" s="23"/>
      <c r="X92" s="44"/>
      <c r="Y92" s="44"/>
      <c r="Z92" s="44"/>
      <c r="AA92" s="44"/>
      <c r="AB92" s="44"/>
      <c r="AC92" s="44"/>
      <c r="AD92" s="44"/>
      <c r="AE92" s="44"/>
      <c r="AF92" s="44"/>
      <c r="AG92" s="44"/>
      <c r="AH92" s="44"/>
      <c r="AI92" s="44"/>
      <c r="AJ92" s="44"/>
      <c r="AK92" s="44"/>
      <c r="AL92" s="44"/>
      <c r="AM92" s="44"/>
      <c r="AN92" s="44"/>
      <c r="AO92" s="31"/>
      <c r="AP92" s="31"/>
      <c r="BL92" s="13"/>
    </row>
    <row r="93" spans="1:64">
      <c r="V93" s="23"/>
      <c r="W93" s="23"/>
      <c r="X93" s="44"/>
      <c r="Y93" s="44"/>
      <c r="Z93" s="44"/>
      <c r="AA93" s="44"/>
      <c r="AB93" s="44"/>
      <c r="AC93" s="44"/>
      <c r="AD93" s="44"/>
      <c r="AE93" s="44"/>
      <c r="AF93" s="44"/>
      <c r="AG93" s="44"/>
      <c r="AH93" s="44"/>
      <c r="AI93" s="44"/>
      <c r="AJ93" s="44"/>
      <c r="AK93" s="44"/>
      <c r="AL93" s="44"/>
      <c r="AM93" s="44"/>
      <c r="AN93" s="44"/>
      <c r="AO93" s="66"/>
      <c r="AP93" s="66"/>
      <c r="BJ93" s="13"/>
      <c r="BK93" s="13"/>
      <c r="BL93" s="13"/>
    </row>
    <row r="94" spans="1:64">
      <c r="V94" s="23"/>
      <c r="W94" s="339"/>
      <c r="X94" s="339"/>
      <c r="Y94" s="339"/>
      <c r="Z94" s="339"/>
      <c r="AA94" s="339"/>
      <c r="AB94" s="339"/>
      <c r="AC94" s="339"/>
      <c r="AD94" s="339"/>
      <c r="AE94" s="339"/>
      <c r="AF94" s="339"/>
      <c r="AG94" s="339"/>
      <c r="AH94" s="339"/>
      <c r="AI94" s="339"/>
      <c r="AJ94" s="339"/>
      <c r="AK94" s="339"/>
      <c r="AL94" s="339"/>
      <c r="AM94" s="339"/>
      <c r="AN94" s="339"/>
      <c r="AO94" s="68"/>
      <c r="AP94" s="68"/>
      <c r="BJ94" s="13"/>
      <c r="BK94" s="13"/>
      <c r="BL94" s="13"/>
    </row>
    <row r="95" spans="1:64">
      <c r="V95" s="25"/>
      <c r="W95" s="756"/>
      <c r="X95" s="756"/>
      <c r="Y95" s="756"/>
      <c r="Z95" s="756"/>
      <c r="AA95" s="756"/>
      <c r="AB95" s="756"/>
      <c r="AC95" s="756"/>
      <c r="AD95" s="756"/>
      <c r="AE95" s="756"/>
      <c r="AF95" s="756"/>
      <c r="AG95" s="756"/>
      <c r="AH95" s="756"/>
      <c r="AI95" s="756"/>
      <c r="AJ95" s="756"/>
      <c r="AK95" s="756"/>
      <c r="AL95" s="756"/>
      <c r="AM95" s="756"/>
      <c r="AN95" s="756"/>
      <c r="AO95" s="13"/>
      <c r="BJ95" s="13"/>
      <c r="BK95" s="13"/>
      <c r="BL95" s="13"/>
    </row>
    <row r="96" spans="1:64">
      <c r="V96" s="25"/>
      <c r="W96" s="756"/>
      <c r="X96" s="756"/>
      <c r="Y96" s="756"/>
      <c r="Z96" s="756"/>
      <c r="AA96" s="756"/>
      <c r="AB96" s="756"/>
      <c r="AC96" s="756"/>
      <c r="AD96" s="756"/>
      <c r="AE96" s="756"/>
      <c r="AF96" s="756"/>
      <c r="AG96" s="756"/>
      <c r="AH96" s="756"/>
      <c r="AI96" s="756"/>
      <c r="AJ96" s="756"/>
      <c r="AK96" s="756"/>
      <c r="AL96" s="756"/>
      <c r="AM96" s="756"/>
      <c r="AN96" s="756"/>
      <c r="AO96" s="13"/>
      <c r="BJ96" s="13"/>
      <c r="BK96" s="13"/>
      <c r="BL96" s="13"/>
    </row>
    <row r="97" spans="22:64">
      <c r="V97" s="25"/>
      <c r="W97" s="756"/>
      <c r="X97" s="756"/>
      <c r="Y97" s="756"/>
      <c r="Z97" s="756"/>
      <c r="AA97" s="756"/>
      <c r="AB97" s="756"/>
      <c r="AC97" s="756"/>
      <c r="AD97" s="756"/>
      <c r="AE97" s="756"/>
      <c r="AF97" s="756"/>
      <c r="AG97" s="756"/>
      <c r="AH97" s="756"/>
      <c r="AI97" s="756"/>
      <c r="AJ97" s="756"/>
      <c r="AK97" s="756"/>
      <c r="AL97" s="756"/>
      <c r="AM97" s="756"/>
      <c r="AN97" s="25"/>
      <c r="AO97" s="28"/>
      <c r="BJ97" s="13"/>
      <c r="BK97" s="13"/>
      <c r="BL97" s="13"/>
    </row>
    <row r="98" spans="22:64">
      <c r="V98" s="25"/>
      <c r="W98" s="756"/>
      <c r="X98" s="756"/>
      <c r="Y98" s="756"/>
      <c r="Z98" s="756"/>
      <c r="AA98" s="756"/>
      <c r="AB98" s="756"/>
      <c r="AC98" s="756"/>
      <c r="AD98" s="756"/>
      <c r="AE98" s="756"/>
      <c r="AF98" s="756"/>
      <c r="AG98" s="756"/>
      <c r="AH98" s="756"/>
      <c r="AI98" s="756"/>
      <c r="AJ98" s="756"/>
      <c r="AK98" s="756"/>
      <c r="AL98" s="756"/>
      <c r="AM98" s="756"/>
      <c r="AN98" s="25"/>
      <c r="AO98" s="28"/>
      <c r="BJ98" s="13"/>
      <c r="BK98" s="13"/>
      <c r="BL98" s="13"/>
    </row>
    <row r="99" spans="22:64">
      <c r="AO99" s="13"/>
      <c r="BJ99" s="13"/>
      <c r="BK99" s="13"/>
      <c r="BL99" s="13"/>
    </row>
    <row r="100" spans="22:64">
      <c r="V100" s="23"/>
      <c r="W100" s="23"/>
      <c r="X100" s="44"/>
      <c r="Y100" s="44"/>
      <c r="Z100" s="44"/>
      <c r="AA100" s="44"/>
      <c r="AB100" s="44"/>
      <c r="AC100" s="44"/>
      <c r="AD100" s="44"/>
      <c r="AE100" s="44"/>
      <c r="AF100" s="44"/>
      <c r="AG100" s="44"/>
      <c r="AH100" s="44"/>
      <c r="AI100" s="44"/>
      <c r="AJ100" s="44"/>
      <c r="AK100" s="44"/>
      <c r="AL100" s="44"/>
      <c r="AM100" s="44"/>
      <c r="AN100" s="44"/>
      <c r="AO100" s="31"/>
      <c r="AP100" s="31"/>
      <c r="BJ100" s="13"/>
      <c r="BK100" s="13"/>
      <c r="BL100" s="13"/>
    </row>
    <row r="101" spans="22:64">
      <c r="V101" s="23"/>
      <c r="W101" s="23"/>
      <c r="X101" s="44"/>
      <c r="Y101" s="44"/>
      <c r="Z101" s="44"/>
      <c r="AA101" s="44"/>
      <c r="AB101" s="44"/>
      <c r="AC101" s="44"/>
      <c r="AD101" s="44"/>
      <c r="AE101" s="44"/>
      <c r="AF101" s="44"/>
      <c r="AG101" s="44"/>
      <c r="AH101" s="44"/>
      <c r="AI101" s="44"/>
      <c r="AJ101" s="44"/>
      <c r="AK101" s="44"/>
      <c r="AL101" s="44"/>
      <c r="AM101" s="44"/>
      <c r="AN101" s="44"/>
      <c r="AO101" s="66"/>
      <c r="AP101" s="66"/>
      <c r="BJ101" s="13"/>
      <c r="BK101" s="13"/>
      <c r="BL101" s="13"/>
    </row>
    <row r="102" spans="22:64">
      <c r="V102" s="23"/>
      <c r="W102" s="339"/>
      <c r="X102" s="339"/>
      <c r="Y102" s="339"/>
      <c r="Z102" s="339"/>
      <c r="AA102" s="339"/>
      <c r="AB102" s="339"/>
      <c r="AC102" s="339"/>
      <c r="AD102" s="339"/>
      <c r="AE102" s="339"/>
      <c r="AF102" s="339"/>
      <c r="AG102" s="339"/>
      <c r="AH102" s="339"/>
      <c r="AI102" s="339"/>
      <c r="AJ102" s="339"/>
      <c r="AK102" s="339"/>
      <c r="AL102" s="339"/>
      <c r="AM102" s="339"/>
      <c r="AN102" s="339"/>
      <c r="AO102" s="68"/>
      <c r="AP102" s="68"/>
      <c r="BJ102" s="13"/>
      <c r="BK102" s="13"/>
      <c r="BL102" s="13"/>
    </row>
    <row r="103" spans="22:64">
      <c r="V103" s="25"/>
      <c r="W103" s="477"/>
      <c r="X103" s="13"/>
      <c r="Y103" s="41"/>
      <c r="Z103" s="481"/>
      <c r="AA103" s="481"/>
      <c r="AB103" s="481"/>
      <c r="AC103" s="13"/>
      <c r="AD103" s="13"/>
      <c r="AE103" s="25"/>
      <c r="AF103" s="477"/>
      <c r="AG103" s="754"/>
      <c r="AH103" s="13"/>
      <c r="AI103" s="41"/>
      <c r="AJ103" s="13"/>
      <c r="AL103" s="28"/>
      <c r="AO103" s="13"/>
      <c r="BJ103" s="13"/>
      <c r="BK103" s="13"/>
      <c r="BL103" s="13"/>
    </row>
    <row r="104" spans="22:64">
      <c r="V104" s="25"/>
      <c r="W104" s="477"/>
      <c r="X104" s="28"/>
      <c r="Y104" s="28"/>
      <c r="Z104" s="28"/>
      <c r="AA104" s="28"/>
      <c r="AB104" s="28"/>
      <c r="AC104" s="28"/>
      <c r="AD104" s="28"/>
      <c r="AE104" s="25"/>
      <c r="AF104" s="754"/>
      <c r="AG104" s="754"/>
      <c r="AH104" s="13"/>
      <c r="AI104" s="44"/>
      <c r="AJ104" s="44"/>
      <c r="AK104" s="41"/>
      <c r="AO104" s="13"/>
      <c r="BJ104" s="13"/>
      <c r="BK104" s="13"/>
      <c r="BL104" s="13"/>
    </row>
    <row r="105" spans="22:64">
      <c r="AO105" s="28"/>
      <c r="BJ105" s="13"/>
      <c r="BK105" s="13"/>
      <c r="BL105" s="13"/>
    </row>
    <row r="106" spans="22:64">
      <c r="V106" s="23"/>
      <c r="W106" s="23"/>
      <c r="X106" s="44"/>
      <c r="Y106" s="44"/>
      <c r="Z106" s="44"/>
      <c r="AA106" s="44"/>
      <c r="AB106" s="44"/>
      <c r="AC106" s="44"/>
      <c r="AD106" s="44"/>
      <c r="AE106" s="44"/>
      <c r="AF106" s="44"/>
      <c r="AG106" s="44"/>
      <c r="AH106" s="44"/>
      <c r="AI106" s="44"/>
      <c r="AJ106" s="44"/>
      <c r="AK106" s="44"/>
      <c r="AL106" s="44"/>
      <c r="AM106" s="44"/>
      <c r="AN106" s="44"/>
      <c r="AO106" s="31"/>
      <c r="AP106" s="31"/>
      <c r="BJ106" s="13"/>
      <c r="BK106" s="13"/>
      <c r="BL106" s="13"/>
    </row>
    <row r="107" spans="22:64">
      <c r="V107" s="23"/>
      <c r="W107" s="23"/>
      <c r="X107" s="44"/>
      <c r="Y107" s="44"/>
      <c r="Z107" s="44"/>
      <c r="AA107" s="44"/>
      <c r="AB107" s="44"/>
      <c r="AC107" s="44"/>
      <c r="AD107" s="44"/>
      <c r="AE107" s="44"/>
      <c r="AF107" s="44"/>
      <c r="AG107" s="44"/>
      <c r="AH107" s="44"/>
      <c r="AI107" s="44"/>
      <c r="AJ107" s="44"/>
      <c r="AK107" s="44"/>
      <c r="AL107" s="44"/>
      <c r="AM107" s="44"/>
      <c r="AN107" s="44"/>
      <c r="AO107" s="66"/>
      <c r="AP107" s="66"/>
      <c r="BJ107" s="13"/>
      <c r="BK107" s="13"/>
      <c r="BL107" s="13"/>
    </row>
    <row r="108" spans="22:64">
      <c r="V108" s="23"/>
      <c r="W108" s="339"/>
      <c r="X108" s="339"/>
      <c r="Y108" s="339"/>
      <c r="Z108" s="339"/>
      <c r="AA108" s="339"/>
      <c r="AB108" s="339"/>
      <c r="AC108" s="339"/>
      <c r="AD108" s="339"/>
      <c r="AE108" s="339"/>
      <c r="AF108" s="339"/>
      <c r="AG108" s="339"/>
      <c r="AH108" s="339"/>
      <c r="AI108" s="339"/>
      <c r="AJ108" s="339"/>
      <c r="AK108" s="339"/>
      <c r="AL108" s="339"/>
      <c r="AM108" s="339"/>
      <c r="AN108" s="339"/>
      <c r="AO108" s="68"/>
      <c r="AP108" s="68"/>
      <c r="BJ108" s="13"/>
      <c r="BK108" s="13"/>
      <c r="BL108" s="13"/>
    </row>
    <row r="109" spans="22:64">
      <c r="V109" s="25"/>
      <c r="W109" s="477"/>
      <c r="X109" s="13"/>
      <c r="Y109" s="41"/>
      <c r="Z109" s="13"/>
      <c r="AA109" s="13"/>
      <c r="AB109" s="13"/>
      <c r="AC109" s="13"/>
      <c r="AD109" s="13"/>
      <c r="AE109" s="25"/>
      <c r="AF109" s="754"/>
      <c r="AG109" s="13"/>
      <c r="AH109" s="13"/>
      <c r="AI109" s="13"/>
      <c r="AJ109" s="13"/>
      <c r="AK109" s="13"/>
      <c r="AL109" s="13"/>
      <c r="AO109" s="21"/>
      <c r="AP109" s="21"/>
      <c r="BJ109" s="13"/>
      <c r="BK109" s="13"/>
      <c r="BL109" s="13"/>
    </row>
    <row r="110" spans="22:64">
      <c r="V110" s="25"/>
      <c r="W110" s="477"/>
      <c r="X110" s="44"/>
      <c r="Y110" s="44"/>
      <c r="Z110" s="44"/>
      <c r="AA110" s="44"/>
      <c r="AB110" s="44"/>
      <c r="AC110" s="44"/>
      <c r="AD110" s="44"/>
      <c r="AE110" s="25"/>
      <c r="AF110" s="754"/>
      <c r="AG110" s="13"/>
      <c r="AH110" s="13"/>
      <c r="AI110" s="44"/>
      <c r="AJ110" s="44"/>
      <c r="AK110" s="44"/>
      <c r="AL110" s="44"/>
      <c r="AP110" s="21"/>
      <c r="BJ110" s="13"/>
      <c r="BK110" s="13"/>
      <c r="BL110" s="13"/>
    </row>
    <row r="111" spans="22:64">
      <c r="V111" s="25"/>
      <c r="W111" s="477"/>
      <c r="X111" s="21"/>
      <c r="Y111" s="21"/>
      <c r="Z111" s="27"/>
      <c r="AA111" s="27"/>
      <c r="AB111" s="27"/>
      <c r="AC111" s="27"/>
      <c r="AD111" s="27"/>
      <c r="AE111" s="25"/>
      <c r="AF111" s="754"/>
      <c r="AG111" s="13"/>
      <c r="AH111" s="13"/>
      <c r="AI111" s="44"/>
      <c r="AJ111" s="44"/>
      <c r="AK111" s="44"/>
      <c r="AL111" s="44"/>
      <c r="AO111" s="21"/>
      <c r="AP111" s="21"/>
      <c r="BJ111" s="13"/>
      <c r="BK111" s="13"/>
      <c r="BL111" s="13"/>
    </row>
    <row r="112" spans="22:64">
      <c r="V112" s="25"/>
      <c r="W112" s="477"/>
      <c r="X112" s="21"/>
      <c r="Y112" s="21"/>
      <c r="Z112" s="33"/>
      <c r="AA112" s="33"/>
      <c r="AB112" s="33"/>
      <c r="AC112" s="33"/>
      <c r="AD112" s="33"/>
      <c r="AE112" s="25"/>
      <c r="AF112" s="754"/>
      <c r="AG112" s="13"/>
      <c r="AH112" s="13"/>
      <c r="AI112" s="146"/>
      <c r="AJ112" s="146"/>
      <c r="AK112" s="44"/>
      <c r="AL112" s="44"/>
      <c r="AM112" s="44"/>
      <c r="AN112" s="44"/>
      <c r="AO112" s="21"/>
      <c r="AP112" s="21"/>
      <c r="BJ112" s="13"/>
      <c r="BK112" s="13"/>
      <c r="BL112" s="13"/>
    </row>
    <row r="113" spans="22:64">
      <c r="V113" s="25"/>
      <c r="W113" s="477"/>
      <c r="X113" s="21"/>
      <c r="Y113" s="21"/>
      <c r="Z113" s="33"/>
      <c r="AA113" s="33"/>
      <c r="AB113" s="33"/>
      <c r="AC113" s="33"/>
      <c r="AD113" s="33"/>
      <c r="AE113" s="25"/>
      <c r="AF113" s="754"/>
      <c r="AG113" s="13"/>
      <c r="AH113" s="13"/>
      <c r="AI113" s="146"/>
      <c r="AJ113" s="146"/>
      <c r="AK113" s="44"/>
      <c r="AL113" s="44"/>
      <c r="AM113" s="13"/>
      <c r="AN113" s="13"/>
      <c r="AP113" s="21"/>
      <c r="BJ113" s="13"/>
      <c r="BK113" s="13"/>
      <c r="BL113" s="13"/>
    </row>
    <row r="114" spans="22:64">
      <c r="V114" s="25"/>
      <c r="W114" s="477"/>
      <c r="X114" s="21"/>
      <c r="Y114" s="21"/>
      <c r="Z114" s="44"/>
      <c r="AA114" s="44"/>
      <c r="AB114" s="44"/>
      <c r="AC114" s="44"/>
      <c r="AD114" s="44"/>
      <c r="AE114" s="25"/>
      <c r="AF114" s="754"/>
      <c r="AG114" s="13"/>
      <c r="AH114" s="13"/>
      <c r="AI114" s="27"/>
      <c r="AJ114" s="592"/>
      <c r="AK114" s="21"/>
      <c r="AL114" s="27"/>
      <c r="AM114" s="13"/>
      <c r="AN114" s="13"/>
      <c r="AP114" s="21"/>
      <c r="BJ114" s="13"/>
      <c r="BK114" s="13"/>
      <c r="BL114" s="13"/>
    </row>
    <row r="115" spans="22:64">
      <c r="V115" s="25"/>
      <c r="W115" s="477"/>
      <c r="X115" s="477"/>
      <c r="Y115" s="757"/>
      <c r="Z115" s="481"/>
      <c r="AA115" s="481"/>
      <c r="AB115" s="481"/>
      <c r="AC115" s="481"/>
      <c r="AD115" s="481"/>
      <c r="AE115" s="481"/>
      <c r="AF115" s="481"/>
      <c r="AG115" s="481"/>
      <c r="AH115" s="481"/>
      <c r="AI115" s="481"/>
      <c r="AJ115" s="481"/>
      <c r="AK115" s="481"/>
      <c r="AL115" s="481"/>
      <c r="AM115" s="481"/>
      <c r="AN115" s="25"/>
      <c r="AO115" s="13"/>
      <c r="AP115" s="21"/>
      <c r="BJ115" s="13"/>
      <c r="BK115" s="13"/>
      <c r="BL115" s="13"/>
    </row>
    <row r="116" spans="22:64">
      <c r="V116" s="25"/>
      <c r="W116" s="477"/>
      <c r="X116" s="477"/>
      <c r="Y116" s="481"/>
      <c r="Z116" s="481"/>
      <c r="AA116" s="481"/>
      <c r="AB116" s="481"/>
      <c r="AC116" s="481"/>
      <c r="AD116" s="481"/>
      <c r="AE116" s="481"/>
      <c r="AF116" s="481"/>
      <c r="AG116" s="481"/>
      <c r="AH116" s="481"/>
      <c r="AI116" s="481"/>
      <c r="AJ116" s="481"/>
      <c r="AK116" s="481"/>
      <c r="AL116" s="481"/>
      <c r="AM116" s="481"/>
      <c r="AN116" s="25"/>
      <c r="AO116" s="44"/>
      <c r="AP116" s="21"/>
      <c r="BJ116" s="13"/>
      <c r="BK116" s="13"/>
      <c r="BL116" s="13"/>
    </row>
    <row r="117" spans="22:64">
      <c r="BJ117" s="13"/>
      <c r="BK117" s="13"/>
      <c r="BL117" s="13"/>
    </row>
    <row r="118" spans="22:64">
      <c r="BJ118" s="13"/>
      <c r="BK118" s="13"/>
      <c r="BL118" s="13"/>
    </row>
    <row r="119" spans="22:64">
      <c r="BJ119" s="13"/>
      <c r="BK119" s="13"/>
      <c r="BL119" s="13"/>
    </row>
    <row r="120" spans="22:64">
      <c r="BJ120" s="13"/>
      <c r="BK120" s="13"/>
      <c r="BL120" s="13"/>
    </row>
    <row r="121" spans="22:64">
      <c r="BJ121" s="13"/>
      <c r="BK121" s="13"/>
      <c r="BL121" s="13"/>
    </row>
    <row r="122" spans="22:64">
      <c r="BJ122" s="13"/>
      <c r="BK122" s="13"/>
      <c r="BL122" s="13"/>
    </row>
    <row r="123" spans="22:64">
      <c r="BJ123" s="13"/>
      <c r="BK123" s="13"/>
      <c r="BL123" s="13"/>
    </row>
    <row r="124" spans="22:64">
      <c r="BJ124" s="13"/>
      <c r="BK124" s="13"/>
      <c r="BL124" s="13"/>
    </row>
    <row r="125" spans="22:64">
      <c r="BJ125" s="13"/>
      <c r="BK125" s="13"/>
      <c r="BL125" s="13"/>
    </row>
    <row r="126" spans="22:64">
      <c r="BJ126" s="13"/>
      <c r="BK126" s="13"/>
      <c r="BL126" s="13"/>
    </row>
    <row r="127" spans="22:64">
      <c r="BJ127" s="13"/>
      <c r="BK127" s="13"/>
      <c r="BL127" s="13"/>
    </row>
    <row r="128" spans="22:64">
      <c r="BJ128" s="13"/>
      <c r="BK128" s="13"/>
      <c r="BL128" s="13"/>
    </row>
    <row r="129" spans="62:64">
      <c r="BJ129" s="13"/>
      <c r="BK129" s="13"/>
      <c r="BL129" s="13"/>
    </row>
    <row r="130" spans="62:64">
      <c r="BJ130" s="13"/>
      <c r="BK130" s="13"/>
      <c r="BL130" s="13"/>
    </row>
    <row r="131" spans="62:64">
      <c r="BJ131" s="13"/>
      <c r="BK131" s="13"/>
      <c r="BL131" s="13"/>
    </row>
    <row r="132" spans="62:64">
      <c r="BJ132" s="13"/>
      <c r="BK132" s="13"/>
      <c r="BL132" s="13"/>
    </row>
    <row r="133" spans="62:64">
      <c r="BJ133" s="13"/>
      <c r="BK133" s="13"/>
      <c r="BL133" s="13"/>
    </row>
    <row r="134" spans="62:64">
      <c r="BJ134" s="13"/>
      <c r="BK134" s="13"/>
      <c r="BL134" s="13"/>
    </row>
    <row r="135" spans="62:64">
      <c r="BJ135" s="13"/>
      <c r="BK135" s="13"/>
      <c r="BL135" s="13"/>
    </row>
  </sheetData>
  <mergeCells count="182">
    <mergeCell ref="V73:V75"/>
    <mergeCell ref="W73:W75"/>
    <mergeCell ref="X73:AN75"/>
    <mergeCell ref="V76:V78"/>
    <mergeCell ref="W76:W78"/>
    <mergeCell ref="X76:AN78"/>
    <mergeCell ref="AF64:AN65"/>
    <mergeCell ref="V66:V67"/>
    <mergeCell ref="AE70:AE71"/>
    <mergeCell ref="AF70:AN71"/>
    <mergeCell ref="V71:V72"/>
    <mergeCell ref="W71:AD72"/>
    <mergeCell ref="X79:AN80"/>
    <mergeCell ref="W79:W80"/>
    <mergeCell ref="V79:V80"/>
    <mergeCell ref="BN71:BO71"/>
    <mergeCell ref="BN72:BO72"/>
    <mergeCell ref="V43:W43"/>
    <mergeCell ref="X43:AN43"/>
    <mergeCell ref="BP43:BQ43"/>
    <mergeCell ref="V44:AN44"/>
    <mergeCell ref="BP44:BQ44"/>
    <mergeCell ref="BP45:BQ45"/>
    <mergeCell ref="V46:V47"/>
    <mergeCell ref="W46:AD47"/>
    <mergeCell ref="AE46:AE47"/>
    <mergeCell ref="AF46:AN47"/>
    <mergeCell ref="V48:V49"/>
    <mergeCell ref="W48:AD49"/>
    <mergeCell ref="AE48:AE49"/>
    <mergeCell ref="AF48:AN49"/>
    <mergeCell ref="V50:V51"/>
    <mergeCell ref="W50:AD51"/>
    <mergeCell ref="AE50:AE51"/>
    <mergeCell ref="AF50:AN51"/>
    <mergeCell ref="V52:V53"/>
    <mergeCell ref="A72:B73"/>
    <mergeCell ref="C72:S73"/>
    <mergeCell ref="BN70:BO70"/>
    <mergeCell ref="V56:V57"/>
    <mergeCell ref="W56:AD57"/>
    <mergeCell ref="V58:V59"/>
    <mergeCell ref="W58:AD59"/>
    <mergeCell ref="AE58:AE59"/>
    <mergeCell ref="AF58:AN59"/>
    <mergeCell ref="V60:V61"/>
    <mergeCell ref="W60:AD61"/>
    <mergeCell ref="AE60:AE61"/>
    <mergeCell ref="AF60:AN61"/>
    <mergeCell ref="V62:V63"/>
    <mergeCell ref="W62:AD63"/>
    <mergeCell ref="V64:V65"/>
    <mergeCell ref="W64:AD65"/>
    <mergeCell ref="AE64:AE65"/>
    <mergeCell ref="BN67:BO67"/>
    <mergeCell ref="W66:AD67"/>
    <mergeCell ref="AE66:AE67"/>
    <mergeCell ref="AF66:AN67"/>
    <mergeCell ref="AE68:AE69"/>
    <mergeCell ref="AF68:AN69"/>
    <mergeCell ref="BP32:BQ32"/>
    <mergeCell ref="X29:AN30"/>
    <mergeCell ref="BP30:BQ30"/>
    <mergeCell ref="BP31:BQ31"/>
    <mergeCell ref="AS30:BI32"/>
    <mergeCell ref="AR30:AR32"/>
    <mergeCell ref="AQ30:AQ32"/>
    <mergeCell ref="BP5:BQ5"/>
    <mergeCell ref="X3:AN6"/>
    <mergeCell ref="BP14:BQ14"/>
    <mergeCell ref="BP15:BQ15"/>
    <mergeCell ref="BJ14:BK14"/>
    <mergeCell ref="W26:AE27"/>
    <mergeCell ref="AS3:BI4"/>
    <mergeCell ref="AQ3:AR4"/>
    <mergeCell ref="AQ9:AQ10"/>
    <mergeCell ref="AR9:BI10"/>
    <mergeCell ref="AR5:BI6"/>
    <mergeCell ref="BP16:BQ16"/>
    <mergeCell ref="W18:AE19"/>
    <mergeCell ref="BP3:BQ3"/>
    <mergeCell ref="BP4:BQ4"/>
    <mergeCell ref="AG18:AN19"/>
    <mergeCell ref="AF18:AF19"/>
    <mergeCell ref="A68:B68"/>
    <mergeCell ref="BN65:BO65"/>
    <mergeCell ref="C60:S64"/>
    <mergeCell ref="A60:B64"/>
    <mergeCell ref="C43:S46"/>
    <mergeCell ref="A43:B46"/>
    <mergeCell ref="A47:A48"/>
    <mergeCell ref="B49:J50"/>
    <mergeCell ref="A49:A50"/>
    <mergeCell ref="BN57:BO57"/>
    <mergeCell ref="BJ43:BK43"/>
    <mergeCell ref="BJ45:BK45"/>
    <mergeCell ref="AQ49:AR49"/>
    <mergeCell ref="AS49:BI49"/>
    <mergeCell ref="BJ49:BK49"/>
    <mergeCell ref="AQ50:BI50"/>
    <mergeCell ref="BJ51:BK51"/>
    <mergeCell ref="AQ57:AQ60"/>
    <mergeCell ref="AR57:AR60"/>
    <mergeCell ref="AS57:BI60"/>
    <mergeCell ref="AQ61:AQ64"/>
    <mergeCell ref="AR61:AR64"/>
    <mergeCell ref="AS61:BI64"/>
    <mergeCell ref="W52:AD53"/>
    <mergeCell ref="BN58:BO58"/>
    <mergeCell ref="BN59:BO59"/>
    <mergeCell ref="BN44:BO44"/>
    <mergeCell ref="BN43:BO43"/>
    <mergeCell ref="BN47:BO47"/>
    <mergeCell ref="BN22:BO22"/>
    <mergeCell ref="BN23:BO23"/>
    <mergeCell ref="BN66:BO66"/>
    <mergeCell ref="C68:S68"/>
    <mergeCell ref="V54:V55"/>
    <mergeCell ref="W54:AD55"/>
    <mergeCell ref="BJ5:BK5"/>
    <mergeCell ref="BJ4:BK4"/>
    <mergeCell ref="AQ5:AQ6"/>
    <mergeCell ref="V3:W6"/>
    <mergeCell ref="BN35:BO35"/>
    <mergeCell ref="C32:S35"/>
    <mergeCell ref="A32:B35"/>
    <mergeCell ref="BN33:BO33"/>
    <mergeCell ref="A16:A19"/>
    <mergeCell ref="X14:AN17"/>
    <mergeCell ref="V14:W17"/>
    <mergeCell ref="C21:S22"/>
    <mergeCell ref="A21:B22"/>
    <mergeCell ref="W23:AE25"/>
    <mergeCell ref="BJ17:BK17"/>
    <mergeCell ref="AS19:BI21"/>
    <mergeCell ref="AQ19:AR21"/>
    <mergeCell ref="BJ15:BK15"/>
    <mergeCell ref="A27:B28"/>
    <mergeCell ref="C27:S28"/>
    <mergeCell ref="BN29:BO29"/>
    <mergeCell ref="BN30:BO30"/>
    <mergeCell ref="BN34:BO34"/>
    <mergeCell ref="V29:W30"/>
    <mergeCell ref="A1:BI1"/>
    <mergeCell ref="A2:B2"/>
    <mergeCell ref="A41:BI41"/>
    <mergeCell ref="W11:AM12"/>
    <mergeCell ref="A42:B42"/>
    <mergeCell ref="AQ11:AQ12"/>
    <mergeCell ref="BN3:BO3"/>
    <mergeCell ref="B16:B19"/>
    <mergeCell ref="BN28:BO28"/>
    <mergeCell ref="BN4:BO4"/>
    <mergeCell ref="BN5:BO5"/>
    <mergeCell ref="V11:V12"/>
    <mergeCell ref="V7:V8"/>
    <mergeCell ref="V9:V10"/>
    <mergeCell ref="W7:AN8"/>
    <mergeCell ref="W9:AN10"/>
    <mergeCell ref="AF20:AF22"/>
    <mergeCell ref="AG20:AN22"/>
    <mergeCell ref="AG23:AN25"/>
    <mergeCell ref="AF23:AF25"/>
    <mergeCell ref="W20:AE22"/>
    <mergeCell ref="V20:V22"/>
    <mergeCell ref="C16:S19"/>
    <mergeCell ref="BN21:BO21"/>
    <mergeCell ref="A56:A58"/>
    <mergeCell ref="B56:B58"/>
    <mergeCell ref="C3:S10"/>
    <mergeCell ref="A3:B10"/>
    <mergeCell ref="AR11:BI12"/>
    <mergeCell ref="AQ13:AQ17"/>
    <mergeCell ref="AR13:AR17"/>
    <mergeCell ref="AQ43:AR44"/>
    <mergeCell ref="AS43:BI44"/>
    <mergeCell ref="B47:J48"/>
    <mergeCell ref="V26:V27"/>
    <mergeCell ref="V18:V19"/>
    <mergeCell ref="V23:V25"/>
    <mergeCell ref="AR7:BI8"/>
    <mergeCell ref="AQ7:AQ8"/>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0" max="60" man="1"/>
  </rowBreaks>
</worksheet>
</file>

<file path=xl/worksheets/sheet15.xml><?xml version="1.0" encoding="utf-8"?>
<worksheet xmlns="http://schemas.openxmlformats.org/spreadsheetml/2006/main" xmlns:r="http://schemas.openxmlformats.org/officeDocument/2006/relationships">
  <dimension ref="A1:CP79"/>
  <sheetViews>
    <sheetView view="pageBreakPreview" zoomScaleSheetLayoutView="100" workbookViewId="0">
      <selection activeCell="V29" sqref="V29:AN31"/>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89">
      <c r="A1" s="1" t="str">
        <f>CONCATENATE([2]Sections!$K$1," - / - ",[2]Sections!$K$16," ",[2]Sections!$L$16,": ",[2]Sections!$N$16," [ ",[2]Sections!$V$2," ",ROMAN(COUNT($BM$1:$BM$880))," / ",ROMAN(BM1)," ]")</f>
        <v>Female Household Questionnaire - / - Section 13: Miscellaneous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89" ht="6" customHeight="1">
      <c r="A2" s="537"/>
      <c r="B2" s="537"/>
    </row>
    <row r="3" spans="1:89" ht="15" customHeight="1">
      <c r="A3" s="55">
        <f>VLOOKUP(BN3,[2]eFHH!$K$1:$M$3017,3,FALSE)</f>
        <v>13.01</v>
      </c>
      <c r="B3" s="56"/>
      <c r="C3" s="14" t="str">
        <f>VLOOKUP(BN3,[2]eFHH!$P$1:$XX$3017,8,FALSE)</f>
        <v>Compared to this time last year, do you think that the economic situation of your household has improved, stayed the same, or deteriorated?</v>
      </c>
      <c r="D3" s="15"/>
      <c r="E3" s="15"/>
      <c r="F3" s="15"/>
      <c r="G3" s="15"/>
      <c r="H3" s="15"/>
      <c r="I3" s="15"/>
      <c r="J3" s="15"/>
      <c r="K3" s="15"/>
      <c r="L3" s="15"/>
      <c r="M3" s="15"/>
      <c r="N3" s="15"/>
      <c r="O3" s="15"/>
      <c r="P3" s="15"/>
      <c r="Q3" s="15"/>
      <c r="R3" s="15"/>
      <c r="S3" s="16"/>
      <c r="U3" s="119"/>
      <c r="V3" s="187">
        <f>VLOOKUP(BP3,[2]eFHH!$K$1:$M$3017,3,FALSE)</f>
        <v>13.069999999999999</v>
      </c>
      <c r="W3" s="187"/>
      <c r="X3" s="256" t="str">
        <f>VLOOKUP(BP3,[2]eFHH!$P$1:$XX$3016,8,FALSE)</f>
        <v>Compared to two years ago, do girls feel more safe or less safe when traveling to school, or there is no difference?</v>
      </c>
      <c r="Y3" s="256"/>
      <c r="Z3" s="256"/>
      <c r="AA3" s="256"/>
      <c r="AB3" s="256"/>
      <c r="AC3" s="256"/>
      <c r="AD3" s="256"/>
      <c r="AE3" s="256"/>
      <c r="AF3" s="256"/>
      <c r="AG3" s="256"/>
      <c r="AH3" s="256"/>
      <c r="AI3" s="256"/>
      <c r="AJ3" s="256"/>
      <c r="AK3" s="256"/>
      <c r="AL3" s="256"/>
      <c r="AM3" s="256"/>
      <c r="AN3" s="256"/>
      <c r="AP3" s="119"/>
      <c r="AQ3" s="538">
        <f>VLOOKUP(BJ3,[2]eFHH!$K$4:$M$402,3,FALSE)</f>
        <v>13.109999999999998</v>
      </c>
      <c r="AR3" s="538"/>
      <c r="AS3" s="120" t="str">
        <f>VLOOKUP(BJ3,[2]eFHH!$P$4:$BW$402,8,FALSE)</f>
        <v>Can you read this message for me?</v>
      </c>
      <c r="AT3" s="120"/>
      <c r="AU3" s="120"/>
      <c r="AV3" s="120"/>
      <c r="AW3" s="120"/>
      <c r="AX3" s="120"/>
      <c r="AY3" s="120"/>
      <c r="AZ3" s="120"/>
      <c r="BA3" s="120"/>
      <c r="BB3" s="120"/>
      <c r="BC3" s="120"/>
      <c r="BD3" s="120"/>
      <c r="BE3" s="120"/>
      <c r="BF3" s="120"/>
      <c r="BG3" s="120"/>
      <c r="BH3" s="120"/>
      <c r="BI3" s="121"/>
      <c r="BJ3" s="38">
        <v>77.010000000000005</v>
      </c>
      <c r="BK3" s="38"/>
      <c r="BN3" s="239">
        <v>7.34</v>
      </c>
      <c r="BO3" s="239"/>
      <c r="BP3" s="309">
        <v>77.510000000000005</v>
      </c>
      <c r="BQ3" s="310"/>
    </row>
    <row r="4" spans="1:89" ht="15" customHeight="1">
      <c r="A4" s="197"/>
      <c r="B4" s="198"/>
      <c r="C4" s="539"/>
      <c r="D4" s="415"/>
      <c r="E4" s="415"/>
      <c r="F4" s="415"/>
      <c r="G4" s="415"/>
      <c r="H4" s="415"/>
      <c r="I4" s="415"/>
      <c r="J4" s="415"/>
      <c r="K4" s="415"/>
      <c r="L4" s="415"/>
      <c r="M4" s="415"/>
      <c r="N4" s="415"/>
      <c r="O4" s="415"/>
      <c r="P4" s="415"/>
      <c r="Q4" s="415"/>
      <c r="R4" s="415"/>
      <c r="S4" s="287"/>
      <c r="U4" s="119"/>
      <c r="V4" s="187"/>
      <c r="W4" s="187"/>
      <c r="X4" s="256"/>
      <c r="Y4" s="256"/>
      <c r="Z4" s="256"/>
      <c r="AA4" s="256"/>
      <c r="AB4" s="256"/>
      <c r="AC4" s="256"/>
      <c r="AD4" s="256"/>
      <c r="AE4" s="256"/>
      <c r="AF4" s="256"/>
      <c r="AG4" s="256"/>
      <c r="AH4" s="256"/>
      <c r="AI4" s="256"/>
      <c r="AJ4" s="256"/>
      <c r="AK4" s="256"/>
      <c r="AL4" s="256"/>
      <c r="AM4" s="256"/>
      <c r="AN4" s="256"/>
      <c r="AP4" s="119"/>
      <c r="AQ4" s="540" t="str">
        <f>VLOOKUP(BJ3,[2]eFHH!$P$4:$BW$402,9,FALSE)</f>
        <v>[SHOW LITERACY CARD]</v>
      </c>
      <c r="AR4" s="541"/>
      <c r="AS4" s="541"/>
      <c r="AT4" s="541"/>
      <c r="AU4" s="541"/>
      <c r="AV4" s="541"/>
      <c r="AW4" s="541"/>
      <c r="AX4" s="541"/>
      <c r="AY4" s="541"/>
      <c r="AZ4" s="541"/>
      <c r="BA4" s="541"/>
      <c r="BB4" s="541"/>
      <c r="BC4" s="541"/>
      <c r="BD4" s="541"/>
      <c r="BE4" s="541"/>
      <c r="BF4" s="541"/>
      <c r="BG4" s="541"/>
      <c r="BH4" s="541"/>
      <c r="BI4" s="541"/>
      <c r="BJ4" s="43">
        <f>VLOOKUP(BJ3,[2]eFHH!$P$4:$BW$402,60,FALSE)</f>
        <v>0</v>
      </c>
      <c r="BK4" s="43"/>
      <c r="BN4" s="43">
        <f>VLOOKUP(BN3,[2]eFHH!$P$1:$XX$3017,60,FALSE)</f>
        <v>0</v>
      </c>
      <c r="BO4" s="43"/>
      <c r="BP4" s="311">
        <f>VLOOKUP(BP3,[2]eFHH!$P$1:$XX$3016,60,FALSE)</f>
        <v>0</v>
      </c>
      <c r="BQ4" s="312"/>
    </row>
    <row r="5" spans="1:89" ht="15" customHeight="1">
      <c r="A5" s="125"/>
      <c r="B5" s="126"/>
      <c r="C5" s="17"/>
      <c r="D5" s="18"/>
      <c r="E5" s="18"/>
      <c r="F5" s="18"/>
      <c r="G5" s="18"/>
      <c r="H5" s="18"/>
      <c r="I5" s="18"/>
      <c r="J5" s="18"/>
      <c r="K5" s="18"/>
      <c r="L5" s="18"/>
      <c r="M5" s="18"/>
      <c r="N5" s="18"/>
      <c r="O5" s="18"/>
      <c r="P5" s="18"/>
      <c r="Q5" s="18"/>
      <c r="R5" s="18"/>
      <c r="S5" s="19"/>
      <c r="U5" s="119"/>
      <c r="V5" s="187"/>
      <c r="W5" s="187"/>
      <c r="X5" s="256"/>
      <c r="Y5" s="256"/>
      <c r="Z5" s="256"/>
      <c r="AA5" s="256"/>
      <c r="AB5" s="256"/>
      <c r="AC5" s="256"/>
      <c r="AD5" s="256"/>
      <c r="AE5" s="256"/>
      <c r="AF5" s="256"/>
      <c r="AG5" s="256"/>
      <c r="AH5" s="256"/>
      <c r="AI5" s="256"/>
      <c r="AJ5" s="256"/>
      <c r="AK5" s="256"/>
      <c r="AL5" s="256"/>
      <c r="AM5" s="256"/>
      <c r="AN5" s="256"/>
      <c r="AP5" s="119"/>
      <c r="AQ5" s="39">
        <v>1</v>
      </c>
      <c r="AR5" s="300" t="str">
        <f>VLOOKUP(BJ3,[2]eFHH!$P$4:$BW$402,10,FALSE)</f>
        <v>Made No Effort Because He/She Could Not Read</v>
      </c>
      <c r="AS5" s="2"/>
      <c r="AT5" s="41"/>
      <c r="AU5" s="2"/>
      <c r="AV5" s="2"/>
      <c r="AW5" s="2"/>
      <c r="AX5" s="2"/>
      <c r="AY5" s="13"/>
      <c r="AZ5" s="25"/>
      <c r="BA5" s="301"/>
      <c r="BB5" s="13"/>
      <c r="BC5" s="2"/>
      <c r="BD5" s="2"/>
      <c r="BE5" s="2"/>
      <c r="BF5" s="2"/>
      <c r="BG5" s="2"/>
      <c r="BI5" s="124"/>
      <c r="BJ5" s="140" t="str">
        <f>VLOOKUP(BJ3,[2]eFHH!$P$4:$BW$402,3,FALSE)</f>
        <v/>
      </c>
      <c r="BK5" s="140"/>
      <c r="BN5" s="140" t="str">
        <f>VLOOKUP(BN3,[2]eFHH!$P$1:$XX$3017,3,FALSE)</f>
        <v/>
      </c>
      <c r="BO5" s="140"/>
      <c r="BP5" s="240" t="str">
        <f>VLOOKUP(BP3,[2]eFHH!$P$1:$XX$3016,3,FALSE)</f>
        <v/>
      </c>
      <c r="BQ5" s="241"/>
    </row>
    <row r="6" spans="1:89" ht="14.25" customHeight="1">
      <c r="A6" s="251">
        <v>1</v>
      </c>
      <c r="B6" s="542" t="str">
        <f>VLOOKUP(BN3,[2]eFHH!$P$1:$XX$3017,10,FALSE)</f>
        <v>Improved</v>
      </c>
      <c r="C6" s="163"/>
      <c r="D6" s="167"/>
      <c r="E6" s="167"/>
      <c r="F6" s="167"/>
      <c r="G6" s="167"/>
      <c r="H6" s="167"/>
      <c r="I6" s="167"/>
      <c r="J6" s="168"/>
      <c r="K6" s="168"/>
      <c r="L6" s="168"/>
      <c r="M6" s="168"/>
      <c r="N6" s="168"/>
      <c r="O6" s="168"/>
      <c r="P6" s="168"/>
      <c r="Q6" s="168"/>
      <c r="R6" s="168"/>
      <c r="S6" s="204"/>
      <c r="U6" s="119"/>
      <c r="V6" s="543" t="s">
        <v>5</v>
      </c>
      <c r="W6" s="478" t="str">
        <f>VLOOKUP(BP3,[2]eFHH!$P$1:$XX$3016,10,FALSE)</f>
        <v>Girls of this Village Do Not Go to School</v>
      </c>
      <c r="X6" s="477"/>
      <c r="Y6" s="477"/>
      <c r="Z6" s="477"/>
      <c r="AA6" s="477"/>
      <c r="AB6" s="477"/>
      <c r="AC6" s="477"/>
      <c r="AD6" s="13"/>
      <c r="AE6" s="28"/>
      <c r="AF6" s="28"/>
      <c r="AG6" s="28"/>
      <c r="AH6" s="28"/>
      <c r="AI6" s="28"/>
      <c r="AJ6" s="28"/>
      <c r="AK6" s="28"/>
      <c r="AL6" s="28"/>
      <c r="AM6" s="28"/>
      <c r="AN6" s="204"/>
      <c r="AP6" s="119"/>
      <c r="AQ6" s="45">
        <v>2</v>
      </c>
      <c r="AR6" s="300" t="str">
        <f>VLOOKUP(BJ3,[2]eFHH!$P$4:$BW$402,11,FALSE)</f>
        <v>Tried to Read, but Could Not</v>
      </c>
      <c r="AS6" s="44"/>
      <c r="AT6" s="44"/>
      <c r="AU6" s="44"/>
      <c r="AV6" s="44"/>
      <c r="AW6" s="44"/>
      <c r="AX6" s="44"/>
      <c r="AY6" s="44"/>
      <c r="AZ6" s="25"/>
      <c r="BA6" s="301"/>
      <c r="BB6" s="13"/>
      <c r="BC6" s="2"/>
      <c r="BD6" s="44"/>
      <c r="BE6" s="44"/>
      <c r="BF6" s="44"/>
      <c r="BG6" s="44"/>
      <c r="BI6" s="124"/>
      <c r="BJ6" s="21"/>
      <c r="BK6" s="4"/>
      <c r="BN6" s="4"/>
      <c r="BO6" s="145"/>
      <c r="BQ6" s="544"/>
    </row>
    <row r="7" spans="1:89" ht="14.25" customHeight="1">
      <c r="A7" s="251">
        <v>2</v>
      </c>
      <c r="B7" s="335" t="str">
        <f>VLOOKUP(BN3,[2]eFHH!$P$1:$XX$3017,11,FALSE)</f>
        <v>Stayed the Same</v>
      </c>
      <c r="C7" s="8"/>
      <c r="F7" s="272"/>
      <c r="J7" s="22"/>
      <c r="K7" s="20"/>
      <c r="L7" s="545"/>
      <c r="M7" s="13"/>
      <c r="N7" s="272"/>
      <c r="O7" s="13"/>
      <c r="Q7" s="12"/>
      <c r="S7" s="251" t="s">
        <v>0</v>
      </c>
      <c r="U7" s="119"/>
      <c r="V7" s="288">
        <v>1</v>
      </c>
      <c r="W7" s="478" t="str">
        <f>VLOOKUP(BP3,[2]eFHH!$P$1:$XX$3016,11,FALSE)</f>
        <v>More Risk</v>
      </c>
      <c r="X7" s="477"/>
      <c r="Y7" s="477"/>
      <c r="Z7" s="477"/>
      <c r="AA7" s="477"/>
      <c r="AB7" s="477"/>
      <c r="AC7" s="477"/>
      <c r="AD7" s="13"/>
      <c r="AE7" s="22"/>
      <c r="AF7" s="20"/>
      <c r="AG7" s="545"/>
      <c r="AH7" s="13"/>
      <c r="AI7" s="272"/>
      <c r="AJ7" s="13"/>
      <c r="AN7" s="176"/>
      <c r="AP7" s="119"/>
      <c r="AQ7" s="45">
        <v>3</v>
      </c>
      <c r="AR7" s="300" t="str">
        <f>VLOOKUP(BJ3,[2]eFHH!$P$4:$BW$402,12,FALSE)</f>
        <v>Tried to Read, but Could Not Do So Correctly</v>
      </c>
      <c r="AS7" s="21"/>
      <c r="AT7" s="21"/>
      <c r="AU7" s="27"/>
      <c r="AV7" s="27"/>
      <c r="AW7" s="27"/>
      <c r="AX7" s="27"/>
      <c r="AY7" s="27"/>
      <c r="AZ7" s="25"/>
      <c r="BA7" s="301"/>
      <c r="BB7" s="13"/>
      <c r="BC7" s="2"/>
      <c r="BD7" s="44"/>
      <c r="BE7" s="44"/>
      <c r="BF7" s="44"/>
      <c r="BG7" s="44"/>
      <c r="BI7" s="124"/>
      <c r="BJ7" s="4"/>
      <c r="BK7" s="4"/>
      <c r="BN7" s="4"/>
      <c r="BO7" s="145"/>
      <c r="BP7" s="24"/>
      <c r="BQ7" s="145"/>
    </row>
    <row r="8" spans="1:89" ht="14.25" customHeight="1">
      <c r="A8" s="251">
        <v>3</v>
      </c>
      <c r="B8" s="513" t="str">
        <f>VLOOKUP(BN3,[2]eFHH!$P$1:$XX$3017,12,FALSE)</f>
        <v>Deteriorated</v>
      </c>
      <c r="C8" s="305"/>
      <c r="D8" s="154"/>
      <c r="E8" s="154"/>
      <c r="F8" s="154"/>
      <c r="G8" s="154"/>
      <c r="H8" s="154"/>
      <c r="I8" s="154"/>
      <c r="J8" s="277"/>
      <c r="K8" s="546"/>
      <c r="L8" s="546"/>
      <c r="M8" s="308"/>
      <c r="N8" s="547"/>
      <c r="O8" s="547"/>
      <c r="P8" s="276"/>
      <c r="Q8" s="154"/>
      <c r="R8" s="154"/>
      <c r="S8" s="251" t="s">
        <v>1</v>
      </c>
      <c r="U8" s="119"/>
      <c r="V8" s="251">
        <v>2</v>
      </c>
      <c r="W8" s="335" t="str">
        <f>VLOOKUP(BP3,[2]eFHH!$P$1:$XX$3017,12,FALSE)</f>
        <v>No Change in Risk</v>
      </c>
      <c r="X8" s="28"/>
      <c r="Y8" s="28"/>
      <c r="Z8" s="28"/>
      <c r="AA8" s="28"/>
      <c r="AB8" s="28"/>
      <c r="AC8" s="28"/>
      <c r="AD8" s="28"/>
      <c r="AE8" s="22"/>
      <c r="AF8" s="545"/>
      <c r="AG8" s="545"/>
      <c r="AH8" s="13"/>
      <c r="AI8" s="8"/>
      <c r="AJ8" s="8"/>
      <c r="AK8" s="272"/>
      <c r="AM8" s="124"/>
      <c r="AN8" s="251" t="s">
        <v>0</v>
      </c>
      <c r="AP8" s="119"/>
      <c r="AQ8" s="45">
        <v>4</v>
      </c>
      <c r="AR8" s="304" t="str">
        <f>VLOOKUP(BJ3,[2]eFHH!$P$4:$BW$402,13,FALSE)</f>
        <v>Read the Card Correctly</v>
      </c>
      <c r="AS8" s="305"/>
      <c r="AT8" s="305"/>
      <c r="AU8" s="306"/>
      <c r="AV8" s="306"/>
      <c r="AW8" s="306"/>
      <c r="AX8" s="306"/>
      <c r="AY8" s="306"/>
      <c r="AZ8" s="49"/>
      <c r="BA8" s="307"/>
      <c r="BB8" s="308"/>
      <c r="BC8" s="48"/>
      <c r="BD8" s="174"/>
      <c r="BE8" s="174"/>
      <c r="BF8" s="174"/>
      <c r="BG8" s="174"/>
      <c r="BH8" s="154"/>
      <c r="BI8" s="251" t="s">
        <v>1</v>
      </c>
      <c r="BJ8" s="28"/>
      <c r="BK8" s="28"/>
      <c r="BN8" s="4"/>
      <c r="BO8" s="145"/>
      <c r="BP8" s="28"/>
      <c r="BQ8" s="145"/>
    </row>
    <row r="9" spans="1:89" ht="14.25" customHeight="1">
      <c r="A9" s="3"/>
      <c r="B9" s="3"/>
      <c r="C9" s="3"/>
      <c r="D9" s="3"/>
      <c r="E9" s="3"/>
      <c r="F9" s="3"/>
      <c r="G9" s="3"/>
      <c r="H9" s="3"/>
      <c r="I9" s="3"/>
      <c r="J9" s="3"/>
      <c r="K9" s="3"/>
      <c r="L9" s="3"/>
      <c r="M9" s="3"/>
      <c r="N9" s="3"/>
      <c r="O9" s="3"/>
      <c r="P9" s="3"/>
      <c r="Q9" s="3"/>
      <c r="R9" s="3"/>
      <c r="S9" s="3"/>
      <c r="U9" s="119"/>
      <c r="V9" s="251">
        <v>3</v>
      </c>
      <c r="W9" s="513" t="str">
        <f>VLOOKUP(BP3,[2]eFHH!$P$1:$XX$3017,13,FALSE)</f>
        <v>Less Risk</v>
      </c>
      <c r="X9" s="47"/>
      <c r="Y9" s="47"/>
      <c r="Z9" s="47"/>
      <c r="AA9" s="47"/>
      <c r="AB9" s="47"/>
      <c r="AC9" s="47"/>
      <c r="AD9" s="47"/>
      <c r="AE9" s="277"/>
      <c r="AF9" s="546"/>
      <c r="AG9" s="546"/>
      <c r="AH9" s="308"/>
      <c r="AI9" s="547"/>
      <c r="AJ9" s="547"/>
      <c r="AK9" s="276"/>
      <c r="AL9" s="154"/>
      <c r="AM9" s="154"/>
      <c r="AN9" s="251" t="s">
        <v>1</v>
      </c>
      <c r="AP9" s="119"/>
      <c r="BJ9" s="38">
        <v>77.02</v>
      </c>
      <c r="BK9" s="38"/>
      <c r="BO9" s="145"/>
      <c r="BP9" s="28"/>
      <c r="BQ9" s="303"/>
    </row>
    <row r="10" spans="1:89" ht="15" customHeight="1">
      <c r="A10" s="55">
        <f>VLOOKUP(BN10,[2]eFHH!$K$1:$M$3017,3,FALSE)</f>
        <v>13.02</v>
      </c>
      <c r="B10" s="179"/>
      <c r="C10" s="15" t="str">
        <f>VLOOKUP(BN10,[2]eFHH!$P$1:$XX$3016,8,FALSE)</f>
        <v>In your opinion, will the economic welfare of people in this village improve in the next year?</v>
      </c>
      <c r="D10" s="15"/>
      <c r="E10" s="15"/>
      <c r="F10" s="15"/>
      <c r="G10" s="15"/>
      <c r="H10" s="15"/>
      <c r="I10" s="15"/>
      <c r="J10" s="15"/>
      <c r="K10" s="15"/>
      <c r="L10" s="15"/>
      <c r="M10" s="15"/>
      <c r="N10" s="15"/>
      <c r="O10" s="15"/>
      <c r="P10" s="15"/>
      <c r="Q10" s="15"/>
      <c r="R10" s="15"/>
      <c r="S10" s="16"/>
      <c r="U10" s="119"/>
      <c r="AP10" s="119"/>
      <c r="AQ10" s="55">
        <f>VLOOKUP(BJ9,[2]eFHH!$K$4:$M$402,3,FALSE)</f>
        <v>13.119999999999997</v>
      </c>
      <c r="AR10" s="56"/>
      <c r="AS10" s="120" t="str">
        <f>VLOOKUP(BJ9,[2]eFHH!$P$4:$BW$402,8,FALSE)</f>
        <v>Now, I want you to calculate this for me: What is 7 times 8?</v>
      </c>
      <c r="AT10" s="120"/>
      <c r="AU10" s="120"/>
      <c r="AV10" s="120"/>
      <c r="AW10" s="120"/>
      <c r="AX10" s="120"/>
      <c r="AY10" s="120"/>
      <c r="AZ10" s="120"/>
      <c r="BA10" s="120"/>
      <c r="BB10" s="120"/>
      <c r="BC10" s="120"/>
      <c r="BD10" s="120"/>
      <c r="BE10" s="120"/>
      <c r="BF10" s="120"/>
      <c r="BG10" s="120"/>
      <c r="BH10" s="120"/>
      <c r="BI10" s="121"/>
      <c r="BJ10" s="43">
        <f>VLOOKUP(BJ9,[2]eFHH!$P$4:$BW$402,60,FALSE)</f>
        <v>0</v>
      </c>
      <c r="BK10" s="43"/>
      <c r="BN10" s="309">
        <v>10.14</v>
      </c>
      <c r="BO10" s="310"/>
      <c r="BP10" s="239">
        <v>6.15</v>
      </c>
      <c r="BQ10" s="239"/>
    </row>
    <row r="11" spans="1:89" ht="15" customHeight="1">
      <c r="A11" s="125"/>
      <c r="B11" s="180"/>
      <c r="C11" s="18"/>
      <c r="D11" s="18"/>
      <c r="E11" s="18"/>
      <c r="F11" s="18"/>
      <c r="G11" s="18"/>
      <c r="H11" s="18"/>
      <c r="I11" s="18"/>
      <c r="J11" s="18"/>
      <c r="K11" s="18"/>
      <c r="L11" s="18"/>
      <c r="M11" s="18"/>
      <c r="N11" s="18"/>
      <c r="O11" s="18"/>
      <c r="P11" s="18"/>
      <c r="Q11" s="18"/>
      <c r="R11" s="18"/>
      <c r="S11" s="19"/>
      <c r="U11" s="119"/>
      <c r="V11" s="55">
        <f>VLOOKUP(BP10,[2]eFHH!$K$1:$M$3017,3,FALSE)</f>
        <v>13.079999999999998</v>
      </c>
      <c r="W11" s="56"/>
      <c r="X11" s="14" t="str">
        <f>VLOOKUP(BP10,[2]eFHH!$P$1:$XX$3017,8,FALSE)</f>
        <v>In your opinion, in whose benefit do the decision-makers in the village act: their own, people with power, or for all the people in the village?</v>
      </c>
      <c r="Y11" s="15"/>
      <c r="Z11" s="15"/>
      <c r="AA11" s="15"/>
      <c r="AB11" s="15"/>
      <c r="AC11" s="15"/>
      <c r="AD11" s="15"/>
      <c r="AE11" s="15"/>
      <c r="AF11" s="15"/>
      <c r="AG11" s="15"/>
      <c r="AH11" s="15"/>
      <c r="AI11" s="15"/>
      <c r="AJ11" s="15"/>
      <c r="AK11" s="15"/>
      <c r="AL11" s="15"/>
      <c r="AM11" s="15"/>
      <c r="AN11" s="16"/>
      <c r="AP11" s="119"/>
      <c r="AQ11" s="125"/>
      <c r="AR11" s="126"/>
      <c r="AS11" s="127"/>
      <c r="AT11" s="127"/>
      <c r="AU11" s="127"/>
      <c r="AV11" s="127"/>
      <c r="AW11" s="127"/>
      <c r="AX11" s="127"/>
      <c r="AY11" s="127"/>
      <c r="AZ11" s="127"/>
      <c r="BA11" s="127"/>
      <c r="BB11" s="127"/>
      <c r="BC11" s="127"/>
      <c r="BD11" s="127"/>
      <c r="BE11" s="127"/>
      <c r="BF11" s="127"/>
      <c r="BG11" s="127"/>
      <c r="BH11" s="127"/>
      <c r="BI11" s="128"/>
      <c r="BJ11" s="140" t="str">
        <f>VLOOKUP(BJ9,[2]eFHH!$P$4:$BW$402,3,FALSE)</f>
        <v/>
      </c>
      <c r="BK11" s="140"/>
      <c r="BN11" s="311">
        <f>VLOOKUP(BN10,[2]eFHH!$P$1:$XX$3016,60,FALSE)</f>
        <v>0</v>
      </c>
      <c r="BO11" s="312"/>
      <c r="BP11" s="43">
        <f>VLOOKUP(BP10,[2]eFHH!$P$1:$XX$3017,60,FALSE)</f>
        <v>0</v>
      </c>
      <c r="BQ11" s="43"/>
    </row>
    <row r="12" spans="1:89" ht="15" customHeight="1">
      <c r="A12" s="543">
        <v>1</v>
      </c>
      <c r="B12" s="478" t="str">
        <f>VLOOKUP(BN10,[2]eFHH!$P$1:$XX$3016,10,FALSE)</f>
        <v>No, It Will Not Improve</v>
      </c>
      <c r="C12" s="477"/>
      <c r="D12" s="477"/>
      <c r="E12" s="477"/>
      <c r="F12" s="477"/>
      <c r="G12" s="477"/>
      <c r="H12" s="477"/>
      <c r="I12" s="13"/>
      <c r="J12" s="168"/>
      <c r="K12" s="168"/>
      <c r="L12" s="168"/>
      <c r="M12" s="168"/>
      <c r="N12" s="168"/>
      <c r="O12" s="168"/>
      <c r="P12" s="168"/>
      <c r="Q12" s="168"/>
      <c r="R12" s="168"/>
      <c r="S12" s="204"/>
      <c r="T12" s="3"/>
      <c r="U12" s="171"/>
      <c r="V12" s="197"/>
      <c r="W12" s="198"/>
      <c r="X12" s="539"/>
      <c r="Y12" s="415"/>
      <c r="Z12" s="415"/>
      <c r="AA12" s="415"/>
      <c r="AB12" s="415"/>
      <c r="AC12" s="415"/>
      <c r="AD12" s="415"/>
      <c r="AE12" s="415"/>
      <c r="AF12" s="415"/>
      <c r="AG12" s="415"/>
      <c r="AH12" s="415"/>
      <c r="AI12" s="415"/>
      <c r="AJ12" s="415"/>
      <c r="AK12" s="415"/>
      <c r="AL12" s="415"/>
      <c r="AM12" s="415"/>
      <c r="AN12" s="287"/>
      <c r="AO12" s="3"/>
      <c r="AP12" s="171"/>
      <c r="AQ12" s="39">
        <v>1</v>
      </c>
      <c r="AR12" s="300" t="str">
        <f>VLOOKUP(BJ9,[2]eFHH!$P$4:$BW$402,10,FALSE)</f>
        <v>Made No Effort Because He/She Could Not Do the Calculation</v>
      </c>
      <c r="AS12" s="2"/>
      <c r="AT12" s="41"/>
      <c r="AU12" s="2"/>
      <c r="AV12" s="2"/>
      <c r="AW12" s="2"/>
      <c r="AX12" s="2"/>
      <c r="AY12" s="13"/>
      <c r="AZ12" s="25"/>
      <c r="BA12" s="301"/>
      <c r="BB12" s="13"/>
      <c r="BC12" s="2"/>
      <c r="BD12" s="2"/>
      <c r="BE12" s="2"/>
      <c r="BF12" s="2"/>
      <c r="BG12" s="2"/>
      <c r="BI12" s="124"/>
      <c r="BJ12" s="21"/>
      <c r="BK12" s="4"/>
      <c r="BN12" s="240" t="str">
        <f>VLOOKUP(BN10,[2]eFHH!$P$1:$XX$3016,3,FALSE)</f>
        <v/>
      </c>
      <c r="BO12" s="241"/>
      <c r="BP12" s="140" t="str">
        <f>VLOOKUP(BP10,[2]eFHH!$P$1:$XX$3017,3,FALSE)</f>
        <v/>
      </c>
      <c r="BQ12" s="140"/>
      <c r="BR12" s="8"/>
      <c r="BS12" s="8"/>
      <c r="BT12" s="8"/>
      <c r="BU12" s="8"/>
      <c r="BV12" s="8"/>
      <c r="BW12" s="8"/>
      <c r="BX12" s="8"/>
      <c r="BY12" s="8"/>
      <c r="BZ12" s="8"/>
      <c r="CA12" s="8"/>
      <c r="CB12" s="8"/>
      <c r="CC12" s="8"/>
      <c r="CD12" s="8"/>
      <c r="CE12" s="8"/>
      <c r="CF12" s="8"/>
      <c r="CG12" s="8"/>
      <c r="CH12" s="8"/>
      <c r="CI12" s="24"/>
      <c r="CJ12" s="24"/>
      <c r="CK12" s="13"/>
    </row>
    <row r="13" spans="1:89" s="28" customFormat="1" ht="15" customHeight="1">
      <c r="A13" s="288">
        <v>2</v>
      </c>
      <c r="B13" s="478" t="str">
        <f>VLOOKUP(BN10,[2]eFHH!$P$1:$XX$3016,11,FALSE)</f>
        <v>Yes, It Will Improve</v>
      </c>
      <c r="C13" s="477"/>
      <c r="D13" s="477"/>
      <c r="E13" s="477"/>
      <c r="F13" s="477"/>
      <c r="G13" s="477"/>
      <c r="H13" s="477"/>
      <c r="I13" s="13"/>
      <c r="J13" s="22"/>
      <c r="K13" s="20"/>
      <c r="L13" s="545"/>
      <c r="M13" s="13"/>
      <c r="N13" s="272"/>
      <c r="O13" s="13"/>
      <c r="P13" s="4"/>
      <c r="Q13" s="12"/>
      <c r="R13" s="4"/>
      <c r="S13" s="251" t="s">
        <v>0</v>
      </c>
      <c r="U13" s="178"/>
      <c r="V13" s="197"/>
      <c r="W13" s="198"/>
      <c r="X13" s="17"/>
      <c r="Y13" s="18"/>
      <c r="Z13" s="18"/>
      <c r="AA13" s="18"/>
      <c r="AB13" s="18"/>
      <c r="AC13" s="18"/>
      <c r="AD13" s="18"/>
      <c r="AE13" s="18"/>
      <c r="AF13" s="18"/>
      <c r="AG13" s="18"/>
      <c r="AH13" s="18"/>
      <c r="AI13" s="18"/>
      <c r="AJ13" s="18"/>
      <c r="AK13" s="18"/>
      <c r="AL13" s="18"/>
      <c r="AM13" s="18"/>
      <c r="AN13" s="19"/>
      <c r="AP13" s="178"/>
      <c r="AQ13" s="45">
        <v>2</v>
      </c>
      <c r="AR13" s="300" t="str">
        <f>VLOOKUP(BJ9,[2]eFHH!$P$4:$BW$402,11,FALSE)</f>
        <v>Tried, but Did Not Complete the Calculation Correctly</v>
      </c>
      <c r="AS13" s="44"/>
      <c r="AT13" s="44"/>
      <c r="AU13" s="44"/>
      <c r="AV13" s="44"/>
      <c r="AW13" s="44"/>
      <c r="AX13" s="44"/>
      <c r="AY13" s="44"/>
      <c r="AZ13" s="25"/>
      <c r="BA13" s="301"/>
      <c r="BB13" s="13"/>
      <c r="BC13" s="2"/>
      <c r="BD13" s="44"/>
      <c r="BE13" s="44"/>
      <c r="BF13" s="44"/>
      <c r="BG13" s="44"/>
      <c r="BH13" s="4"/>
      <c r="BI13" s="124"/>
      <c r="BJ13" s="4"/>
      <c r="BK13" s="4"/>
      <c r="BN13" s="24"/>
      <c r="BO13" s="145"/>
      <c r="BP13" s="21"/>
      <c r="BQ13" s="145"/>
      <c r="BR13" s="8"/>
      <c r="BS13" s="8"/>
      <c r="BT13" s="8"/>
      <c r="BU13" s="8"/>
      <c r="BV13" s="8"/>
      <c r="BW13" s="8"/>
      <c r="BX13" s="8"/>
      <c r="BY13" s="8"/>
      <c r="BZ13" s="8"/>
      <c r="CA13" s="8"/>
      <c r="CB13" s="8"/>
      <c r="CC13" s="8"/>
      <c r="CD13" s="8"/>
      <c r="CE13" s="8"/>
      <c r="CF13" s="8"/>
      <c r="CG13" s="8"/>
      <c r="CH13" s="8"/>
      <c r="CI13" s="66"/>
      <c r="CJ13" s="66"/>
    </row>
    <row r="14" spans="1:89" s="28" customFormat="1" ht="14.25" customHeight="1">
      <c r="A14" s="251">
        <v>3</v>
      </c>
      <c r="B14" s="513" t="str">
        <f>VLOOKUP(BN10,[2]eFHH!$P$1:$XX$3017,12,FALSE)</f>
        <v>God Knows</v>
      </c>
      <c r="C14" s="47"/>
      <c r="D14" s="47"/>
      <c r="E14" s="47"/>
      <c r="F14" s="47"/>
      <c r="G14" s="47"/>
      <c r="H14" s="47"/>
      <c r="I14" s="47"/>
      <c r="J14" s="277"/>
      <c r="K14" s="546"/>
      <c r="L14" s="546"/>
      <c r="M14" s="308"/>
      <c r="N14" s="547"/>
      <c r="O14" s="547"/>
      <c r="P14" s="276"/>
      <c r="Q14" s="154"/>
      <c r="R14" s="154"/>
      <c r="S14" s="251" t="s">
        <v>1</v>
      </c>
      <c r="U14" s="178"/>
      <c r="V14" s="251">
        <v>1</v>
      </c>
      <c r="W14" s="548" t="str">
        <f>VLOOKUP(BP10,[2]eFHH!$P$1:$XX$3017,10,FALSE)</f>
        <v>Based on Interests of Themselves</v>
      </c>
      <c r="X14" s="163"/>
      <c r="Y14" s="163"/>
      <c r="Z14" s="163"/>
      <c r="AA14" s="163"/>
      <c r="AB14" s="163"/>
      <c r="AC14" s="163"/>
      <c r="AD14" s="163"/>
      <c r="AE14" s="163"/>
      <c r="AF14" s="167"/>
      <c r="AG14" s="167"/>
      <c r="AH14" s="163"/>
      <c r="AI14" s="163"/>
      <c r="AJ14" s="163"/>
      <c r="AK14" s="548"/>
      <c r="AL14" s="163"/>
      <c r="AM14" s="167"/>
      <c r="AN14" s="204"/>
      <c r="AP14" s="303"/>
      <c r="AQ14" s="45">
        <v>3</v>
      </c>
      <c r="AR14" s="304" t="str">
        <f>VLOOKUP(BJ9,[2]eFHH!$P$4:$BW$402,12,FALSE)</f>
        <v>Completed the Calculation Correctly</v>
      </c>
      <c r="AS14" s="305"/>
      <c r="AT14" s="305"/>
      <c r="AU14" s="306"/>
      <c r="AV14" s="306"/>
      <c r="AW14" s="306"/>
      <c r="AX14" s="306"/>
      <c r="AY14" s="306"/>
      <c r="AZ14" s="49"/>
      <c r="BA14" s="307"/>
      <c r="BB14" s="308"/>
      <c r="BC14" s="48"/>
      <c r="BD14" s="174"/>
      <c r="BE14" s="174"/>
      <c r="BF14" s="174"/>
      <c r="BG14" s="174"/>
      <c r="BH14" s="154"/>
      <c r="BI14" s="251" t="s">
        <v>1</v>
      </c>
      <c r="BO14" s="145"/>
      <c r="BP14" s="4"/>
      <c r="BQ14" s="21"/>
      <c r="BR14" s="8"/>
      <c r="BS14" s="8"/>
      <c r="BT14" s="8"/>
      <c r="BU14" s="8"/>
      <c r="BV14" s="8"/>
      <c r="BW14" s="8"/>
      <c r="BX14" s="8"/>
      <c r="BY14" s="8"/>
      <c r="BZ14" s="8"/>
      <c r="CA14" s="8"/>
      <c r="CB14" s="8"/>
      <c r="CC14" s="8"/>
      <c r="CD14" s="8"/>
      <c r="CE14" s="8"/>
      <c r="CF14" s="8"/>
      <c r="CG14" s="8"/>
      <c r="CH14" s="8"/>
      <c r="CI14" s="68"/>
      <c r="CJ14" s="68"/>
    </row>
    <row r="15" spans="1:89" s="28" customFormat="1" ht="14.25" customHeight="1">
      <c r="U15" s="178"/>
      <c r="V15" s="251">
        <v>2</v>
      </c>
      <c r="W15" s="413" t="str">
        <f>VLOOKUP(BP10,[2]eFHH!$P$1:$XX$3017,11,FALSE)</f>
        <v>Based on Interests of a Few Powerful People in Village</v>
      </c>
      <c r="X15" s="8"/>
      <c r="Y15" s="8"/>
      <c r="Z15" s="8"/>
      <c r="AA15" s="8"/>
      <c r="AB15" s="8"/>
      <c r="AC15" s="8"/>
      <c r="AD15" s="8"/>
      <c r="AE15" s="8"/>
      <c r="AF15" s="4"/>
      <c r="AG15" s="4"/>
      <c r="AH15" s="2"/>
      <c r="AI15" s="8"/>
      <c r="AJ15" s="2"/>
      <c r="AK15" s="549"/>
      <c r="AL15" s="549"/>
      <c r="AM15" s="549"/>
      <c r="AN15" s="251" t="s">
        <v>0</v>
      </c>
      <c r="BO15" s="303"/>
      <c r="BP15" s="13"/>
      <c r="BQ15" s="21"/>
      <c r="BR15" s="8"/>
      <c r="BS15" s="8"/>
      <c r="BT15" s="8"/>
      <c r="BU15" s="8"/>
    </row>
    <row r="16" spans="1:89" s="28" customFormat="1" ht="15" customHeight="1">
      <c r="A16" s="55">
        <f>VLOOKUP(BN16,[2]eFHH!$K$4:$M$3015,3,FALSE)</f>
        <v>13.03</v>
      </c>
      <c r="B16" s="179"/>
      <c r="C16" s="256" t="str">
        <f>VLOOKUP(BN16,[2]eFHH!$P$4:$XX$3015,8,FALSE)</f>
        <v xml:space="preserve">Did you vote in the last parliamentary elections? </v>
      </c>
      <c r="D16" s="256"/>
      <c r="E16" s="256"/>
      <c r="F16" s="256"/>
      <c r="G16" s="256"/>
      <c r="H16" s="256"/>
      <c r="I16" s="256"/>
      <c r="J16" s="256"/>
      <c r="K16" s="256"/>
      <c r="L16" s="256"/>
      <c r="M16" s="256"/>
      <c r="N16" s="256"/>
      <c r="O16" s="256"/>
      <c r="P16" s="256"/>
      <c r="Q16" s="256"/>
      <c r="R16" s="256"/>
      <c r="S16" s="550"/>
      <c r="U16" s="178"/>
      <c r="V16" s="251">
        <v>3</v>
      </c>
      <c r="W16" s="551" t="str">
        <f>VLOOKUP(BP10,[2]eFHH!$P$1:$XX$3017,12,FALSE)</f>
        <v>Based on Interests of All People in Village</v>
      </c>
      <c r="X16" s="305"/>
      <c r="Y16" s="305"/>
      <c r="Z16" s="306"/>
      <c r="AA16" s="306"/>
      <c r="AB16" s="306"/>
      <c r="AC16" s="306"/>
      <c r="AD16" s="306"/>
      <c r="AE16" s="552"/>
      <c r="AF16" s="277"/>
      <c r="AG16" s="553"/>
      <c r="AH16" s="48"/>
      <c r="AI16" s="547"/>
      <c r="AJ16" s="48"/>
      <c r="AK16" s="554"/>
      <c r="AL16" s="554"/>
      <c r="AM16" s="555"/>
      <c r="AN16" s="251" t="s">
        <v>1</v>
      </c>
      <c r="BN16" s="299" t="s">
        <v>46</v>
      </c>
      <c r="BO16" s="239"/>
      <c r="BR16" s="8"/>
      <c r="BS16" s="8"/>
      <c r="BT16" s="8"/>
      <c r="BU16" s="8"/>
    </row>
    <row r="17" spans="1:94" s="28" customFormat="1" ht="14.25" customHeight="1">
      <c r="A17" s="251">
        <v>1</v>
      </c>
      <c r="B17" s="291" t="str">
        <f>VLOOKUP(BN16,[2]eFHH!$P$4:$XX$3015,10,FALSE)</f>
        <v>No</v>
      </c>
      <c r="C17" s="272"/>
      <c r="D17" s="272"/>
      <c r="E17" s="272"/>
      <c r="F17" s="272"/>
      <c r="G17" s="272"/>
      <c r="H17" s="272"/>
      <c r="I17" s="4"/>
      <c r="J17" s="168"/>
      <c r="K17" s="20"/>
      <c r="M17" s="272"/>
      <c r="N17" s="272"/>
      <c r="O17" s="272"/>
      <c r="P17" s="4"/>
      <c r="Q17" s="22"/>
      <c r="R17" s="273"/>
      <c r="S17" s="251" t="s">
        <v>0</v>
      </c>
      <c r="U17" s="178"/>
      <c r="BN17" s="43">
        <f>VLOOKUP(BN16,[2]eFHH!$P$4:$BW$402,60,FALSE)</f>
        <v>0</v>
      </c>
      <c r="BO17" s="43"/>
      <c r="BP17" s="299">
        <v>77.06</v>
      </c>
      <c r="BQ17" s="239"/>
      <c r="BR17" s="8"/>
      <c r="BS17" s="8"/>
      <c r="BT17" s="8"/>
      <c r="CO17" s="3"/>
      <c r="CP17" s="3"/>
    </row>
    <row r="18" spans="1:94" s="28" customFormat="1" ht="15" customHeight="1">
      <c r="A18" s="251">
        <v>2</v>
      </c>
      <c r="B18" s="275" t="str">
        <f>VLOOKUP(BN16,[2]eFHH!$P$4:$XX$3015,11,FALSE)</f>
        <v>Yes</v>
      </c>
      <c r="C18" s="276"/>
      <c r="D18" s="276"/>
      <c r="E18" s="276"/>
      <c r="F18" s="276"/>
      <c r="G18" s="276"/>
      <c r="H18" s="276"/>
      <c r="I18" s="154"/>
      <c r="J18" s="47"/>
      <c r="K18" s="278"/>
      <c r="L18" s="47"/>
      <c r="M18" s="279"/>
      <c r="N18" s="279"/>
      <c r="O18" s="279"/>
      <c r="P18" s="154"/>
      <c r="Q18" s="277"/>
      <c r="R18" s="279"/>
      <c r="S18" s="251" t="s">
        <v>1</v>
      </c>
      <c r="U18" s="178"/>
      <c r="V18" s="55">
        <f>VLOOKUP(BP17,[2]eFHH!$K$4:$M$3015,3,FALSE)</f>
        <v>13.089999999999998</v>
      </c>
      <c r="W18" s="179"/>
      <c r="X18" s="256" t="str">
        <f>VLOOKUP(BP17,[2]eFHH!$P$4:$XX$3015,8,FALSE)</f>
        <v>Please tell us how happy you are with your life? Very happy, happy, neither happy nor discontent, discontent, very displeased</v>
      </c>
      <c r="Y18" s="256"/>
      <c r="Z18" s="256"/>
      <c r="AA18" s="256"/>
      <c r="AB18" s="256"/>
      <c r="AC18" s="256"/>
      <c r="AD18" s="256"/>
      <c r="AE18" s="256"/>
      <c r="AF18" s="256"/>
      <c r="AG18" s="256"/>
      <c r="AH18" s="256"/>
      <c r="AI18" s="256"/>
      <c r="AJ18" s="256"/>
      <c r="AK18" s="256"/>
      <c r="AL18" s="256"/>
      <c r="AM18" s="256"/>
      <c r="AN18" s="256"/>
      <c r="BN18" s="140" t="str">
        <f>VLOOKUP(BN16,[2]eFHH!$P$4:$BW$402,3,FALSE)</f>
        <v/>
      </c>
      <c r="BO18" s="140"/>
      <c r="BP18" s="43">
        <f>VLOOKUP(BP17,[2]eFHH!$P$4:$BW$402,60,FALSE)</f>
        <v>0</v>
      </c>
      <c r="BQ18" s="43"/>
      <c r="BR18" s="8"/>
      <c r="BS18" s="8"/>
      <c r="BT18" s="8"/>
    </row>
    <row r="19" spans="1:94" s="28" customFormat="1" ht="15" customHeight="1">
      <c r="A19" s="22"/>
      <c r="B19" s="20"/>
      <c r="C19" s="272"/>
      <c r="D19" s="272"/>
      <c r="E19" s="272"/>
      <c r="F19" s="272"/>
      <c r="G19" s="272"/>
      <c r="H19" s="272"/>
      <c r="I19" s="4"/>
      <c r="J19" s="22"/>
      <c r="K19" s="556"/>
      <c r="M19" s="273"/>
      <c r="N19" s="273"/>
      <c r="O19" s="22"/>
      <c r="P19" s="545"/>
      <c r="Q19" s="22"/>
      <c r="R19" s="545"/>
      <c r="S19" s="557"/>
      <c r="U19" s="178"/>
      <c r="V19" s="197"/>
      <c r="W19" s="558"/>
      <c r="X19" s="256"/>
      <c r="Y19" s="256"/>
      <c r="Z19" s="256"/>
      <c r="AA19" s="256"/>
      <c r="AB19" s="256"/>
      <c r="AC19" s="256"/>
      <c r="AD19" s="256"/>
      <c r="AE19" s="256"/>
      <c r="AF19" s="256"/>
      <c r="AG19" s="256"/>
      <c r="AH19" s="256"/>
      <c r="AI19" s="256"/>
      <c r="AJ19" s="256"/>
      <c r="AK19" s="256"/>
      <c r="AL19" s="256"/>
      <c r="AM19" s="256"/>
      <c r="AN19" s="256"/>
      <c r="BN19" s="273"/>
      <c r="BO19" s="559"/>
      <c r="BP19" s="140" t="str">
        <f>VLOOKUP(BP17,[2]eFHH!$P$4:$BW$402,3,FALSE)</f>
        <v/>
      </c>
      <c r="BQ19" s="140"/>
      <c r="BR19" s="8"/>
      <c r="BS19" s="8"/>
      <c r="BT19" s="8"/>
    </row>
    <row r="20" spans="1:94" s="28" customFormat="1" ht="15" customHeight="1">
      <c r="A20" s="55">
        <f>VLOOKUP(BN20,[2]eFHH!$K$4:$M$346,3,FALSE)</f>
        <v>13.04</v>
      </c>
      <c r="B20" s="56"/>
      <c r="C20" s="256" t="str">
        <f>VLOOKUP(BN20,[2]eFHH!$P$4:$BW$402,8,FALSE)</f>
        <v>In your opinion, is it correct for women to nominate themselves for Parliamentary and Presidential elections?</v>
      </c>
      <c r="D20" s="256"/>
      <c r="E20" s="256"/>
      <c r="F20" s="256"/>
      <c r="G20" s="256"/>
      <c r="H20" s="256"/>
      <c r="I20" s="256"/>
      <c r="J20" s="256"/>
      <c r="K20" s="256"/>
      <c r="L20" s="256"/>
      <c r="M20" s="256"/>
      <c r="N20" s="256"/>
      <c r="O20" s="256"/>
      <c r="P20" s="256"/>
      <c r="Q20" s="256"/>
      <c r="R20" s="256"/>
      <c r="S20" s="256"/>
      <c r="U20" s="178"/>
      <c r="V20" s="125"/>
      <c r="W20" s="180"/>
      <c r="X20" s="256"/>
      <c r="Y20" s="256"/>
      <c r="Z20" s="256"/>
      <c r="AA20" s="256"/>
      <c r="AB20" s="256"/>
      <c r="AC20" s="256"/>
      <c r="AD20" s="256"/>
      <c r="AE20" s="256"/>
      <c r="AF20" s="256"/>
      <c r="AG20" s="256"/>
      <c r="AH20" s="256"/>
      <c r="AI20" s="256"/>
      <c r="AJ20" s="256"/>
      <c r="AK20" s="256"/>
      <c r="AL20" s="256"/>
      <c r="AM20" s="256"/>
      <c r="AN20" s="256"/>
      <c r="AQ20" s="22"/>
      <c r="AR20" s="20"/>
      <c r="AS20" s="272"/>
      <c r="AT20" s="272"/>
      <c r="AU20" s="272"/>
      <c r="AV20" s="272"/>
      <c r="AW20" s="272"/>
      <c r="AX20" s="272"/>
      <c r="BB20" s="12"/>
      <c r="BC20" s="272"/>
      <c r="BD20" s="272"/>
      <c r="BE20" s="272"/>
      <c r="BF20" s="4"/>
      <c r="BG20" s="22"/>
      <c r="BH20" s="273"/>
      <c r="BI20" s="12"/>
      <c r="BJ20" s="273"/>
      <c r="BK20" s="21"/>
      <c r="BN20" s="309" t="s">
        <v>42</v>
      </c>
      <c r="BO20" s="310"/>
      <c r="BP20" s="273"/>
      <c r="BQ20" s="21"/>
      <c r="BR20" s="13"/>
      <c r="BS20" s="13"/>
      <c r="BT20" s="13"/>
    </row>
    <row r="21" spans="1:94" s="28" customFormat="1" ht="15" customHeight="1">
      <c r="A21" s="125"/>
      <c r="B21" s="126"/>
      <c r="C21" s="256"/>
      <c r="D21" s="256"/>
      <c r="E21" s="256"/>
      <c r="F21" s="256"/>
      <c r="G21" s="256"/>
      <c r="H21" s="256"/>
      <c r="I21" s="256"/>
      <c r="J21" s="256"/>
      <c r="K21" s="256"/>
      <c r="L21" s="256"/>
      <c r="M21" s="256"/>
      <c r="N21" s="256"/>
      <c r="O21" s="256"/>
      <c r="P21" s="256"/>
      <c r="Q21" s="256"/>
      <c r="R21" s="256"/>
      <c r="S21" s="550"/>
      <c r="U21" s="178"/>
      <c r="V21" s="251">
        <v>1</v>
      </c>
      <c r="W21" s="291" t="str">
        <f>VLOOKUP(BP17,[2]eFHH!$P$4:$XX$3015,10,FALSE)</f>
        <v>Very Happy</v>
      </c>
      <c r="X21" s="272"/>
      <c r="Y21" s="272"/>
      <c r="Z21" s="272"/>
      <c r="AA21" s="272"/>
      <c r="AB21" s="272"/>
      <c r="AC21" s="272"/>
      <c r="AD21" s="4"/>
      <c r="AG21" s="12"/>
      <c r="AH21" s="272"/>
      <c r="AI21" s="272"/>
      <c r="AJ21" s="272"/>
      <c r="AK21" s="4"/>
      <c r="AL21" s="22"/>
      <c r="AM21" s="273"/>
      <c r="AN21" s="255"/>
      <c r="AQ21" s="22"/>
      <c r="AR21" s="20"/>
      <c r="AS21" s="272"/>
      <c r="AT21" s="272"/>
      <c r="AU21" s="272"/>
      <c r="AV21" s="272"/>
      <c r="AW21" s="272"/>
      <c r="AX21" s="272"/>
      <c r="AZ21" s="22"/>
      <c r="BA21" s="20"/>
      <c r="BB21" s="12"/>
      <c r="BC21" s="273"/>
      <c r="BD21" s="273"/>
      <c r="BE21" s="273"/>
      <c r="BF21" s="4"/>
      <c r="BG21" s="22"/>
      <c r="BH21" s="273"/>
      <c r="BI21" s="12"/>
      <c r="BJ21" s="273"/>
      <c r="BK21" s="21"/>
      <c r="BN21" s="311">
        <f>VLOOKUP(BN20,[2]eFHH!$P$4:$BW$402,60,FALSE)</f>
        <v>0</v>
      </c>
      <c r="BO21" s="312"/>
      <c r="BP21" s="273"/>
      <c r="BQ21" s="21"/>
      <c r="BR21" s="8"/>
      <c r="BS21" s="8"/>
      <c r="BT21" s="8"/>
    </row>
    <row r="22" spans="1:94" s="28" customFormat="1" ht="14.25" customHeight="1">
      <c r="A22" s="475">
        <v>1</v>
      </c>
      <c r="B22" s="476" t="str">
        <f>VLOOKUP(BN20,[2]eFHH!$P$4:$BW$402,10,FALSE)</f>
        <v>No, It Is Not Correct for Women To Nominate Themselves</v>
      </c>
      <c r="C22" s="477"/>
      <c r="D22" s="477"/>
      <c r="E22" s="477"/>
      <c r="F22" s="477"/>
      <c r="G22" s="477"/>
      <c r="H22" s="477"/>
      <c r="I22" s="13"/>
      <c r="J22" s="13"/>
      <c r="K22" s="4"/>
      <c r="L22" s="4"/>
      <c r="M22" s="13"/>
      <c r="N22" s="4"/>
      <c r="O22" s="560"/>
      <c r="P22" s="13"/>
      <c r="Q22" s="13"/>
      <c r="R22" s="22"/>
      <c r="S22" s="251" t="s">
        <v>0</v>
      </c>
      <c r="U22" s="178"/>
      <c r="V22" s="251">
        <v>2</v>
      </c>
      <c r="W22" s="20" t="str">
        <f>VLOOKUP(BP17,[2]eFHH!$P$4:$XX$3015,11,FALSE)</f>
        <v>Happy</v>
      </c>
      <c r="X22" s="272"/>
      <c r="Y22" s="272"/>
      <c r="Z22" s="272"/>
      <c r="AA22" s="272"/>
      <c r="AB22" s="272"/>
      <c r="AC22" s="272"/>
      <c r="AD22" s="4"/>
      <c r="AG22" s="12"/>
      <c r="AH22" s="273"/>
      <c r="AI22" s="273"/>
      <c r="AJ22" s="273"/>
      <c r="AK22" s="4"/>
      <c r="AL22" s="22"/>
      <c r="AM22" s="273"/>
      <c r="AN22" s="255"/>
      <c r="BN22" s="240" t="str">
        <f>VLOOKUP(BN20,[2]eFHH!$P$4:$BW$402,3,FALSE)</f>
        <v/>
      </c>
      <c r="BO22" s="241"/>
      <c r="BP22" s="545"/>
      <c r="BQ22" s="21"/>
      <c r="BR22" s="21"/>
      <c r="BS22" s="21"/>
      <c r="BT22" s="27"/>
      <c r="BU22" s="27"/>
    </row>
    <row r="23" spans="1:94" s="28" customFormat="1" ht="14.25" customHeight="1">
      <c r="A23" s="288">
        <v>2</v>
      </c>
      <c r="B23" s="561" t="str">
        <f>VLOOKUP(BN20,[2]eFHH!$P$4:$BW$402,11,FALSE)</f>
        <v>Yes, It Is Correct for Women to Nominate Themselves</v>
      </c>
      <c r="C23" s="562"/>
      <c r="D23" s="562"/>
      <c r="E23" s="562"/>
      <c r="F23" s="562"/>
      <c r="G23" s="562"/>
      <c r="H23" s="562"/>
      <c r="I23" s="308"/>
      <c r="J23" s="308"/>
      <c r="K23" s="154"/>
      <c r="L23" s="154"/>
      <c r="M23" s="308"/>
      <c r="N23" s="154"/>
      <c r="O23" s="563"/>
      <c r="P23" s="308"/>
      <c r="Q23" s="308"/>
      <c r="R23" s="308"/>
      <c r="S23" s="251" t="s">
        <v>1</v>
      </c>
      <c r="U23" s="178"/>
      <c r="V23" s="251">
        <v>3</v>
      </c>
      <c r="W23" s="297" t="str">
        <f>VLOOKUP(BP17,[2]eFHH!$P$4:$XX$3015,12,FALSE)</f>
        <v>Neither Happy nor Sad</v>
      </c>
      <c r="X23" s="272"/>
      <c r="Y23" s="272"/>
      <c r="Z23" s="272"/>
      <c r="AA23" s="272"/>
      <c r="AB23" s="272"/>
      <c r="AC23" s="272"/>
      <c r="AD23" s="4"/>
      <c r="AN23" s="218"/>
      <c r="BO23" s="145"/>
      <c r="BP23" s="12"/>
      <c r="BQ23" s="21"/>
      <c r="BR23" s="21"/>
      <c r="BS23" s="21"/>
      <c r="BT23" s="33"/>
      <c r="BU23" s="33"/>
    </row>
    <row r="24" spans="1:94" s="28" customFormat="1" ht="14.25" customHeight="1">
      <c r="A24" s="4"/>
      <c r="B24" s="4"/>
      <c r="C24" s="4"/>
      <c r="D24" s="4"/>
      <c r="E24" s="4"/>
      <c r="F24" s="4"/>
      <c r="G24" s="4"/>
      <c r="H24" s="4"/>
      <c r="I24" s="4"/>
      <c r="J24" s="4"/>
      <c r="K24" s="4"/>
      <c r="L24" s="4"/>
      <c r="M24" s="4"/>
      <c r="N24" s="4"/>
      <c r="O24" s="4"/>
      <c r="P24" s="4"/>
      <c r="Q24" s="4"/>
      <c r="R24" s="4"/>
      <c r="S24" s="4"/>
      <c r="U24" s="178"/>
      <c r="V24" s="251">
        <v>4</v>
      </c>
      <c r="W24" s="20" t="str">
        <f>VLOOKUP(BP17,[2]eFHH!$P$4:$XX$3015,13,FALSE)</f>
        <v>Sad</v>
      </c>
      <c r="X24" s="12"/>
      <c r="Y24" s="12"/>
      <c r="Z24" s="12"/>
      <c r="AA24" s="12"/>
      <c r="AB24" s="12"/>
      <c r="AC24" s="12"/>
      <c r="AD24" s="12"/>
      <c r="AE24" s="22"/>
      <c r="AF24" s="20"/>
      <c r="AG24" s="545"/>
      <c r="AH24" s="13"/>
      <c r="AI24" s="272"/>
      <c r="AJ24" s="13"/>
      <c r="AK24" s="4"/>
      <c r="AL24" s="12"/>
      <c r="AM24" s="4"/>
      <c r="AN24" s="251" t="s">
        <v>0</v>
      </c>
      <c r="BN24" s="4"/>
      <c r="BO24" s="145"/>
      <c r="BP24" s="24"/>
      <c r="BQ24" s="21"/>
      <c r="BR24" s="21"/>
      <c r="BS24" s="21"/>
      <c r="BT24" s="33"/>
      <c r="BU24" s="33"/>
    </row>
    <row r="25" spans="1:94" s="28" customFormat="1" ht="15" customHeight="1">
      <c r="A25" s="187">
        <f>VLOOKUP(BN25,[2]eFHH!$K$4:$M$346,3,FALSE)</f>
        <v>13.049999999999999</v>
      </c>
      <c r="B25" s="187"/>
      <c r="C25" s="256" t="str">
        <f>VLOOKUP(BN25,[2]eFHH!$P$4:$BW$402,8,FALSE)</f>
        <v>What about the opinions of men? Do they believe it is OK for women to nominate themselves for parliamentary or presidential elections?</v>
      </c>
      <c r="D25" s="256"/>
      <c r="E25" s="256"/>
      <c r="F25" s="256"/>
      <c r="G25" s="256"/>
      <c r="H25" s="256"/>
      <c r="I25" s="256"/>
      <c r="J25" s="256"/>
      <c r="K25" s="256"/>
      <c r="L25" s="256"/>
      <c r="M25" s="256"/>
      <c r="N25" s="256"/>
      <c r="O25" s="256"/>
      <c r="P25" s="256"/>
      <c r="Q25" s="256"/>
      <c r="R25" s="256"/>
      <c r="S25" s="256"/>
      <c r="U25" s="178"/>
      <c r="V25" s="251">
        <v>5</v>
      </c>
      <c r="W25" s="275" t="str">
        <f>VLOOKUP(BP17,[2]eFHH!$P$4:$XX$3015,14,FALSE)</f>
        <v>Very Sad</v>
      </c>
      <c r="X25" s="564"/>
      <c r="Y25" s="564"/>
      <c r="Z25" s="564"/>
      <c r="AA25" s="564"/>
      <c r="AB25" s="564"/>
      <c r="AC25" s="564"/>
      <c r="AD25" s="564"/>
      <c r="AE25" s="277"/>
      <c r="AF25" s="546"/>
      <c r="AG25" s="546"/>
      <c r="AH25" s="308"/>
      <c r="AI25" s="547"/>
      <c r="AJ25" s="547"/>
      <c r="AK25" s="276"/>
      <c r="AL25" s="154"/>
      <c r="AM25" s="154"/>
      <c r="AN25" s="251" t="s">
        <v>1</v>
      </c>
      <c r="BN25" s="309" t="s">
        <v>43</v>
      </c>
      <c r="BO25" s="310"/>
      <c r="BR25" s="21"/>
      <c r="BS25" s="21"/>
      <c r="BT25" s="8"/>
      <c r="BU25" s="8"/>
    </row>
    <row r="26" spans="1:94" s="28" customFormat="1" ht="15" customHeight="1">
      <c r="A26" s="187"/>
      <c r="B26" s="187"/>
      <c r="C26" s="256"/>
      <c r="D26" s="256"/>
      <c r="E26" s="256"/>
      <c r="F26" s="256"/>
      <c r="G26" s="256"/>
      <c r="H26" s="256"/>
      <c r="I26" s="256"/>
      <c r="J26" s="256"/>
      <c r="K26" s="256"/>
      <c r="L26" s="256"/>
      <c r="M26" s="256"/>
      <c r="N26" s="256"/>
      <c r="O26" s="256"/>
      <c r="P26" s="256"/>
      <c r="Q26" s="256"/>
      <c r="R26" s="256"/>
      <c r="S26" s="256"/>
      <c r="U26" s="178"/>
      <c r="BN26" s="311">
        <f>VLOOKUP(BN25,[2]eFHH!$P$4:$BW$402,60,FALSE)</f>
        <v>0</v>
      </c>
      <c r="BO26" s="312"/>
      <c r="BP26" s="239">
        <v>77.05</v>
      </c>
      <c r="BQ26" s="239"/>
      <c r="BR26" s="4"/>
      <c r="BS26" s="4"/>
      <c r="BT26" s="4"/>
      <c r="BU26" s="4"/>
    </row>
    <row r="27" spans="1:94" s="28" customFormat="1" ht="15" customHeight="1">
      <c r="A27" s="187"/>
      <c r="B27" s="187"/>
      <c r="C27" s="256"/>
      <c r="D27" s="256"/>
      <c r="E27" s="256"/>
      <c r="F27" s="256"/>
      <c r="G27" s="256"/>
      <c r="H27" s="256"/>
      <c r="I27" s="256"/>
      <c r="J27" s="256"/>
      <c r="K27" s="256"/>
      <c r="L27" s="256"/>
      <c r="M27" s="256"/>
      <c r="N27" s="256"/>
      <c r="O27" s="256"/>
      <c r="P27" s="256"/>
      <c r="Q27" s="256"/>
      <c r="R27" s="256"/>
      <c r="S27" s="256"/>
      <c r="U27" s="178"/>
      <c r="V27" s="55">
        <f>VLOOKUP(BP26,[2]eFHH!$K$4:$M$3015,3,FALSE)</f>
        <v>13.099999999999998</v>
      </c>
      <c r="W27" s="56"/>
      <c r="X27" s="15" t="str">
        <f>VLOOKUP(BP26,[2]eFHH!$P$4:$XX$3015,8,FALSE)</f>
        <v>What are the names of the members of parliament for your province?</v>
      </c>
      <c r="Y27" s="15"/>
      <c r="Z27" s="15"/>
      <c r="AA27" s="15"/>
      <c r="AB27" s="15"/>
      <c r="AC27" s="15"/>
      <c r="AD27" s="15"/>
      <c r="AE27" s="15"/>
      <c r="AF27" s="15"/>
      <c r="AG27" s="15"/>
      <c r="AH27" s="15"/>
      <c r="AI27" s="15"/>
      <c r="AJ27" s="15"/>
      <c r="AK27" s="15"/>
      <c r="AL27" s="15"/>
      <c r="AM27" s="15"/>
      <c r="AN27" s="16"/>
      <c r="BN27" s="240" t="str">
        <f>VLOOKUP(BN25,[2]eFHH!$P$4:$BW$402,3,FALSE)</f>
        <v/>
      </c>
      <c r="BO27" s="241"/>
      <c r="BP27" s="43">
        <f>VLOOKUP(BP26,[2]eFHH!$P$4:$BW$402,60,FALSE)</f>
        <v>0</v>
      </c>
      <c r="BQ27" s="43"/>
      <c r="BR27" s="4"/>
      <c r="BS27" s="4"/>
      <c r="BT27" s="4"/>
      <c r="BU27" s="4"/>
    </row>
    <row r="28" spans="1:94" s="28" customFormat="1" ht="14.25" customHeight="1" thickBot="1">
      <c r="A28" s="543">
        <v>1</v>
      </c>
      <c r="B28" s="478" t="str">
        <f>VLOOKUP(BN25,[2]eFHH!$P$4:$BW$402,10,FALSE)</f>
        <v>All Men in Village Are Against Women Nominating Themselves</v>
      </c>
      <c r="C28" s="477"/>
      <c r="D28" s="477"/>
      <c r="E28" s="477"/>
      <c r="F28" s="477"/>
      <c r="G28" s="477"/>
      <c r="H28" s="477"/>
      <c r="I28" s="13"/>
      <c r="J28" s="13"/>
      <c r="K28" s="4"/>
      <c r="L28" s="4"/>
      <c r="M28" s="13"/>
      <c r="N28" s="13"/>
      <c r="O28" s="13"/>
      <c r="P28" s="13"/>
      <c r="Q28" s="13"/>
      <c r="R28" s="22"/>
      <c r="S28" s="565"/>
      <c r="U28" s="178"/>
      <c r="V28" s="193" t="str">
        <f>VLOOKUP(BP26,[2]eFHH!$P$4:$XX$3015,9,FALSE)</f>
        <v>[USE WOLESI JIRGA CARD]</v>
      </c>
      <c r="W28" s="566"/>
      <c r="X28" s="566"/>
      <c r="Y28" s="566"/>
      <c r="Z28" s="566"/>
      <c r="AA28" s="566"/>
      <c r="AB28" s="566"/>
      <c r="AC28" s="566"/>
      <c r="AD28" s="566"/>
      <c r="AE28" s="566"/>
      <c r="AF28" s="566"/>
      <c r="AG28" s="566"/>
      <c r="AH28" s="566"/>
      <c r="AI28" s="566"/>
      <c r="AJ28" s="566"/>
      <c r="AK28" s="566"/>
      <c r="AL28" s="566"/>
      <c r="AM28" s="566"/>
      <c r="AN28" s="567"/>
      <c r="BO28" s="145"/>
      <c r="BP28" s="140" t="str">
        <f>VLOOKUP(BP26,[2]eFHH!$P$4:$BW$402,3,FALSE)</f>
        <v/>
      </c>
      <c r="BQ28" s="140"/>
      <c r="BU28" s="4"/>
    </row>
    <row r="29" spans="1:94" s="28" customFormat="1" ht="15.95" customHeight="1">
      <c r="A29" s="288">
        <v>2</v>
      </c>
      <c r="B29" s="478" t="str">
        <f>VLOOKUP(BN25,[2]eFHH!$P$4:$BW$402,11,FALSE)</f>
        <v>Most Men in Village Are Against Women Nominating Themselves</v>
      </c>
      <c r="C29" s="477"/>
      <c r="D29" s="477"/>
      <c r="E29" s="477"/>
      <c r="F29" s="477"/>
      <c r="G29" s="477"/>
      <c r="H29" s="477"/>
      <c r="I29" s="13"/>
      <c r="J29" s="13"/>
      <c r="K29" s="4"/>
      <c r="L29" s="4"/>
      <c r="M29" s="13"/>
      <c r="N29" s="13"/>
      <c r="O29" s="13"/>
      <c r="P29" s="13"/>
      <c r="Q29" s="13"/>
      <c r="R29" s="13"/>
      <c r="S29" s="224"/>
      <c r="U29" s="178"/>
      <c r="V29" s="568" t="str">
        <f>VLOOKUP(BP26,[2]eFHH!$P$4:$XX$3015,10,FALSE)</f>
        <v>Number of MPs Named Correctly by Respondent: |___|___|</v>
      </c>
      <c r="W29" s="569"/>
      <c r="X29" s="569"/>
      <c r="Y29" s="569"/>
      <c r="Z29" s="569"/>
      <c r="AA29" s="569"/>
      <c r="AB29" s="569"/>
      <c r="AC29" s="569"/>
      <c r="AD29" s="570"/>
      <c r="AE29" s="571" t="str">
        <f>VLOOKUP(BP26,[2]eFHH!$P$4:$XX$3015,11,FALSE)</f>
        <v>Number of MPs From Province [COUNT NUMBER ON WOLESI JIRGA CARD]: |___|___|</v>
      </c>
      <c r="AF29" s="571"/>
      <c r="AG29" s="571"/>
      <c r="AH29" s="571"/>
      <c r="AI29" s="571"/>
      <c r="AJ29" s="571"/>
      <c r="AK29" s="571"/>
      <c r="AL29" s="571"/>
      <c r="AM29" s="571"/>
      <c r="AN29" s="572"/>
      <c r="AO29" s="13"/>
      <c r="AP29" s="4"/>
      <c r="BN29" s="3"/>
      <c r="BO29" s="145"/>
    </row>
    <row r="30" spans="1:94" s="28" customFormat="1" ht="15.95" customHeight="1">
      <c r="A30" s="543">
        <v>3</v>
      </c>
      <c r="B30" s="478" t="str">
        <f>VLOOKUP(BN25,[2]eFHH!$P$4:$BW$402,12,FALSE)</f>
        <v>Some Men in Village Are Against Women Nominating Themselves</v>
      </c>
      <c r="C30" s="115"/>
      <c r="D30" s="115"/>
      <c r="E30" s="115"/>
      <c r="F30" s="115"/>
      <c r="G30" s="115"/>
      <c r="H30" s="115"/>
      <c r="I30" s="115"/>
      <c r="J30" s="3"/>
      <c r="K30" s="3"/>
      <c r="L30" s="4"/>
      <c r="M30" s="4"/>
      <c r="N30" s="4"/>
      <c r="O30" s="560"/>
      <c r="P30" s="3"/>
      <c r="Q30" s="3"/>
      <c r="R30" s="3"/>
      <c r="S30" s="251" t="s">
        <v>0</v>
      </c>
      <c r="U30" s="178"/>
      <c r="V30" s="573"/>
      <c r="W30" s="574"/>
      <c r="X30" s="574"/>
      <c r="Y30" s="574"/>
      <c r="Z30" s="574"/>
      <c r="AA30" s="574"/>
      <c r="AB30" s="574"/>
      <c r="AC30" s="574"/>
      <c r="AD30" s="575"/>
      <c r="AE30" s="574"/>
      <c r="AF30" s="574"/>
      <c r="AG30" s="574"/>
      <c r="AH30" s="574"/>
      <c r="AI30" s="574"/>
      <c r="AJ30" s="574"/>
      <c r="AK30" s="574"/>
      <c r="AL30" s="574"/>
      <c r="AM30" s="574"/>
      <c r="AN30" s="575"/>
      <c r="AO30" s="13"/>
      <c r="AP30" s="4"/>
      <c r="BN30" s="4"/>
      <c r="BO30" s="145"/>
    </row>
    <row r="31" spans="1:94" s="28" customFormat="1" ht="15.95" customHeight="1">
      <c r="A31" s="288">
        <v>4</v>
      </c>
      <c r="B31" s="561" t="str">
        <f>VLOOKUP(BN25,[2]eFHH!$P$4:$BW$402,13,FALSE)</f>
        <v>No Men in Village Are Against Women Nominating Themselves</v>
      </c>
      <c r="C31" s="154"/>
      <c r="D31" s="154"/>
      <c r="E31" s="154"/>
      <c r="F31" s="154"/>
      <c r="G31" s="154"/>
      <c r="H31" s="154"/>
      <c r="I31" s="154"/>
      <c r="J31" s="154"/>
      <c r="K31" s="154"/>
      <c r="L31" s="154"/>
      <c r="M31" s="154"/>
      <c r="N31" s="154"/>
      <c r="O31" s="563"/>
      <c r="P31" s="154"/>
      <c r="Q31" s="154"/>
      <c r="R31" s="154"/>
      <c r="S31" s="251" t="s">
        <v>1</v>
      </c>
      <c r="U31" s="178"/>
      <c r="V31" s="576"/>
      <c r="W31" s="577"/>
      <c r="X31" s="577"/>
      <c r="Y31" s="577"/>
      <c r="Z31" s="577"/>
      <c r="AA31" s="577"/>
      <c r="AB31" s="577"/>
      <c r="AC31" s="577"/>
      <c r="AD31" s="578"/>
      <c r="AE31" s="577"/>
      <c r="AF31" s="577"/>
      <c r="AG31" s="577"/>
      <c r="AH31" s="577"/>
      <c r="AI31" s="577"/>
      <c r="AJ31" s="577"/>
      <c r="AK31" s="577"/>
      <c r="AL31" s="577"/>
      <c r="AM31" s="577"/>
      <c r="AN31" s="578"/>
      <c r="AO31" s="12"/>
      <c r="AP31" s="21"/>
      <c r="BN31" s="4"/>
      <c r="BO31" s="579"/>
    </row>
    <row r="32" spans="1:94" s="28" customFormat="1" ht="14.25" customHeight="1" thickBot="1">
      <c r="U32" s="178"/>
      <c r="V32" s="580" t="s">
        <v>3</v>
      </c>
      <c r="W32" s="580"/>
      <c r="X32" s="580"/>
      <c r="Y32" s="580"/>
      <c r="Z32" s="580"/>
      <c r="AA32" s="580"/>
      <c r="AB32" s="580"/>
      <c r="AC32" s="580"/>
      <c r="AD32" s="580"/>
      <c r="AE32" s="581"/>
      <c r="AF32" s="582" t="s">
        <v>3</v>
      </c>
      <c r="AG32" s="582"/>
      <c r="AH32" s="582"/>
      <c r="AI32" s="582"/>
      <c r="AJ32" s="582"/>
      <c r="AK32" s="582"/>
      <c r="AL32" s="582"/>
      <c r="AM32" s="582"/>
      <c r="AN32" s="583"/>
      <c r="AO32" s="12"/>
      <c r="AP32" s="21"/>
      <c r="BO32" s="303"/>
    </row>
    <row r="33" spans="1:67" s="28" customFormat="1" ht="15" customHeight="1">
      <c r="A33" s="187">
        <f>VLOOKUP(BN33,[2]eFHH!$K$1:$M$3017,3,FALSE)</f>
        <v>13.059999999999999</v>
      </c>
      <c r="B33" s="187"/>
      <c r="C33" s="14" t="str">
        <f>VLOOKUP(BN33,[2]eFHH!$P$1:$XX$3016,8,FALSE)</f>
        <v>Compared to two years ago, do women in this village feel more safe or less safe in working outside the home, or there is no difference?</v>
      </c>
      <c r="D33" s="15"/>
      <c r="E33" s="15"/>
      <c r="F33" s="15"/>
      <c r="G33" s="15"/>
      <c r="H33" s="15"/>
      <c r="I33" s="15"/>
      <c r="J33" s="15"/>
      <c r="K33" s="15"/>
      <c r="L33" s="15"/>
      <c r="M33" s="15"/>
      <c r="N33" s="15"/>
      <c r="O33" s="15"/>
      <c r="P33" s="15"/>
      <c r="Q33" s="15"/>
      <c r="R33" s="15"/>
      <c r="S33" s="16"/>
      <c r="U33" s="178"/>
      <c r="V33" s="580"/>
      <c r="W33" s="580"/>
      <c r="X33" s="580"/>
      <c r="Y33" s="580"/>
      <c r="Z33" s="580"/>
      <c r="AA33" s="580"/>
      <c r="AB33" s="580"/>
      <c r="AC33" s="580"/>
      <c r="AD33" s="584"/>
      <c r="AE33" s="251" t="s">
        <v>0</v>
      </c>
      <c r="AF33" s="582"/>
      <c r="AG33" s="582"/>
      <c r="AH33" s="582"/>
      <c r="AI33" s="582"/>
      <c r="AJ33" s="582"/>
      <c r="AK33" s="582"/>
      <c r="AL33" s="582"/>
      <c r="AM33" s="582"/>
      <c r="AN33" s="583"/>
      <c r="AO33" s="12"/>
      <c r="AP33" s="21"/>
      <c r="BN33" s="309">
        <v>77.5</v>
      </c>
      <c r="BO33" s="310"/>
    </row>
    <row r="34" spans="1:67" s="28" customFormat="1" ht="15" customHeight="1">
      <c r="A34" s="187"/>
      <c r="B34" s="187"/>
      <c r="C34" s="539"/>
      <c r="D34" s="415"/>
      <c r="E34" s="415"/>
      <c r="F34" s="415"/>
      <c r="G34" s="415"/>
      <c r="H34" s="415"/>
      <c r="I34" s="415"/>
      <c r="J34" s="415"/>
      <c r="K34" s="415"/>
      <c r="L34" s="415"/>
      <c r="M34" s="415"/>
      <c r="N34" s="415"/>
      <c r="O34" s="415"/>
      <c r="P34" s="415"/>
      <c r="Q34" s="415"/>
      <c r="R34" s="415"/>
      <c r="S34" s="287"/>
      <c r="U34" s="303"/>
      <c r="V34" s="580"/>
      <c r="W34" s="580"/>
      <c r="X34" s="580"/>
      <c r="Y34" s="580"/>
      <c r="Z34" s="580"/>
      <c r="AA34" s="580"/>
      <c r="AB34" s="580"/>
      <c r="AC34" s="580"/>
      <c r="AD34" s="584"/>
      <c r="AE34" s="251" t="s">
        <v>1</v>
      </c>
      <c r="AF34" s="585"/>
      <c r="AG34" s="585"/>
      <c r="AH34" s="585"/>
      <c r="AI34" s="585"/>
      <c r="AJ34" s="585"/>
      <c r="AK34" s="585"/>
      <c r="AL34" s="585"/>
      <c r="AM34" s="585"/>
      <c r="AN34" s="586"/>
      <c r="BN34" s="311">
        <f>VLOOKUP(BN33,[2]eFHH!$P$1:$XX$3016,60,FALSE)</f>
        <v>0</v>
      </c>
      <c r="BO34" s="312"/>
    </row>
    <row r="35" spans="1:67" s="28" customFormat="1" ht="15" customHeight="1">
      <c r="A35" s="187"/>
      <c r="B35" s="187"/>
      <c r="C35" s="17"/>
      <c r="D35" s="18"/>
      <c r="E35" s="18"/>
      <c r="F35" s="18"/>
      <c r="G35" s="18"/>
      <c r="H35" s="18"/>
      <c r="I35" s="18"/>
      <c r="J35" s="18"/>
      <c r="K35" s="18"/>
      <c r="L35" s="18"/>
      <c r="M35" s="18"/>
      <c r="N35" s="18"/>
      <c r="O35" s="18"/>
      <c r="P35" s="18"/>
      <c r="Q35" s="18"/>
      <c r="R35" s="18"/>
      <c r="S35" s="19"/>
      <c r="BN35" s="240" t="str">
        <f>VLOOKUP(BN33,[2]eFHH!$P$1:$XX$3016,3,FALSE)</f>
        <v/>
      </c>
      <c r="BO35" s="241"/>
    </row>
    <row r="36" spans="1:67" s="28" customFormat="1" ht="14.25" customHeight="1">
      <c r="A36" s="543">
        <v>1</v>
      </c>
      <c r="B36" s="478" t="str">
        <f>VLOOKUP(BN33,[2]eFHH!$P$1:$XX$3016,10,FALSE)</f>
        <v>More Risk</v>
      </c>
      <c r="C36" s="477"/>
      <c r="D36" s="477"/>
      <c r="E36" s="477"/>
      <c r="F36" s="477"/>
      <c r="G36" s="477"/>
      <c r="H36" s="477"/>
      <c r="I36" s="13"/>
      <c r="J36" s="168"/>
      <c r="K36" s="168"/>
      <c r="L36" s="168"/>
      <c r="M36" s="168"/>
      <c r="N36" s="168"/>
      <c r="O36" s="168"/>
      <c r="P36" s="168"/>
      <c r="Q36" s="168"/>
      <c r="R36" s="168"/>
      <c r="S36" s="204"/>
      <c r="T36" s="24"/>
      <c r="U36" s="21"/>
    </row>
    <row r="37" spans="1:67" s="28" customFormat="1" ht="14.25" customHeight="1">
      <c r="A37" s="288">
        <v>2</v>
      </c>
      <c r="B37" s="478" t="str">
        <f>VLOOKUP(BN33,[2]eFHH!$P$1:$XX$3016,11,FALSE)</f>
        <v>No Change in Risk</v>
      </c>
      <c r="C37" s="477"/>
      <c r="D37" s="477"/>
      <c r="E37" s="477"/>
      <c r="F37" s="477"/>
      <c r="G37" s="477"/>
      <c r="H37" s="477"/>
      <c r="I37" s="13"/>
      <c r="J37" s="22"/>
      <c r="K37" s="20"/>
      <c r="L37" s="545"/>
      <c r="M37" s="13"/>
      <c r="N37" s="272"/>
      <c r="O37" s="13"/>
      <c r="P37" s="4"/>
      <c r="Q37" s="12"/>
      <c r="R37" s="4"/>
      <c r="S37" s="251" t="s">
        <v>0</v>
      </c>
      <c r="U37" s="21"/>
    </row>
    <row r="38" spans="1:67" ht="14.25" customHeight="1">
      <c r="A38" s="251">
        <v>3</v>
      </c>
      <c r="B38" s="513" t="str">
        <f>VLOOKUP(BN33,[2]eFHH!$P$1:$XX$3017,12,FALSE)</f>
        <v>Less Risk</v>
      </c>
      <c r="C38" s="47"/>
      <c r="D38" s="47"/>
      <c r="E38" s="47"/>
      <c r="F38" s="47"/>
      <c r="G38" s="47"/>
      <c r="H38" s="47"/>
      <c r="I38" s="47"/>
      <c r="J38" s="277"/>
      <c r="K38" s="546"/>
      <c r="L38" s="546"/>
      <c r="M38" s="308"/>
      <c r="N38" s="547"/>
      <c r="O38" s="547"/>
      <c r="P38" s="276"/>
      <c r="Q38" s="154"/>
      <c r="R38" s="154"/>
      <c r="S38" s="251" t="s">
        <v>1</v>
      </c>
      <c r="T38" s="3"/>
      <c r="U38" s="21"/>
    </row>
    <row r="39" spans="1:67" ht="14.25" customHeight="1"/>
    <row r="40" spans="1:67" ht="14.25" customHeight="1"/>
    <row r="46" spans="1:67" ht="15.75" customHeight="1"/>
    <row r="47" spans="1:67" ht="16.5" customHeight="1">
      <c r="A47" s="13"/>
      <c r="B47" s="13"/>
      <c r="C47" s="13"/>
      <c r="D47" s="13"/>
      <c r="E47" s="13"/>
      <c r="F47" s="13"/>
      <c r="G47" s="13"/>
      <c r="H47" s="13"/>
      <c r="I47" s="13"/>
      <c r="J47" s="13"/>
      <c r="K47" s="13"/>
      <c r="L47" s="13"/>
      <c r="M47" s="13"/>
      <c r="N47" s="13"/>
      <c r="O47" s="13"/>
      <c r="P47" s="13"/>
      <c r="Q47" s="13"/>
      <c r="R47" s="13"/>
      <c r="S47" s="13"/>
      <c r="T47" s="21"/>
    </row>
    <row r="48" spans="1:67">
      <c r="A48" s="23"/>
      <c r="B48" s="23"/>
      <c r="C48" s="44"/>
      <c r="D48" s="44"/>
      <c r="E48" s="44"/>
      <c r="F48" s="44"/>
      <c r="G48" s="44"/>
      <c r="H48" s="44"/>
      <c r="I48" s="44"/>
      <c r="J48" s="44"/>
      <c r="K48" s="44"/>
      <c r="L48" s="44"/>
      <c r="M48" s="44"/>
      <c r="N48" s="44"/>
      <c r="O48" s="44"/>
      <c r="P48" s="44"/>
      <c r="Q48" s="44"/>
      <c r="R48" s="44"/>
      <c r="S48" s="44"/>
      <c r="T48" s="31"/>
      <c r="U48" s="31"/>
      <c r="V48" s="13"/>
      <c r="W48" s="13"/>
      <c r="X48" s="13"/>
      <c r="Y48" s="13"/>
      <c r="Z48" s="13"/>
      <c r="AA48" s="13"/>
      <c r="AB48" s="13"/>
      <c r="AC48" s="13"/>
      <c r="AD48" s="13"/>
      <c r="AE48" s="13"/>
      <c r="AF48" s="13"/>
      <c r="AG48" s="13"/>
    </row>
    <row r="49" spans="1:33">
      <c r="A49" s="23"/>
      <c r="B49" s="23"/>
      <c r="C49" s="44"/>
      <c r="D49" s="44"/>
      <c r="E49" s="44"/>
      <c r="F49" s="44"/>
      <c r="G49" s="44"/>
      <c r="H49" s="44"/>
      <c r="I49" s="44"/>
      <c r="J49" s="44"/>
      <c r="K49" s="44"/>
      <c r="L49" s="44"/>
      <c r="M49" s="44"/>
      <c r="N49" s="44"/>
      <c r="O49" s="44"/>
      <c r="P49" s="44"/>
      <c r="Q49" s="44"/>
      <c r="R49" s="44"/>
      <c r="S49" s="44"/>
      <c r="T49" s="66"/>
      <c r="U49" s="66"/>
      <c r="V49" s="23"/>
      <c r="W49" s="23"/>
      <c r="X49" s="44"/>
      <c r="Y49" s="44"/>
      <c r="Z49" s="44"/>
      <c r="AA49" s="44"/>
      <c r="AB49" s="44"/>
      <c r="AC49" s="44"/>
      <c r="AD49" s="44"/>
      <c r="AE49" s="44"/>
      <c r="AF49" s="44"/>
      <c r="AG49" s="44"/>
    </row>
    <row r="50" spans="1:33">
      <c r="A50" s="23"/>
      <c r="B50" s="339"/>
      <c r="C50" s="339"/>
      <c r="D50" s="339"/>
      <c r="E50" s="339"/>
      <c r="F50" s="339"/>
      <c r="G50" s="339"/>
      <c r="H50" s="339"/>
      <c r="I50" s="339"/>
      <c r="J50" s="339"/>
      <c r="K50" s="339"/>
      <c r="L50" s="339"/>
      <c r="M50" s="339"/>
      <c r="N50" s="339"/>
      <c r="O50" s="339"/>
      <c r="P50" s="339"/>
      <c r="Q50" s="339"/>
      <c r="R50" s="339"/>
      <c r="S50" s="339"/>
      <c r="T50" s="68"/>
      <c r="U50" s="68"/>
      <c r="V50" s="23"/>
      <c r="W50" s="23"/>
      <c r="X50" s="44"/>
      <c r="Y50" s="44"/>
      <c r="Z50" s="44"/>
      <c r="AA50" s="44"/>
      <c r="AB50" s="44"/>
      <c r="AC50" s="44"/>
      <c r="AD50" s="44"/>
      <c r="AE50" s="44"/>
      <c r="AF50" s="44"/>
      <c r="AG50" s="44"/>
    </row>
    <row r="51" spans="1:33">
      <c r="A51" s="25"/>
      <c r="B51" s="587"/>
      <c r="C51" s="41"/>
      <c r="D51" s="41"/>
      <c r="E51" s="41"/>
      <c r="F51" s="41"/>
      <c r="G51" s="41"/>
      <c r="H51" s="41"/>
      <c r="K51" s="28"/>
      <c r="L51" s="28"/>
      <c r="M51" s="41"/>
      <c r="N51" s="41"/>
      <c r="O51" s="41"/>
      <c r="Q51" s="25"/>
      <c r="R51" s="588"/>
      <c r="S51" s="13"/>
      <c r="T51" s="588"/>
      <c r="V51" s="23"/>
      <c r="W51" s="339"/>
      <c r="X51" s="339"/>
      <c r="Y51" s="339"/>
      <c r="Z51" s="339"/>
      <c r="AA51" s="339"/>
      <c r="AB51" s="339"/>
      <c r="AC51" s="339"/>
      <c r="AD51" s="339"/>
      <c r="AE51" s="339"/>
      <c r="AF51" s="339"/>
      <c r="AG51" s="339"/>
    </row>
    <row r="52" spans="1:33" ht="15.75" customHeight="1">
      <c r="A52" s="25"/>
      <c r="B52" s="587"/>
      <c r="C52" s="41"/>
      <c r="D52" s="41"/>
      <c r="E52" s="41"/>
      <c r="F52" s="41"/>
      <c r="G52" s="41"/>
      <c r="H52" s="41"/>
      <c r="K52" s="28"/>
      <c r="L52" s="28"/>
      <c r="M52" s="588"/>
      <c r="N52" s="588"/>
      <c r="O52" s="588"/>
      <c r="Q52" s="25"/>
      <c r="R52" s="588"/>
      <c r="S52" s="13"/>
      <c r="T52" s="588"/>
    </row>
    <row r="53" spans="1:33" ht="16.5" customHeight="1">
      <c r="A53" s="25"/>
      <c r="B53" s="587"/>
      <c r="C53" s="41"/>
      <c r="D53" s="41"/>
      <c r="E53" s="41"/>
      <c r="F53" s="41"/>
      <c r="G53" s="41"/>
      <c r="H53" s="41"/>
      <c r="K53" s="589"/>
      <c r="L53" s="301"/>
      <c r="M53" s="588"/>
      <c r="N53" s="588"/>
      <c r="O53" s="25"/>
      <c r="P53" s="301"/>
      <c r="Q53" s="25"/>
      <c r="R53" s="301"/>
      <c r="S53" s="301"/>
      <c r="T53" s="301"/>
    </row>
    <row r="54" spans="1:33">
      <c r="A54" s="28"/>
      <c r="B54" s="28"/>
      <c r="C54" s="28"/>
      <c r="D54" s="28"/>
      <c r="E54" s="28"/>
      <c r="F54" s="28"/>
      <c r="G54" s="28"/>
      <c r="H54" s="28"/>
      <c r="I54" s="28"/>
      <c r="J54" s="28"/>
      <c r="K54" s="28"/>
      <c r="L54" s="28"/>
      <c r="M54" s="28"/>
      <c r="N54" s="28"/>
      <c r="O54" s="28"/>
      <c r="P54" s="28"/>
      <c r="Q54" s="28"/>
      <c r="R54" s="28"/>
      <c r="S54" s="28"/>
      <c r="T54" s="301"/>
      <c r="V54" s="28"/>
      <c r="W54" s="28"/>
      <c r="X54" s="28"/>
      <c r="Y54" s="28"/>
      <c r="Z54" s="28"/>
      <c r="AA54" s="28"/>
      <c r="AB54" s="28"/>
      <c r="AC54" s="28"/>
      <c r="AD54" s="28"/>
      <c r="AE54" s="28"/>
      <c r="AF54" s="28"/>
      <c r="AG54" s="28"/>
    </row>
    <row r="55" spans="1:33">
      <c r="A55" s="23"/>
      <c r="B55" s="23"/>
      <c r="C55" s="44"/>
      <c r="D55" s="44"/>
      <c r="E55" s="44"/>
      <c r="F55" s="44"/>
      <c r="G55" s="44"/>
      <c r="H55" s="44"/>
      <c r="I55" s="44"/>
      <c r="J55" s="44"/>
      <c r="K55" s="44"/>
      <c r="L55" s="44"/>
      <c r="M55" s="44"/>
      <c r="N55" s="44"/>
      <c r="O55" s="44"/>
      <c r="P55" s="44"/>
      <c r="Q55" s="44"/>
      <c r="R55" s="44"/>
      <c r="S55" s="44"/>
      <c r="T55" s="31"/>
      <c r="U55" s="31"/>
      <c r="V55" s="23"/>
      <c r="W55" s="23"/>
      <c r="X55" s="44"/>
      <c r="Y55" s="44"/>
      <c r="Z55" s="44"/>
      <c r="AA55" s="44"/>
      <c r="AB55" s="44"/>
      <c r="AC55" s="44"/>
      <c r="AD55" s="44"/>
      <c r="AE55" s="44"/>
      <c r="AF55" s="44"/>
      <c r="AG55" s="44"/>
    </row>
    <row r="56" spans="1:33">
      <c r="A56" s="23"/>
      <c r="B56" s="23"/>
      <c r="C56" s="44"/>
      <c r="D56" s="44"/>
      <c r="E56" s="44"/>
      <c r="F56" s="44"/>
      <c r="G56" s="44"/>
      <c r="H56" s="44"/>
      <c r="I56" s="44"/>
      <c r="J56" s="44"/>
      <c r="K56" s="44"/>
      <c r="L56" s="44"/>
      <c r="M56" s="44"/>
      <c r="N56" s="44"/>
      <c r="O56" s="44"/>
      <c r="P56" s="44"/>
      <c r="Q56" s="44"/>
      <c r="R56" s="44"/>
      <c r="S56" s="44"/>
      <c r="T56" s="66"/>
      <c r="U56" s="66"/>
      <c r="V56" s="23"/>
      <c r="W56" s="339"/>
      <c r="X56" s="339"/>
      <c r="Y56" s="339"/>
      <c r="Z56" s="339"/>
      <c r="AA56" s="339"/>
      <c r="AB56" s="339"/>
      <c r="AC56" s="339"/>
      <c r="AD56" s="339"/>
      <c r="AE56" s="339"/>
      <c r="AF56" s="339"/>
      <c r="AG56" s="339"/>
    </row>
    <row r="57" spans="1:33">
      <c r="A57" s="23"/>
      <c r="B57" s="339"/>
      <c r="C57" s="339"/>
      <c r="D57" s="339"/>
      <c r="E57" s="339"/>
      <c r="F57" s="339"/>
      <c r="G57" s="339"/>
      <c r="H57" s="339"/>
      <c r="I57" s="339"/>
      <c r="J57" s="339"/>
      <c r="K57" s="339"/>
      <c r="L57" s="339"/>
      <c r="M57" s="339"/>
      <c r="N57" s="339"/>
      <c r="O57" s="339"/>
      <c r="P57" s="339"/>
      <c r="Q57" s="339"/>
      <c r="R57" s="339"/>
      <c r="S57" s="339"/>
      <c r="T57" s="68"/>
      <c r="U57" s="68"/>
      <c r="V57" s="590"/>
      <c r="W57" s="590"/>
      <c r="X57" s="590"/>
      <c r="Y57" s="590"/>
      <c r="Z57" s="590"/>
      <c r="AA57" s="590"/>
      <c r="AB57" s="590"/>
      <c r="AC57" s="590"/>
      <c r="AD57" s="590"/>
      <c r="AE57" s="590"/>
      <c r="AF57" s="590"/>
      <c r="AG57" s="590"/>
    </row>
    <row r="58" spans="1:33">
      <c r="A58" s="25"/>
      <c r="B58" s="587"/>
      <c r="C58" s="28"/>
      <c r="D58" s="28"/>
      <c r="E58" s="28"/>
      <c r="F58" s="28"/>
      <c r="G58" s="28"/>
      <c r="H58" s="28"/>
      <c r="I58" s="28"/>
      <c r="J58" s="28"/>
      <c r="K58" s="28"/>
      <c r="L58" s="28"/>
      <c r="M58" s="28"/>
      <c r="N58" s="28"/>
      <c r="O58" s="28"/>
      <c r="P58" s="28"/>
      <c r="Q58" s="28"/>
      <c r="R58" s="28"/>
      <c r="S58" s="25"/>
      <c r="T58" s="13"/>
      <c r="V58" s="590"/>
      <c r="W58" s="590"/>
      <c r="X58" s="590"/>
      <c r="Y58" s="590"/>
      <c r="Z58" s="590"/>
      <c r="AA58" s="590"/>
      <c r="AB58" s="590"/>
      <c r="AC58" s="590"/>
      <c r="AD58" s="590"/>
      <c r="AE58" s="590"/>
      <c r="AF58" s="590"/>
      <c r="AG58" s="590"/>
    </row>
    <row r="59" spans="1:33">
      <c r="A59" s="25"/>
      <c r="B59" s="587"/>
      <c r="C59" s="591"/>
      <c r="D59" s="591"/>
      <c r="E59" s="591"/>
      <c r="F59" s="591"/>
      <c r="G59" s="591"/>
      <c r="H59" s="591"/>
      <c r="I59" s="591"/>
      <c r="J59" s="591"/>
      <c r="K59" s="591"/>
      <c r="L59" s="591"/>
      <c r="M59" s="591"/>
      <c r="N59" s="591"/>
      <c r="O59" s="591"/>
      <c r="P59" s="591"/>
      <c r="Q59" s="591"/>
      <c r="R59" s="591"/>
      <c r="S59" s="25"/>
      <c r="T59" s="13"/>
      <c r="V59" s="590"/>
      <c r="W59" s="590"/>
      <c r="X59" s="590"/>
      <c r="Y59" s="590"/>
      <c r="Z59" s="590"/>
      <c r="AA59" s="590"/>
      <c r="AB59" s="590"/>
      <c r="AC59" s="590"/>
      <c r="AD59" s="590"/>
      <c r="AE59" s="590"/>
      <c r="AF59" s="590"/>
      <c r="AG59" s="590"/>
    </row>
    <row r="60" spans="1:33" ht="16.5" customHeight="1">
      <c r="A60" s="28"/>
      <c r="B60" s="28"/>
      <c r="C60" s="28"/>
      <c r="D60" s="28"/>
      <c r="E60" s="28"/>
      <c r="F60" s="28"/>
      <c r="G60" s="28"/>
      <c r="H60" s="28"/>
      <c r="I60" s="28"/>
      <c r="J60" s="28"/>
      <c r="K60" s="28"/>
      <c r="L60" s="28"/>
      <c r="M60" s="28"/>
      <c r="N60" s="28"/>
      <c r="O60" s="28"/>
      <c r="P60" s="28"/>
      <c r="Q60" s="28"/>
      <c r="R60" s="28"/>
      <c r="S60" s="28"/>
      <c r="T60" s="28"/>
      <c r="V60" s="67"/>
      <c r="W60" s="67"/>
      <c r="X60" s="67"/>
      <c r="Y60" s="67"/>
      <c r="Z60" s="67"/>
      <c r="AA60" s="67"/>
      <c r="AB60" s="67"/>
      <c r="AC60" s="67"/>
      <c r="AD60" s="67"/>
      <c r="AE60" s="28"/>
      <c r="AF60" s="67"/>
      <c r="AG60" s="67"/>
    </row>
    <row r="61" spans="1:33" ht="15.75" customHeight="1">
      <c r="A61" s="23"/>
      <c r="B61" s="23"/>
      <c r="C61" s="44"/>
      <c r="D61" s="44"/>
      <c r="E61" s="44"/>
      <c r="F61" s="44"/>
      <c r="G61" s="44"/>
      <c r="H61" s="44"/>
      <c r="I61" s="44"/>
      <c r="J61" s="44"/>
      <c r="K61" s="44"/>
      <c r="L61" s="44"/>
      <c r="M61" s="44"/>
      <c r="N61" s="44"/>
      <c r="O61" s="44"/>
      <c r="P61" s="44"/>
      <c r="Q61" s="44"/>
      <c r="R61" s="44"/>
      <c r="S61" s="44"/>
      <c r="T61" s="31"/>
      <c r="U61" s="31"/>
      <c r="V61" s="67"/>
      <c r="W61" s="67"/>
      <c r="X61" s="67"/>
      <c r="Y61" s="67"/>
      <c r="Z61" s="67"/>
      <c r="AA61" s="67"/>
      <c r="AB61" s="67"/>
      <c r="AC61" s="67"/>
      <c r="AD61" s="67"/>
      <c r="AE61" s="25"/>
      <c r="AF61" s="67"/>
      <c r="AG61" s="67"/>
    </row>
    <row r="62" spans="1:33" ht="16.5" customHeight="1">
      <c r="A62" s="23"/>
      <c r="B62" s="23"/>
      <c r="C62" s="44"/>
      <c r="D62" s="44"/>
      <c r="E62" s="44"/>
      <c r="F62" s="44"/>
      <c r="G62" s="44"/>
      <c r="H62" s="44"/>
      <c r="I62" s="44"/>
      <c r="J62" s="44"/>
      <c r="K62" s="44"/>
      <c r="L62" s="44"/>
      <c r="M62" s="44"/>
      <c r="N62" s="44"/>
      <c r="O62" s="44"/>
      <c r="P62" s="44"/>
      <c r="Q62" s="44"/>
      <c r="R62" s="44"/>
      <c r="S62" s="44"/>
      <c r="T62" s="66"/>
      <c r="U62" s="66"/>
      <c r="V62" s="67"/>
      <c r="W62" s="67"/>
      <c r="X62" s="67"/>
      <c r="Y62" s="67"/>
      <c r="Z62" s="67"/>
      <c r="AA62" s="67"/>
      <c r="AB62" s="67"/>
      <c r="AC62" s="67"/>
      <c r="AD62" s="67"/>
      <c r="AE62" s="25"/>
      <c r="AF62" s="67"/>
      <c r="AG62" s="67"/>
    </row>
    <row r="63" spans="1:33">
      <c r="A63" s="23"/>
      <c r="B63" s="339"/>
      <c r="C63" s="339"/>
      <c r="D63" s="339"/>
      <c r="E63" s="339"/>
      <c r="F63" s="339"/>
      <c r="G63" s="339"/>
      <c r="H63" s="339"/>
      <c r="I63" s="339"/>
      <c r="J63" s="339"/>
      <c r="K63" s="339"/>
      <c r="L63" s="339"/>
      <c r="M63" s="339"/>
      <c r="N63" s="339"/>
      <c r="O63" s="339"/>
      <c r="P63" s="339"/>
      <c r="Q63" s="339"/>
      <c r="R63" s="339"/>
      <c r="S63" s="339"/>
      <c r="T63" s="68"/>
      <c r="U63" s="68"/>
      <c r="V63" s="25"/>
      <c r="W63" s="301"/>
      <c r="X63" s="301"/>
      <c r="Y63" s="28"/>
      <c r="Z63" s="28"/>
      <c r="AA63" s="28"/>
      <c r="AB63" s="28"/>
      <c r="AC63" s="28"/>
      <c r="AD63" s="28"/>
      <c r="AE63" s="28"/>
      <c r="AF63" s="28"/>
      <c r="AG63" s="28"/>
    </row>
    <row r="64" spans="1:33">
      <c r="A64" s="25"/>
      <c r="B64" s="587"/>
      <c r="C64" s="13"/>
      <c r="D64" s="41"/>
      <c r="E64" s="13"/>
      <c r="F64" s="13"/>
      <c r="G64" s="13"/>
      <c r="H64" s="13"/>
      <c r="I64" s="13"/>
      <c r="J64" s="13"/>
      <c r="K64" s="25"/>
      <c r="L64" s="301"/>
      <c r="M64" s="13"/>
      <c r="N64" s="13"/>
      <c r="O64" s="13"/>
      <c r="P64" s="13"/>
      <c r="Q64" s="13"/>
      <c r="R64" s="13"/>
      <c r="S64" s="13"/>
      <c r="T64" s="21"/>
      <c r="U64" s="21"/>
      <c r="V64" s="23"/>
      <c r="W64" s="23"/>
      <c r="X64" s="44"/>
      <c r="Y64" s="44"/>
      <c r="Z64" s="44"/>
      <c r="AA64" s="44"/>
      <c r="AB64" s="44"/>
      <c r="AC64" s="44"/>
      <c r="AD64" s="44"/>
      <c r="AE64" s="44"/>
      <c r="AF64" s="44"/>
      <c r="AG64" s="44"/>
    </row>
    <row r="65" spans="1:42">
      <c r="A65" s="25"/>
      <c r="B65" s="587"/>
      <c r="C65" s="44"/>
      <c r="D65" s="44"/>
      <c r="E65" s="44"/>
      <c r="F65" s="44"/>
      <c r="G65" s="44"/>
      <c r="H65" s="44"/>
      <c r="I65" s="44"/>
      <c r="J65" s="13"/>
      <c r="K65" s="25"/>
      <c r="L65" s="301"/>
      <c r="M65" s="13"/>
      <c r="N65" s="13"/>
      <c r="O65" s="13"/>
      <c r="P65" s="13"/>
      <c r="Q65" s="13"/>
      <c r="R65" s="13"/>
      <c r="S65" s="13"/>
      <c r="U65" s="21"/>
      <c r="V65" s="23"/>
      <c r="W65" s="23"/>
      <c r="X65" s="44"/>
      <c r="Y65" s="44"/>
      <c r="Z65" s="44"/>
      <c r="AA65" s="44"/>
      <c r="AB65" s="44"/>
      <c r="AC65" s="44"/>
      <c r="AD65" s="44"/>
      <c r="AE65" s="44"/>
      <c r="AF65" s="44"/>
      <c r="AG65" s="44"/>
    </row>
    <row r="66" spans="1:42">
      <c r="A66" s="25"/>
      <c r="B66" s="587"/>
      <c r="C66" s="21"/>
      <c r="D66" s="21"/>
      <c r="E66" s="27"/>
      <c r="F66" s="27"/>
      <c r="G66" s="27"/>
      <c r="H66" s="27"/>
      <c r="I66" s="27"/>
      <c r="J66" s="13"/>
      <c r="K66" s="25"/>
      <c r="L66" s="301"/>
      <c r="M66" s="13"/>
      <c r="N66" s="13"/>
      <c r="O66" s="13"/>
      <c r="P66" s="13"/>
      <c r="Q66" s="13"/>
      <c r="T66" s="13"/>
      <c r="U66" s="21"/>
      <c r="V66" s="23"/>
      <c r="W66" s="23"/>
      <c r="X66" s="44"/>
      <c r="Y66" s="44"/>
      <c r="Z66" s="44"/>
      <c r="AA66" s="44"/>
      <c r="AB66" s="44"/>
      <c r="AC66" s="44"/>
      <c r="AD66" s="44"/>
      <c r="AE66" s="44"/>
      <c r="AF66" s="44"/>
      <c r="AG66" s="44"/>
    </row>
    <row r="67" spans="1:42">
      <c r="A67" s="25"/>
      <c r="B67" s="587"/>
      <c r="C67" s="21"/>
      <c r="D67" s="21"/>
      <c r="E67" s="33"/>
      <c r="F67" s="33"/>
      <c r="G67" s="33"/>
      <c r="H67" s="33"/>
      <c r="I67" s="33"/>
      <c r="J67" s="13"/>
      <c r="K67" s="25"/>
      <c r="L67" s="588"/>
      <c r="M67" s="481"/>
      <c r="N67" s="481"/>
      <c r="O67" s="481"/>
      <c r="P67" s="481"/>
      <c r="Q67" s="481"/>
      <c r="R67" s="481"/>
      <c r="S67" s="481"/>
      <c r="T67" s="13"/>
      <c r="U67" s="21"/>
      <c r="V67" s="25"/>
      <c r="W67" s="587"/>
      <c r="X67" s="41"/>
      <c r="Y67" s="41"/>
      <c r="Z67" s="41"/>
      <c r="AA67" s="41"/>
      <c r="AB67" s="41"/>
      <c r="AC67" s="41"/>
      <c r="AF67" s="28"/>
      <c r="AG67" s="28"/>
    </row>
    <row r="68" spans="1:42">
      <c r="A68" s="25"/>
      <c r="B68" s="587"/>
      <c r="C68" s="21"/>
      <c r="D68" s="21"/>
      <c r="E68" s="33"/>
      <c r="F68" s="33"/>
      <c r="G68" s="33"/>
      <c r="H68" s="33"/>
      <c r="I68" s="33"/>
      <c r="J68" s="13"/>
      <c r="K68" s="25"/>
      <c r="L68" s="481"/>
      <c r="M68" s="481"/>
      <c r="N68" s="481"/>
      <c r="O68" s="481"/>
      <c r="P68" s="481"/>
      <c r="Q68" s="481"/>
      <c r="R68" s="481"/>
      <c r="S68" s="481"/>
      <c r="T68" s="13"/>
      <c r="U68" s="21"/>
      <c r="V68" s="25"/>
      <c r="W68" s="587"/>
      <c r="X68" s="41"/>
      <c r="Y68" s="41"/>
      <c r="Z68" s="41"/>
      <c r="AA68" s="41"/>
      <c r="AB68" s="41"/>
      <c r="AC68" s="41"/>
      <c r="AF68" s="28"/>
      <c r="AG68" s="28"/>
    </row>
    <row r="69" spans="1:42">
      <c r="A69" s="25"/>
      <c r="B69" s="587"/>
      <c r="C69" s="21"/>
      <c r="D69" s="21"/>
      <c r="E69" s="44"/>
      <c r="F69" s="44"/>
      <c r="G69" s="44"/>
      <c r="H69" s="44"/>
      <c r="I69" s="44"/>
      <c r="J69" s="13"/>
      <c r="K69" s="25"/>
      <c r="L69" s="301"/>
      <c r="M69" s="13"/>
      <c r="N69" s="146"/>
      <c r="O69" s="146"/>
      <c r="P69" s="44"/>
      <c r="Q69" s="44"/>
      <c r="R69" s="44"/>
      <c r="S69" s="44"/>
      <c r="T69" s="13"/>
      <c r="U69" s="21"/>
      <c r="V69" s="25"/>
      <c r="W69" s="587"/>
      <c r="X69" s="41"/>
      <c r="Y69" s="41"/>
      <c r="Z69" s="41"/>
      <c r="AA69" s="41"/>
      <c r="AB69" s="41"/>
      <c r="AC69" s="41"/>
      <c r="AF69" s="589"/>
      <c r="AG69" s="301"/>
    </row>
    <row r="70" spans="1:42">
      <c r="A70" s="25"/>
      <c r="B70" s="591"/>
      <c r="C70" s="591"/>
      <c r="D70" s="591"/>
      <c r="E70" s="591"/>
      <c r="F70" s="591"/>
      <c r="G70" s="591"/>
      <c r="H70" s="591"/>
      <c r="I70" s="591"/>
      <c r="J70" s="591"/>
      <c r="K70" s="25"/>
      <c r="L70" s="301"/>
      <c r="M70" s="13"/>
      <c r="N70" s="146"/>
      <c r="O70" s="146"/>
      <c r="P70" s="44"/>
      <c r="Q70" s="44"/>
      <c r="R70" s="13"/>
      <c r="S70" s="13"/>
      <c r="T70" s="13"/>
      <c r="U70" s="21"/>
      <c r="V70" s="25"/>
      <c r="W70" s="587"/>
      <c r="X70" s="28"/>
      <c r="Y70" s="28"/>
      <c r="Z70" s="28"/>
      <c r="AA70" s="28"/>
      <c r="AB70" s="28"/>
      <c r="AC70" s="28"/>
      <c r="AD70" s="28"/>
      <c r="AE70" s="28"/>
      <c r="AF70" s="28"/>
      <c r="AG70" s="28"/>
    </row>
    <row r="71" spans="1:42">
      <c r="A71" s="25"/>
      <c r="B71" s="591"/>
      <c r="C71" s="591"/>
      <c r="D71" s="591"/>
      <c r="E71" s="591"/>
      <c r="F71" s="591"/>
      <c r="G71" s="591"/>
      <c r="H71" s="591"/>
      <c r="I71" s="591"/>
      <c r="J71" s="591"/>
      <c r="K71" s="25"/>
      <c r="L71" s="301"/>
      <c r="M71" s="13"/>
      <c r="N71" s="27"/>
      <c r="O71" s="592"/>
      <c r="P71" s="21"/>
      <c r="Q71" s="27"/>
      <c r="R71" s="13"/>
      <c r="S71" s="13"/>
      <c r="T71" s="28"/>
      <c r="U71" s="21"/>
      <c r="V71" s="25"/>
      <c r="W71" s="587"/>
      <c r="X71" s="28"/>
      <c r="Y71" s="28"/>
      <c r="Z71" s="28"/>
      <c r="AA71" s="28"/>
      <c r="AB71" s="28"/>
      <c r="AC71" s="28"/>
      <c r="AD71" s="28"/>
      <c r="AE71" s="28"/>
      <c r="AF71" s="28"/>
      <c r="AG71" s="28"/>
    </row>
    <row r="72" spans="1:42">
      <c r="A72" s="25"/>
      <c r="B72" s="587"/>
      <c r="C72" s="28"/>
      <c r="D72" s="28"/>
      <c r="E72" s="28"/>
      <c r="F72" s="28"/>
      <c r="G72" s="28"/>
      <c r="H72" s="28"/>
      <c r="I72" s="28"/>
      <c r="J72" s="28"/>
      <c r="K72" s="25"/>
      <c r="L72" s="301"/>
      <c r="M72" s="13"/>
      <c r="T72" s="28"/>
      <c r="U72" s="21"/>
      <c r="V72" s="23"/>
      <c r="W72" s="23"/>
      <c r="X72" s="44"/>
      <c r="Y72" s="44"/>
      <c r="Z72" s="44"/>
      <c r="AA72" s="44"/>
      <c r="AB72" s="44"/>
      <c r="AC72" s="44"/>
      <c r="AD72" s="44"/>
      <c r="AE72" s="44"/>
      <c r="AF72" s="44"/>
      <c r="AG72" s="44"/>
    </row>
    <row r="73" spans="1:42">
      <c r="A73" s="25"/>
      <c r="B73" s="587"/>
      <c r="C73" s="28"/>
      <c r="D73" s="28"/>
      <c r="E73" s="28"/>
      <c r="F73" s="28"/>
      <c r="G73" s="28"/>
      <c r="H73" s="28"/>
      <c r="I73" s="28"/>
      <c r="J73" s="28"/>
      <c r="K73" s="25"/>
      <c r="L73" s="301"/>
      <c r="M73" s="28"/>
      <c r="N73" s="28"/>
      <c r="O73" s="28"/>
      <c r="P73" s="28"/>
      <c r="Q73" s="28"/>
      <c r="R73" s="28"/>
      <c r="S73" s="28"/>
      <c r="T73" s="28"/>
      <c r="U73" s="21"/>
      <c r="V73" s="28"/>
      <c r="W73" s="28"/>
      <c r="X73" s="28"/>
      <c r="Y73" s="28"/>
      <c r="Z73" s="28"/>
      <c r="AA73" s="28"/>
      <c r="AB73" s="28"/>
      <c r="AC73" s="28"/>
      <c r="AD73" s="28"/>
      <c r="AE73" s="28"/>
      <c r="AF73" s="28"/>
      <c r="AG73" s="28"/>
      <c r="AH73" s="28"/>
      <c r="AI73" s="28"/>
      <c r="AJ73" s="28"/>
      <c r="AK73" s="28"/>
      <c r="AL73" s="28"/>
      <c r="AM73" s="28"/>
      <c r="AN73" s="28"/>
      <c r="AO73" s="31"/>
      <c r="AP73" s="21"/>
    </row>
    <row r="74" spans="1:42">
      <c r="A74" s="25"/>
      <c r="B74" s="587"/>
      <c r="C74" s="28"/>
      <c r="D74" s="28"/>
      <c r="E74" s="28"/>
      <c r="F74" s="28"/>
      <c r="G74" s="28"/>
      <c r="H74" s="28"/>
      <c r="I74" s="28"/>
      <c r="J74" s="28"/>
      <c r="K74" s="25"/>
      <c r="L74" s="301"/>
      <c r="M74" s="28"/>
      <c r="N74" s="28"/>
      <c r="O74" s="28"/>
      <c r="P74" s="28"/>
      <c r="Q74" s="28"/>
      <c r="R74" s="28"/>
      <c r="S74" s="28"/>
      <c r="T74" s="28"/>
      <c r="U74" s="21"/>
      <c r="V74" s="28"/>
      <c r="W74" s="28"/>
      <c r="X74" s="28"/>
      <c r="Y74" s="28"/>
      <c r="Z74" s="28"/>
      <c r="AA74" s="28"/>
      <c r="AB74" s="28"/>
      <c r="AC74" s="28"/>
      <c r="AD74" s="28"/>
      <c r="AE74" s="28"/>
      <c r="AF74" s="28"/>
      <c r="AG74" s="28"/>
      <c r="AH74" s="28"/>
      <c r="AI74" s="28"/>
      <c r="AJ74" s="28"/>
      <c r="AK74" s="28"/>
      <c r="AL74" s="28"/>
      <c r="AM74" s="28"/>
      <c r="AN74" s="28"/>
      <c r="AO74" s="66"/>
      <c r="AP74" s="21"/>
    </row>
    <row r="75" spans="1:42">
      <c r="A75" s="25"/>
      <c r="B75" s="301"/>
      <c r="C75" s="28"/>
      <c r="D75" s="28"/>
      <c r="E75" s="28"/>
      <c r="F75" s="28"/>
      <c r="G75" s="28"/>
      <c r="H75" s="28"/>
      <c r="I75" s="28"/>
      <c r="J75" s="28"/>
      <c r="K75" s="25"/>
      <c r="L75" s="301"/>
      <c r="M75" s="28"/>
      <c r="N75" s="28"/>
      <c r="O75" s="28"/>
      <c r="P75" s="28"/>
      <c r="Q75" s="28"/>
      <c r="R75" s="28"/>
      <c r="S75" s="28"/>
      <c r="T75" s="28"/>
      <c r="U75" s="21"/>
      <c r="V75" s="28"/>
      <c r="W75" s="28"/>
      <c r="X75" s="28"/>
      <c r="Y75" s="28"/>
      <c r="Z75" s="28"/>
      <c r="AA75" s="28"/>
      <c r="AB75" s="28"/>
      <c r="AC75" s="28"/>
      <c r="AD75" s="28"/>
      <c r="AE75" s="28"/>
      <c r="AF75" s="28"/>
      <c r="AG75" s="28"/>
      <c r="AH75" s="28"/>
      <c r="AI75" s="28"/>
      <c r="AJ75" s="28"/>
      <c r="AK75" s="28"/>
      <c r="AL75" s="28"/>
      <c r="AM75" s="28"/>
      <c r="AN75" s="28"/>
      <c r="AO75" s="31"/>
      <c r="AP75" s="21"/>
    </row>
    <row r="76" spans="1:42">
      <c r="A76" s="25"/>
      <c r="B76" s="301"/>
      <c r="C76" s="28"/>
      <c r="D76" s="28"/>
      <c r="E76" s="28"/>
      <c r="F76" s="28"/>
      <c r="G76" s="28"/>
      <c r="H76" s="28"/>
      <c r="I76" s="28"/>
      <c r="J76" s="28"/>
      <c r="K76" s="25"/>
      <c r="L76" s="301"/>
      <c r="M76" s="28"/>
      <c r="N76" s="28"/>
      <c r="O76" s="28"/>
      <c r="P76" s="28"/>
      <c r="Q76" s="28"/>
      <c r="R76" s="13"/>
      <c r="S76" s="13"/>
      <c r="T76" s="28"/>
      <c r="U76" s="21"/>
      <c r="V76" s="28"/>
      <c r="W76" s="28"/>
      <c r="X76" s="28"/>
      <c r="Y76" s="28"/>
      <c r="Z76" s="28"/>
      <c r="AA76" s="28"/>
      <c r="AB76" s="28"/>
      <c r="AC76" s="28"/>
      <c r="AD76" s="28"/>
      <c r="AE76" s="28"/>
      <c r="AF76" s="28"/>
      <c r="AG76" s="28"/>
      <c r="AH76" s="28"/>
      <c r="AI76" s="28"/>
      <c r="AJ76" s="28"/>
      <c r="AK76" s="28"/>
      <c r="AL76" s="28"/>
      <c r="AM76" s="28"/>
      <c r="AN76" s="28"/>
      <c r="AO76" s="66"/>
      <c r="AP76" s="21"/>
    </row>
    <row r="77" spans="1:42">
      <c r="A77" s="25"/>
      <c r="B77" s="301"/>
      <c r="C77" s="13"/>
      <c r="D77" s="13"/>
      <c r="E77" s="13"/>
      <c r="F77" s="13"/>
      <c r="G77" s="13"/>
      <c r="H77" s="13"/>
      <c r="I77" s="13"/>
      <c r="J77" s="28"/>
      <c r="K77" s="25"/>
      <c r="L77" s="301"/>
      <c r="M77" s="28"/>
      <c r="N77" s="28"/>
      <c r="O77" s="28"/>
      <c r="P77" s="28"/>
      <c r="Q77" s="28"/>
      <c r="R77" s="13"/>
      <c r="S77" s="13"/>
      <c r="T77" s="28"/>
      <c r="U77" s="21"/>
      <c r="AO77" s="31"/>
      <c r="AP77" s="21"/>
    </row>
    <row r="78" spans="1:42">
      <c r="A78" s="25"/>
      <c r="B78" s="301"/>
      <c r="C78" s="301"/>
      <c r="S78" s="25"/>
      <c r="T78" s="31"/>
      <c r="U78" s="21"/>
      <c r="V78" s="23"/>
      <c r="W78" s="23"/>
      <c r="X78" s="44"/>
      <c r="Y78" s="44"/>
      <c r="Z78" s="44"/>
      <c r="AA78" s="44"/>
      <c r="AB78" s="44"/>
      <c r="AC78" s="44"/>
      <c r="AD78" s="44"/>
      <c r="AE78" s="44"/>
      <c r="AF78" s="44"/>
      <c r="AG78" s="44"/>
      <c r="AH78" s="44"/>
      <c r="AI78" s="44"/>
      <c r="AJ78" s="44"/>
      <c r="AK78" s="25"/>
      <c r="AL78" s="587"/>
      <c r="AM78" s="13"/>
      <c r="AN78" s="25"/>
      <c r="AO78" s="66"/>
      <c r="AP78" s="21"/>
    </row>
    <row r="79" spans="1:42">
      <c r="A79" s="25"/>
      <c r="B79" s="301"/>
      <c r="C79" s="301"/>
      <c r="S79" s="25"/>
      <c r="T79" s="66"/>
      <c r="U79" s="21"/>
    </row>
  </sheetData>
  <mergeCells count="68">
    <mergeCell ref="A16:B16"/>
    <mergeCell ref="C16:S16"/>
    <mergeCell ref="BN22:BO22"/>
    <mergeCell ref="A20:B21"/>
    <mergeCell ref="C20:S21"/>
    <mergeCell ref="BN18:BO18"/>
    <mergeCell ref="BN16:BO16"/>
    <mergeCell ref="BN17:BO17"/>
    <mergeCell ref="C33:S35"/>
    <mergeCell ref="A33:B35"/>
    <mergeCell ref="X3:AN5"/>
    <mergeCell ref="V3:W5"/>
    <mergeCell ref="BN20:BO20"/>
    <mergeCell ref="BN27:BO27"/>
    <mergeCell ref="BN25:BO25"/>
    <mergeCell ref="BN26:BO26"/>
    <mergeCell ref="BN21:BO21"/>
    <mergeCell ref="C25:S27"/>
    <mergeCell ref="A25:B27"/>
    <mergeCell ref="BN33:BO33"/>
    <mergeCell ref="BN34:BO34"/>
    <mergeCell ref="X11:AN13"/>
    <mergeCell ref="V18:W20"/>
    <mergeCell ref="X18:AN20"/>
    <mergeCell ref="V32:AD34"/>
    <mergeCell ref="AF32:AN34"/>
    <mergeCell ref="V27:W27"/>
    <mergeCell ref="X27:AN27"/>
    <mergeCell ref="V29:AD31"/>
    <mergeCell ref="AE29:AN31"/>
    <mergeCell ref="V28:AN28"/>
    <mergeCell ref="BP3:BQ3"/>
    <mergeCell ref="BN12:BO12"/>
    <mergeCell ref="BN10:BO10"/>
    <mergeCell ref="BN35:BO35"/>
    <mergeCell ref="BP10:BQ10"/>
    <mergeCell ref="BP11:BQ11"/>
    <mergeCell ref="BP12:BQ12"/>
    <mergeCell ref="BP28:BQ28"/>
    <mergeCell ref="BP17:BQ17"/>
    <mergeCell ref="BP18:BQ18"/>
    <mergeCell ref="BP26:BQ26"/>
    <mergeCell ref="BP27:BQ27"/>
    <mergeCell ref="BP19:BQ19"/>
    <mergeCell ref="BP5:BQ5"/>
    <mergeCell ref="BP4:BQ4"/>
    <mergeCell ref="A1:BI1"/>
    <mergeCell ref="A2:B2"/>
    <mergeCell ref="AQ3:AR3"/>
    <mergeCell ref="AS3:BI3"/>
    <mergeCell ref="BN5:BO5"/>
    <mergeCell ref="A3:B5"/>
    <mergeCell ref="C3:S5"/>
    <mergeCell ref="BN3:BO3"/>
    <mergeCell ref="BN4:BO4"/>
    <mergeCell ref="BJ3:BK3"/>
    <mergeCell ref="C10:S11"/>
    <mergeCell ref="A10:B11"/>
    <mergeCell ref="BN11:BO11"/>
    <mergeCell ref="BJ5:BK5"/>
    <mergeCell ref="AQ4:BI4"/>
    <mergeCell ref="BJ4:BK4"/>
    <mergeCell ref="V11:W13"/>
    <mergeCell ref="AQ10:AR11"/>
    <mergeCell ref="AS10:BI11"/>
    <mergeCell ref="BJ9:BK9"/>
    <mergeCell ref="BJ11:BK11"/>
    <mergeCell ref="BJ10:BK10"/>
  </mergeCells>
  <printOptions horizontalCentered="1"/>
  <pageMargins left="0.19685039370078741" right="0.19685039370078741" top="0.19685039370078741" bottom="0.19685039370078741" header="0" footer="0"/>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dimension ref="A1:DO92"/>
  <sheetViews>
    <sheetView view="pageBreakPreview" zoomScaleSheetLayoutView="100" workbookViewId="0">
      <selection activeCell="A3" sqref="A3:AG5"/>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4" width="2.140625" style="2" customWidth="1"/>
    <col min="65" max="65" width="2.5703125" style="2" bestFit="1" customWidth="1"/>
    <col min="66" max="68" width="2.140625" style="2" customWidth="1"/>
    <col min="69" max="94" width="2.140625" style="3" customWidth="1"/>
    <col min="95" max="16384" width="9.140625" style="3"/>
  </cols>
  <sheetData>
    <row r="1" spans="1:119">
      <c r="A1" s="1" t="str">
        <f>CONCATENATE([2]Sections!$K$1," - / - ",[2]Sections!$K$17," ",[2]Sections!$L$17,": ",[2]Sections!$N$17," [ ",[2]Sections!$V$2," ",ROMAN(COUNT($BM$1:$BM$874))," / ",ROMAN(BM1)," ]")</f>
        <v>Female Household Questionnaire - / - Section 14: Maternal Health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2">
        <v>1</v>
      </c>
    </row>
    <row r="2" spans="1:119" ht="6" customHeight="1" thickBo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row>
    <row r="3" spans="1:119" ht="15" customHeight="1" thickTop="1">
      <c r="A3" s="236" t="s">
        <v>189</v>
      </c>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8"/>
      <c r="AH3" s="3"/>
      <c r="AI3" s="322">
        <f>VLOOKUP(BP30,[2]eFHH!$K$4:$M$402,3,FALSE)</f>
        <v>14.059999999999999</v>
      </c>
      <c r="AJ3" s="323" t="str">
        <f>VLOOKUP(BP30,[2]eFHH!$P$4:$BW$402,8,FALSE)</f>
        <v>Who was the primary person to assist with the most recent delivery?</v>
      </c>
      <c r="AK3" s="323"/>
      <c r="AL3" s="323"/>
      <c r="AM3" s="323"/>
      <c r="AN3" s="323"/>
      <c r="AO3" s="323"/>
      <c r="AP3" s="323"/>
      <c r="AQ3" s="323"/>
      <c r="AR3" s="324"/>
      <c r="AS3" s="325">
        <v>1</v>
      </c>
      <c r="AT3" s="326" t="str">
        <f>VLOOKUP(BP30,[2]eFHH!$P$4:$BW$402,10,FALSE)</f>
        <v>Doctor</v>
      </c>
      <c r="AU3" s="327"/>
      <c r="AV3" s="328"/>
      <c r="AW3" s="328"/>
      <c r="AX3" s="329"/>
      <c r="AY3" s="329"/>
      <c r="AZ3" s="330">
        <v>5</v>
      </c>
      <c r="BA3" s="326" t="str">
        <f>VLOOKUP(BP30,[2]eFHH!$P$4:$BW$402,14,FALSE)</f>
        <v>Community Health Worker</v>
      </c>
      <c r="BB3" s="329"/>
      <c r="BC3" s="328"/>
      <c r="BD3" s="328"/>
      <c r="BE3" s="328"/>
      <c r="BF3" s="328"/>
      <c r="BG3" s="328"/>
      <c r="BH3" s="328"/>
      <c r="BI3" s="331"/>
      <c r="BJ3" s="38">
        <v>15.01</v>
      </c>
      <c r="BK3" s="38"/>
      <c r="BN3" s="38">
        <v>15.08</v>
      </c>
      <c r="BO3" s="38"/>
      <c r="BQ3" s="38" t="s">
        <v>67</v>
      </c>
      <c r="BR3" s="38"/>
      <c r="CL3" s="13"/>
      <c r="CM3" s="13"/>
      <c r="CN3" s="13"/>
      <c r="CO3" s="13"/>
      <c r="CP3" s="13"/>
      <c r="CQ3" s="23"/>
      <c r="CR3" s="23"/>
      <c r="CS3" s="8"/>
      <c r="CT3" s="8"/>
      <c r="CU3" s="8"/>
      <c r="CV3" s="8"/>
      <c r="CW3" s="8"/>
      <c r="CX3" s="8"/>
      <c r="CY3" s="8"/>
      <c r="CZ3" s="8"/>
      <c r="DA3" s="8"/>
      <c r="DB3" s="8"/>
      <c r="DC3" s="8"/>
      <c r="DD3" s="8"/>
      <c r="DE3" s="8"/>
      <c r="DF3" s="8"/>
      <c r="DG3" s="8"/>
      <c r="DH3" s="8"/>
      <c r="DI3" s="8"/>
      <c r="DJ3" s="24"/>
      <c r="DK3" s="24"/>
      <c r="DL3" s="13"/>
      <c r="DM3" s="13"/>
      <c r="DN3" s="13"/>
      <c r="DO3" s="13"/>
    </row>
    <row r="4" spans="1:119" ht="15" customHeight="1">
      <c r="A4" s="242"/>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4"/>
      <c r="AH4" s="3"/>
      <c r="AI4" s="332"/>
      <c r="AJ4" s="131"/>
      <c r="AK4" s="131"/>
      <c r="AL4" s="131"/>
      <c r="AM4" s="131"/>
      <c r="AN4" s="131"/>
      <c r="AO4" s="131"/>
      <c r="AP4" s="131"/>
      <c r="AQ4" s="131"/>
      <c r="AR4" s="333"/>
      <c r="AS4" s="334">
        <v>2</v>
      </c>
      <c r="AT4" s="335" t="str">
        <f>VLOOKUP(BP30,[2]eFHH!$P$4:$BW$402,11,FALSE)</f>
        <v>Unofficial Midwife</v>
      </c>
      <c r="AU4" s="336"/>
      <c r="AV4" s="28"/>
      <c r="AW4" s="28"/>
      <c r="AZ4" s="39">
        <v>6</v>
      </c>
      <c r="BA4" s="335" t="str">
        <f>VLOOKUP(BP30,[2]eFHH!$P$4:$BW$402,15,FALSE)</f>
        <v>TBA</v>
      </c>
      <c r="BC4" s="28"/>
      <c r="BD4" s="28"/>
      <c r="BE4" s="28"/>
      <c r="BF4" s="28"/>
      <c r="BG4" s="28"/>
      <c r="BH4" s="28"/>
      <c r="BI4" s="337"/>
      <c r="BJ4" s="43">
        <f>VLOOKUP(BJ3,[2]eFHH!$P$4:$BW$402,60,FALSE)</f>
        <v>0</v>
      </c>
      <c r="BK4" s="43"/>
      <c r="BN4" s="43">
        <f>VLOOKUP(BN3,[2]eFHH!$P$4:$BW$402,60,FALSE)</f>
        <v>0</v>
      </c>
      <c r="BO4" s="43"/>
      <c r="CL4" s="13"/>
      <c r="CM4" s="13"/>
      <c r="CN4" s="13"/>
      <c r="CO4" s="13"/>
      <c r="CP4" s="13"/>
      <c r="CQ4" s="23"/>
      <c r="CR4" s="23"/>
      <c r="CS4" s="8"/>
      <c r="CT4" s="8"/>
      <c r="CU4" s="8"/>
      <c r="CV4" s="8"/>
      <c r="CW4" s="8"/>
      <c r="CX4" s="8"/>
      <c r="CY4" s="8"/>
      <c r="CZ4" s="8"/>
      <c r="DA4" s="8"/>
      <c r="DB4" s="8"/>
      <c r="DC4" s="8"/>
      <c r="DD4" s="8"/>
      <c r="DE4" s="8"/>
      <c r="DF4" s="8"/>
      <c r="DG4" s="8"/>
      <c r="DH4" s="8"/>
      <c r="DI4" s="8"/>
      <c r="DJ4" s="66"/>
      <c r="DK4" s="66"/>
      <c r="DL4" s="13"/>
      <c r="DM4" s="13"/>
      <c r="DN4" s="13"/>
      <c r="DO4" s="13"/>
    </row>
    <row r="5" spans="1:119" ht="15" customHeight="1">
      <c r="A5" s="248"/>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50"/>
      <c r="AH5" s="3"/>
      <c r="AI5" s="332"/>
      <c r="AJ5" s="131"/>
      <c r="AK5" s="131"/>
      <c r="AL5" s="131"/>
      <c r="AM5" s="131"/>
      <c r="AN5" s="131"/>
      <c r="AO5" s="131"/>
      <c r="AP5" s="131"/>
      <c r="AQ5" s="131"/>
      <c r="AR5" s="333"/>
      <c r="AS5" s="334">
        <v>3</v>
      </c>
      <c r="AT5" s="335" t="str">
        <f>VLOOKUP(BP30,[2]eFHH!$P$4:$BW$402,12,FALSE)</f>
        <v>Official Midwife</v>
      </c>
      <c r="AU5" s="338"/>
      <c r="AV5" s="28"/>
      <c r="AW5" s="28"/>
      <c r="AZ5" s="45">
        <v>7</v>
      </c>
      <c r="BA5" s="335" t="str">
        <f>VLOOKUP(BP30,[2]eFHH!$P$4:$BW$402,16,FALSE)</f>
        <v>Neighbor / Friend</v>
      </c>
      <c r="BC5" s="28"/>
      <c r="BD5" s="28"/>
      <c r="BE5" s="28"/>
      <c r="BF5" s="28"/>
      <c r="BG5" s="28"/>
      <c r="BH5" s="47"/>
      <c r="BI5" s="337"/>
      <c r="BJ5" s="140">
        <f>VLOOKUP(BJ3,[2]eFHH!$P$4:$BW$402,3,FALSE)</f>
        <v>14.089999999999998</v>
      </c>
      <c r="BK5" s="140"/>
      <c r="BN5" s="140" t="str">
        <f>VLOOKUP(BN3,[2]eFHH!$P$4:$BW$402,3,FALSE)</f>
        <v/>
      </c>
      <c r="BO5" s="140"/>
      <c r="CL5" s="13"/>
      <c r="CM5" s="13"/>
      <c r="CN5" s="13"/>
      <c r="CO5" s="13"/>
      <c r="CP5" s="13"/>
      <c r="CQ5" s="23"/>
      <c r="CR5" s="339"/>
      <c r="CS5" s="339"/>
      <c r="CT5" s="339"/>
      <c r="CU5" s="339"/>
      <c r="CV5" s="339"/>
      <c r="CW5" s="339"/>
      <c r="CX5" s="339"/>
      <c r="CY5" s="339"/>
      <c r="CZ5" s="339"/>
      <c r="DA5" s="339"/>
      <c r="DB5" s="339"/>
      <c r="DC5" s="339"/>
      <c r="DD5" s="339"/>
      <c r="DE5" s="339"/>
      <c r="DF5" s="339"/>
      <c r="DG5" s="339"/>
      <c r="DH5" s="339"/>
      <c r="DI5" s="339"/>
      <c r="DJ5" s="68"/>
      <c r="DK5" s="68"/>
      <c r="DL5" s="13"/>
      <c r="DM5" s="13"/>
      <c r="DN5" s="13"/>
      <c r="DO5" s="13"/>
    </row>
    <row r="6" spans="1:119" ht="15" customHeight="1">
      <c r="A6" s="55" t="str">
        <f>VLOOKUP(BQ3,[2]eFHH!$K$4:$M$402,3,FALSE)</f>
        <v>F.03</v>
      </c>
      <c r="B6" s="56"/>
      <c r="C6" s="340" t="str">
        <f>VLOOKUP(BQ3,[2]eFHH!$P$4:$BW$402,8,FALSE)</f>
        <v>Is there a married women under 50 years of age in the household who is present here now? [IF YES] May I ask her few questions?</v>
      </c>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1"/>
      <c r="AH6" s="3"/>
      <c r="AI6" s="332"/>
      <c r="AJ6" s="131"/>
      <c r="AK6" s="131"/>
      <c r="AL6" s="131"/>
      <c r="AM6" s="131"/>
      <c r="AN6" s="131"/>
      <c r="AO6" s="131"/>
      <c r="AP6" s="131"/>
      <c r="AQ6" s="131"/>
      <c r="AR6" s="333"/>
      <c r="AS6" s="342">
        <v>4</v>
      </c>
      <c r="AT6" s="335" t="str">
        <f>VLOOKUP(BP30,[2]eFHH!$P$4:$BW$402,13,FALSE)</f>
        <v>Nurse</v>
      </c>
      <c r="AU6" s="343"/>
      <c r="AV6" s="2"/>
      <c r="AW6" s="49"/>
      <c r="AX6" s="154"/>
      <c r="AZ6" s="344"/>
      <c r="BA6" s="345"/>
      <c r="BB6" s="346"/>
      <c r="BC6" s="347"/>
      <c r="BD6" s="347"/>
      <c r="BE6" s="347"/>
      <c r="BF6" s="347"/>
      <c r="BG6" s="346"/>
      <c r="BH6" s="58" t="s">
        <v>0</v>
      </c>
      <c r="BI6" s="348" t="s">
        <v>1</v>
      </c>
      <c r="BJ6" s="3"/>
      <c r="BK6" s="3"/>
      <c r="BQ6" s="38" t="s">
        <v>68</v>
      </c>
      <c r="BR6" s="38"/>
      <c r="CL6" s="13"/>
      <c r="CM6" s="13"/>
      <c r="CN6" s="13"/>
      <c r="CO6" s="13"/>
      <c r="CP6" s="13"/>
      <c r="CQ6" s="22"/>
      <c r="CR6" s="22"/>
      <c r="CS6" s="22"/>
      <c r="CT6" s="22"/>
      <c r="CU6" s="22"/>
      <c r="CV6" s="22"/>
      <c r="CW6" s="22"/>
      <c r="CX6" s="22"/>
      <c r="CY6" s="22"/>
      <c r="CZ6" s="22"/>
      <c r="DA6" s="22"/>
      <c r="DB6" s="22"/>
      <c r="DC6" s="22"/>
      <c r="DD6" s="22"/>
      <c r="DE6" s="349"/>
      <c r="DF6" s="349"/>
      <c r="DG6" s="349"/>
      <c r="DH6" s="349"/>
      <c r="DI6" s="22"/>
      <c r="DJ6" s="13"/>
      <c r="DK6" s="13"/>
      <c r="DL6" s="13"/>
      <c r="DM6" s="13"/>
      <c r="DN6" s="13"/>
      <c r="DO6" s="13"/>
    </row>
    <row r="7" spans="1:119" ht="15" customHeight="1">
      <c r="A7" s="197"/>
      <c r="B7" s="198"/>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1"/>
      <c r="AH7" s="3"/>
      <c r="AI7" s="332"/>
      <c r="AJ7" s="131"/>
      <c r="AK7" s="131"/>
      <c r="AL7" s="131"/>
      <c r="AM7" s="131"/>
      <c r="AN7" s="131"/>
      <c r="AO7" s="131"/>
      <c r="AP7" s="131"/>
      <c r="AQ7" s="131"/>
      <c r="AR7" s="333"/>
      <c r="AS7" s="352" t="s">
        <v>6</v>
      </c>
      <c r="AT7" s="353" t="str">
        <f>VLOOKUP(BP30,[2]eFHH!$P$4:$BW$402,17,FALSE)</f>
        <v>Other:</v>
      </c>
      <c r="AU7" s="354"/>
      <c r="AV7" s="355"/>
      <c r="AW7" s="355"/>
      <c r="AX7" s="355"/>
      <c r="AY7" s="355"/>
      <c r="AZ7" s="355"/>
      <c r="BA7" s="355"/>
      <c r="BB7" s="355"/>
      <c r="BC7" s="355"/>
      <c r="BD7" s="355"/>
      <c r="BE7" s="355"/>
      <c r="BF7" s="355"/>
      <c r="BG7" s="355"/>
      <c r="BH7" s="355"/>
      <c r="BI7" s="356"/>
      <c r="BJ7" s="3"/>
      <c r="BK7" s="3"/>
      <c r="BN7" s="239"/>
      <c r="BO7" s="239"/>
      <c r="BQ7" s="38"/>
      <c r="BR7" s="38"/>
      <c r="CL7" s="13"/>
      <c r="CM7" s="13"/>
      <c r="CN7" s="13"/>
      <c r="CO7" s="13"/>
      <c r="CP7" s="13"/>
      <c r="CQ7" s="22"/>
      <c r="CR7" s="22"/>
      <c r="CS7" s="22"/>
      <c r="CT7" s="22"/>
      <c r="CU7" s="22"/>
      <c r="CV7" s="22"/>
      <c r="CW7" s="22"/>
      <c r="CX7" s="22"/>
      <c r="CY7" s="22"/>
      <c r="CZ7" s="22"/>
      <c r="DA7" s="22"/>
      <c r="DB7" s="22"/>
      <c r="DC7" s="22"/>
      <c r="DD7" s="22"/>
      <c r="DE7" s="349"/>
      <c r="DF7" s="349"/>
      <c r="DG7" s="349"/>
      <c r="DH7" s="349"/>
      <c r="DI7" s="22"/>
      <c r="DJ7" s="13"/>
      <c r="DK7" s="13"/>
      <c r="DL7" s="13"/>
      <c r="DM7" s="13"/>
      <c r="DN7" s="13"/>
      <c r="DO7" s="13"/>
    </row>
    <row r="8" spans="1:119" ht="15" customHeight="1">
      <c r="A8" s="45" t="s">
        <v>5</v>
      </c>
      <c r="B8" s="357" t="str">
        <f>VLOOKUP(BQ3,[2]eFHH!$P$4:$BW$402,10,FALSE)</f>
        <v>No Married Women under 50 Years of Age is in the Household</v>
      </c>
      <c r="C8" s="253"/>
      <c r="D8" s="253"/>
      <c r="E8" s="253"/>
      <c r="F8" s="253"/>
      <c r="G8" s="253"/>
      <c r="H8" s="253"/>
      <c r="I8" s="253"/>
      <c r="J8" s="253"/>
      <c r="K8" s="253"/>
      <c r="L8" s="253"/>
      <c r="Q8" s="253" t="str">
        <f>CONCATENATE("[&gt;&gt;",FIXED(VLOOKUP(BQ3,[2]eFHH!$P$1:$XX$3017,3,FALSE),2),"]")</f>
        <v>[&gt;&gt;15.01]</v>
      </c>
      <c r="S8" s="253"/>
      <c r="T8" s="253"/>
      <c r="U8" s="253"/>
      <c r="V8" s="45">
        <v>1</v>
      </c>
      <c r="W8" s="358" t="str">
        <f>VLOOKUP(BQ3,[2]eFHH!$P$4:$BW$402,11,FALSE)</f>
        <v>No</v>
      </c>
      <c r="X8" s="253"/>
      <c r="Y8" s="253" t="str">
        <f>CONCATENATE("[&gt;&gt;",FIXED(VLOOKUP(BQ3,[2]eFHH!$P$1:$XX$3017,3,FALSE),2),"]")</f>
        <v>[&gt;&gt;15.01]</v>
      </c>
      <c r="Z8" s="253"/>
      <c r="AB8" s="253"/>
      <c r="AC8" s="253"/>
      <c r="AD8" s="45">
        <v>2</v>
      </c>
      <c r="AE8" s="357" t="str">
        <f>VLOOKUP(BQ3,[2]eFHH!$P$4:$BW$402,12,FALSE)</f>
        <v>Yes</v>
      </c>
      <c r="AG8" s="254"/>
      <c r="AH8" s="3"/>
      <c r="AI8" s="332"/>
      <c r="AJ8" s="131"/>
      <c r="AK8" s="131"/>
      <c r="AL8" s="131"/>
      <c r="AM8" s="131"/>
      <c r="AN8" s="131"/>
      <c r="AO8" s="131"/>
      <c r="AP8" s="131"/>
      <c r="AQ8" s="131"/>
      <c r="AR8" s="333"/>
      <c r="AS8" s="359"/>
      <c r="AT8" s="360"/>
      <c r="AU8" s="361"/>
      <c r="AV8" s="362"/>
      <c r="AW8" s="362"/>
      <c r="AX8" s="362"/>
      <c r="AY8" s="362"/>
      <c r="AZ8" s="362"/>
      <c r="BA8" s="362"/>
      <c r="BB8" s="362"/>
      <c r="BC8" s="362"/>
      <c r="BD8" s="362"/>
      <c r="BE8" s="362"/>
      <c r="BF8" s="362"/>
      <c r="BG8" s="362"/>
      <c r="BH8" s="362"/>
      <c r="BI8" s="363"/>
      <c r="BN8" s="43"/>
      <c r="BO8" s="43"/>
      <c r="BS8" s="239">
        <v>15.02</v>
      </c>
      <c r="BT8" s="239"/>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119" ht="15" customHeight="1" thickBot="1">
      <c r="A9" s="55" t="str">
        <f>VLOOKUP(BQ6,[2]eFHH!$K$4:$M$402,3,FALSE)</f>
        <v>F.04</v>
      </c>
      <c r="B9" s="56"/>
      <c r="C9" s="340" t="str">
        <f>VLOOKUP(BQ6,[2]eFHH!$P$4:$BW$402,8,FALSE)</f>
        <v>May I ask you few questions? If you do not like to answer any of the questions, you can refrain from answering that question. You can also stop the interview at any time if you are not comfortable.</v>
      </c>
      <c r="D9" s="340"/>
      <c r="E9" s="340"/>
      <c r="F9" s="340"/>
      <c r="G9" s="340"/>
      <c r="H9" s="340"/>
      <c r="I9" s="340"/>
      <c r="J9" s="340"/>
      <c r="K9" s="340"/>
      <c r="L9" s="340"/>
      <c r="M9" s="340"/>
      <c r="N9" s="340"/>
      <c r="O9" s="340"/>
      <c r="P9" s="340"/>
      <c r="Q9" s="340"/>
      <c r="R9" s="340"/>
      <c r="S9" s="340"/>
      <c r="T9" s="340"/>
      <c r="U9" s="340"/>
      <c r="V9" s="340"/>
      <c r="W9" s="340"/>
      <c r="X9" s="340"/>
      <c r="Y9" s="340"/>
      <c r="Z9" s="340"/>
      <c r="AA9" s="340"/>
      <c r="AB9" s="340"/>
      <c r="AC9" s="340"/>
      <c r="AD9" s="340"/>
      <c r="AE9" s="340"/>
      <c r="AF9" s="340"/>
      <c r="AG9" s="341"/>
      <c r="AH9" s="3"/>
      <c r="AI9" s="332"/>
      <c r="AJ9" s="364"/>
      <c r="AK9" s="364"/>
      <c r="AL9" s="364"/>
      <c r="AM9" s="364"/>
      <c r="AN9" s="364"/>
      <c r="AO9" s="364"/>
      <c r="AP9" s="364"/>
      <c r="AQ9" s="364"/>
      <c r="AR9" s="365"/>
      <c r="AS9" s="366"/>
      <c r="AT9" s="367"/>
      <c r="AU9" s="368"/>
      <c r="AV9" s="369"/>
      <c r="AW9" s="369"/>
      <c r="AX9" s="369"/>
      <c r="AY9" s="369"/>
      <c r="AZ9" s="369"/>
      <c r="BA9" s="369"/>
      <c r="BB9" s="369"/>
      <c r="BC9" s="369"/>
      <c r="BD9" s="369"/>
      <c r="BE9" s="369"/>
      <c r="BF9" s="369"/>
      <c r="BG9" s="369"/>
      <c r="BH9" s="369"/>
      <c r="BI9" s="370"/>
      <c r="BJ9" s="43"/>
      <c r="BK9" s="43"/>
      <c r="BN9" s="38"/>
      <c r="BO9" s="38"/>
      <c r="CL9" s="13"/>
      <c r="CM9" s="13"/>
      <c r="CN9" s="13"/>
      <c r="CO9" s="13"/>
      <c r="CP9" s="13"/>
      <c r="CQ9" s="23"/>
      <c r="CR9" s="23"/>
      <c r="CS9" s="8"/>
      <c r="CT9" s="8"/>
      <c r="CU9" s="8"/>
      <c r="CV9" s="8"/>
      <c r="CW9" s="8"/>
      <c r="CX9" s="8"/>
      <c r="CY9" s="8"/>
      <c r="CZ9" s="8"/>
      <c r="DA9" s="8"/>
      <c r="DB9" s="8"/>
      <c r="DC9" s="8"/>
      <c r="DD9" s="8"/>
      <c r="DE9" s="8"/>
      <c r="DF9" s="8"/>
      <c r="DG9" s="8"/>
      <c r="DH9" s="8"/>
      <c r="DI9" s="8"/>
      <c r="DJ9" s="24"/>
      <c r="DK9" s="24"/>
      <c r="DL9" s="13"/>
      <c r="DM9" s="13"/>
      <c r="DN9" s="13"/>
      <c r="DO9" s="13"/>
    </row>
    <row r="10" spans="1:119" ht="15" customHeight="1" thickTop="1">
      <c r="A10" s="197"/>
      <c r="B10" s="198"/>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1"/>
      <c r="AH10" s="3"/>
      <c r="AI10" s="371">
        <f>VLOOKUP(BJ37,[2]eFHH!$K$4:$M$402,3,FALSE)</f>
        <v>14.069999999999999</v>
      </c>
      <c r="AJ10" s="323" t="str">
        <f>VLOOKUP(BJ37,[2]eFHH!$P$4:$BW$402,8,FALSE)</f>
        <v xml:space="preserve">Where did the delivery of this baby take place? </v>
      </c>
      <c r="AK10" s="323"/>
      <c r="AL10" s="323"/>
      <c r="AM10" s="323"/>
      <c r="AN10" s="323"/>
      <c r="AO10" s="323"/>
      <c r="AP10" s="323"/>
      <c r="AQ10" s="323"/>
      <c r="AR10" s="324"/>
      <c r="AS10" s="325">
        <v>1</v>
      </c>
      <c r="AT10" s="372" t="str">
        <f>VLOOKUP(BJ37,[2]eFHH!$P$4:$BW$402,10,FALSE)</f>
        <v>Hospital</v>
      </c>
      <c r="AU10" s="373"/>
      <c r="AV10" s="373"/>
      <c r="AW10" s="373"/>
      <c r="AX10" s="373"/>
      <c r="AY10" s="374">
        <v>3</v>
      </c>
      <c r="AZ10" s="326" t="str">
        <f>VLOOKUP(BJ37,[2]eFHH!$P$4:$BW$402,12,FALSE)</f>
        <v>Non-Government Clinic</v>
      </c>
      <c r="BA10" s="329"/>
      <c r="BB10" s="329"/>
      <c r="BC10" s="329"/>
      <c r="BD10" s="329"/>
      <c r="BE10" s="329"/>
      <c r="BF10" s="329"/>
      <c r="BG10" s="329"/>
      <c r="BH10" s="329"/>
      <c r="BI10" s="331"/>
      <c r="CL10" s="13"/>
      <c r="CM10" s="13"/>
      <c r="CN10" s="13"/>
      <c r="CO10" s="13"/>
      <c r="CP10" s="13"/>
      <c r="CQ10" s="375"/>
      <c r="CR10" s="375"/>
      <c r="CS10" s="375"/>
      <c r="CT10" s="375"/>
      <c r="CU10" s="375"/>
      <c r="CV10" s="375"/>
      <c r="CW10" s="375"/>
      <c r="CX10" s="375"/>
      <c r="CY10" s="375"/>
      <c r="CZ10" s="375"/>
      <c r="DA10" s="375"/>
      <c r="DB10" s="375"/>
      <c r="DC10" s="375"/>
      <c r="DD10" s="375"/>
      <c r="DE10" s="375"/>
      <c r="DF10" s="375"/>
      <c r="DG10" s="375"/>
      <c r="DH10" s="375"/>
      <c r="DI10" s="375"/>
      <c r="DJ10" s="66"/>
      <c r="DK10" s="66"/>
      <c r="DL10" s="13"/>
      <c r="DM10" s="13"/>
      <c r="DN10" s="13"/>
      <c r="DO10" s="13"/>
    </row>
    <row r="11" spans="1:119" ht="15" customHeight="1">
      <c r="A11" s="45">
        <v>1</v>
      </c>
      <c r="B11" s="358" t="str">
        <f>VLOOKUP(BQ6,[2]eFHH!$P$4:$BW$402,10,FALSE)</f>
        <v>No</v>
      </c>
      <c r="C11" s="253"/>
      <c r="D11" s="253" t="str">
        <f>CONCATENATE("[&gt;&gt;",FIXED(VLOOKUP(BQ6,[2]eFHH!$P$1:$XX$3017,3,FALSE),2),"]")</f>
        <v>[&gt;&gt;15.01]</v>
      </c>
      <c r="E11" s="253"/>
      <c r="F11" s="253"/>
      <c r="G11" s="253"/>
      <c r="H11" s="253"/>
      <c r="I11" s="253"/>
      <c r="J11" s="45">
        <v>2</v>
      </c>
      <c r="K11" s="358" t="str">
        <f>VLOOKUP(BQ6,[2]eFHH!$P$4:$BW$402,11,FALSE)</f>
        <v>Yes</v>
      </c>
      <c r="L11" s="253"/>
      <c r="M11" s="253"/>
      <c r="N11" s="253"/>
      <c r="O11" s="253"/>
      <c r="P11" s="253"/>
      <c r="Q11" s="253"/>
      <c r="R11" s="253"/>
      <c r="S11" s="253"/>
      <c r="T11" s="253"/>
      <c r="U11" s="253"/>
      <c r="V11" s="253"/>
      <c r="W11" s="253"/>
      <c r="X11" s="253"/>
      <c r="Y11" s="253"/>
      <c r="Z11" s="253"/>
      <c r="AA11" s="253"/>
      <c r="AB11" s="253"/>
      <c r="AC11" s="253"/>
      <c r="AD11" s="253"/>
      <c r="AE11" s="253"/>
      <c r="AF11" s="253"/>
      <c r="AG11" s="254"/>
      <c r="AH11" s="3"/>
      <c r="AI11" s="371"/>
      <c r="AJ11" s="131"/>
      <c r="AK11" s="131"/>
      <c r="AL11" s="131"/>
      <c r="AM11" s="131"/>
      <c r="AN11" s="131"/>
      <c r="AO11" s="131"/>
      <c r="AP11" s="131"/>
      <c r="AQ11" s="131"/>
      <c r="AR11" s="333"/>
      <c r="AS11" s="376">
        <v>2</v>
      </c>
      <c r="AT11" s="377" t="str">
        <f>VLOOKUP(BJ37,[2]eFHH!$P$4:$BW$402,11,FALSE)</f>
        <v>Government Clinic</v>
      </c>
      <c r="AU11" s="377"/>
      <c r="AV11" s="377"/>
      <c r="AW11" s="377"/>
      <c r="AX11" s="377"/>
      <c r="AY11" s="58">
        <v>4</v>
      </c>
      <c r="AZ11" s="378" t="str">
        <f>VLOOKUP(BJ37,[2]eFHH!$P$4:$BW$402,13,FALSE)</f>
        <v>At Home, Neighbor or Relative's Home</v>
      </c>
      <c r="BA11" s="379"/>
      <c r="BB11" s="379"/>
      <c r="BC11" s="379"/>
      <c r="BD11" s="379"/>
      <c r="BE11" s="379"/>
      <c r="BF11" s="379"/>
      <c r="BG11" s="379"/>
      <c r="BH11" s="379"/>
      <c r="BI11" s="380"/>
      <c r="BJ11" s="140"/>
      <c r="BK11" s="140"/>
      <c r="BN11" s="43"/>
      <c r="BO11" s="43"/>
      <c r="CL11" s="13"/>
      <c r="CM11" s="13"/>
      <c r="CN11" s="13"/>
      <c r="CO11" s="13"/>
      <c r="CP11" s="13"/>
      <c r="CQ11" s="22"/>
      <c r="CR11" s="349"/>
      <c r="CS11" s="13"/>
      <c r="CT11" s="13"/>
      <c r="CU11" s="13"/>
      <c r="CV11" s="13"/>
      <c r="CW11" s="13"/>
      <c r="CX11" s="13"/>
      <c r="CY11" s="13"/>
      <c r="CZ11" s="22"/>
      <c r="DA11" s="349"/>
      <c r="DB11" s="13"/>
      <c r="DC11" s="13"/>
      <c r="DD11" s="13"/>
      <c r="DE11" s="13"/>
      <c r="DF11" s="13"/>
      <c r="DG11" s="13"/>
      <c r="DH11" s="13"/>
      <c r="DI11" s="13"/>
      <c r="DJ11" s="68"/>
      <c r="DK11" s="68"/>
      <c r="DL11" s="13"/>
      <c r="DM11" s="13"/>
      <c r="DN11" s="13"/>
      <c r="DO11" s="13"/>
    </row>
    <row r="12" spans="1:119" ht="16.5" customHeight="1" thickBot="1">
      <c r="AH12" s="3"/>
      <c r="AI12" s="371"/>
      <c r="AJ12" s="131"/>
      <c r="AK12" s="131"/>
      <c r="AL12" s="131"/>
      <c r="AM12" s="131"/>
      <c r="AN12" s="131"/>
      <c r="AO12" s="131"/>
      <c r="AP12" s="131"/>
      <c r="AQ12" s="131"/>
      <c r="AR12" s="333"/>
      <c r="AS12" s="381"/>
      <c r="AT12" s="382"/>
      <c r="AU12" s="382"/>
      <c r="AV12" s="382"/>
      <c r="AW12" s="382"/>
      <c r="AX12" s="382"/>
      <c r="AY12" s="383"/>
      <c r="AZ12" s="383"/>
      <c r="BA12" s="383"/>
      <c r="BB12" s="383"/>
      <c r="BC12" s="383"/>
      <c r="BD12" s="383"/>
      <c r="BE12" s="383"/>
      <c r="BF12" s="383"/>
      <c r="BG12" s="384"/>
      <c r="BH12" s="251" t="s">
        <v>0</v>
      </c>
      <c r="BI12" s="385" t="s">
        <v>1</v>
      </c>
      <c r="BJ12" s="3"/>
      <c r="BK12" s="3"/>
      <c r="BN12" s="38">
        <v>15.11</v>
      </c>
      <c r="BO12" s="38"/>
      <c r="BQ12" s="239">
        <v>15.03</v>
      </c>
      <c r="BR12" s="239"/>
      <c r="CL12" s="13"/>
      <c r="CM12" s="13"/>
      <c r="CN12" s="13"/>
      <c r="CO12" s="13"/>
      <c r="CP12" s="13"/>
      <c r="CQ12" s="22"/>
      <c r="CR12" s="349"/>
      <c r="CS12" s="13"/>
      <c r="CT12" s="13"/>
      <c r="CU12" s="13"/>
      <c r="CV12" s="13"/>
      <c r="CW12" s="13"/>
      <c r="CX12" s="13"/>
      <c r="CY12" s="13"/>
      <c r="CZ12" s="22"/>
      <c r="DA12" s="349"/>
      <c r="DB12" s="13"/>
      <c r="DC12" s="13"/>
      <c r="DD12" s="13"/>
      <c r="DE12" s="13"/>
      <c r="DF12" s="13"/>
      <c r="DG12" s="13"/>
      <c r="DH12" s="13"/>
      <c r="DI12" s="13"/>
      <c r="DJ12" s="13"/>
      <c r="DK12" s="13"/>
      <c r="DL12" s="13"/>
      <c r="DM12" s="13"/>
      <c r="DN12" s="13"/>
      <c r="DO12" s="13"/>
    </row>
    <row r="13" spans="1:119" s="28" customFormat="1" ht="16.5" customHeight="1" thickTop="1">
      <c r="A13" s="322">
        <f>VLOOKUP(BJ3,[2]eFHH!$K$4:$M$402,3,FALSE)</f>
        <v>14.01</v>
      </c>
      <c r="B13" s="323" t="str">
        <f>VLOOKUP(BJ3,[2]eFHH!$P$4:$BW$402,8,FALSE)</f>
        <v>During the past two years, have you given birth? (even if only alive for a short time)</v>
      </c>
      <c r="C13" s="323"/>
      <c r="D13" s="323"/>
      <c r="E13" s="323"/>
      <c r="F13" s="323"/>
      <c r="G13" s="323"/>
      <c r="H13" s="323"/>
      <c r="I13" s="323"/>
      <c r="J13" s="323"/>
      <c r="K13" s="323"/>
      <c r="L13" s="324"/>
      <c r="M13" s="386">
        <v>1</v>
      </c>
      <c r="N13" s="326" t="str">
        <f>VLOOKUP(BJ3,[2]eFHH!$P$4:$BW$402,11,FALSE)</f>
        <v>No</v>
      </c>
      <c r="O13" s="373"/>
      <c r="P13" s="387" t="str">
        <f>CONCATENATE("[&gt;&gt;",FIXED(VLOOKUP(BJ3,[2]eFHH!$P$1:$XX$3017,3,FALSE),2),"]")</f>
        <v>[&gt;&gt;14.09]</v>
      </c>
      <c r="Q13" s="373"/>
      <c r="R13" s="373"/>
      <c r="S13" s="373"/>
      <c r="T13" s="388"/>
      <c r="U13" s="388"/>
      <c r="V13" s="388"/>
      <c r="W13" s="388"/>
      <c r="X13" s="388"/>
      <c r="Y13" s="388"/>
      <c r="Z13" s="388"/>
      <c r="AA13" s="388"/>
      <c r="AB13" s="388"/>
      <c r="AC13" s="388"/>
      <c r="AD13" s="388"/>
      <c r="AE13" s="388"/>
      <c r="AF13" s="388"/>
      <c r="AG13" s="389"/>
      <c r="AI13" s="371"/>
      <c r="AJ13" s="131"/>
      <c r="AK13" s="131"/>
      <c r="AL13" s="131"/>
      <c r="AM13" s="131"/>
      <c r="AN13" s="131"/>
      <c r="AO13" s="131"/>
      <c r="AP13" s="131"/>
      <c r="AQ13" s="131"/>
      <c r="AR13" s="333"/>
      <c r="AS13" s="390" t="s">
        <v>6</v>
      </c>
      <c r="AT13" s="391" t="str">
        <f>VLOOKUP(BJ37,[2]eFHH!$P$4:$BW$402,14,FALSE)</f>
        <v>Other:</v>
      </c>
      <c r="AU13" s="392"/>
      <c r="AV13" s="393"/>
      <c r="AW13" s="393"/>
      <c r="AX13" s="393"/>
      <c r="AY13" s="393"/>
      <c r="AZ13" s="393"/>
      <c r="BA13" s="393"/>
      <c r="BB13" s="393"/>
      <c r="BC13" s="393"/>
      <c r="BD13" s="393"/>
      <c r="BE13" s="393"/>
      <c r="BF13" s="393"/>
      <c r="BG13" s="393"/>
      <c r="BH13" s="393"/>
      <c r="BI13" s="394"/>
      <c r="BJ13" s="38">
        <v>15.04</v>
      </c>
      <c r="BK13" s="38"/>
      <c r="BL13" s="2"/>
      <c r="BM13" s="2"/>
      <c r="BN13" s="43">
        <f>VLOOKUP(BN12,[2]eFHH!$P$4:$BW$402,60,FALSE)</f>
        <v>0</v>
      </c>
      <c r="BO13" s="43"/>
      <c r="BQ13" s="43">
        <f>VLOOKUP(BQ12,[2]eFHH!$P$4:$BW$402,60,FALSE)</f>
        <v>0</v>
      </c>
      <c r="BR13" s="43"/>
      <c r="CQ13" s="22"/>
      <c r="CR13" s="349"/>
      <c r="CS13" s="13"/>
      <c r="CT13" s="13"/>
      <c r="CU13" s="13"/>
      <c r="CV13" s="13"/>
      <c r="CW13" s="13"/>
      <c r="CX13" s="13"/>
      <c r="CY13" s="13"/>
      <c r="CZ13" s="22"/>
      <c r="DA13" s="349"/>
      <c r="DB13" s="13"/>
      <c r="DC13" s="13"/>
      <c r="DD13" s="13"/>
      <c r="DE13" s="13"/>
      <c r="DF13" s="13"/>
      <c r="DG13" s="13"/>
      <c r="DH13" s="13"/>
      <c r="DI13" s="13"/>
      <c r="DJ13" s="13"/>
      <c r="DK13" s="13"/>
    </row>
    <row r="14" spans="1:119" s="28" customFormat="1" ht="16.5" customHeight="1">
      <c r="A14" s="332"/>
      <c r="B14" s="131"/>
      <c r="C14" s="131"/>
      <c r="D14" s="131"/>
      <c r="E14" s="131"/>
      <c r="F14" s="131"/>
      <c r="G14" s="131"/>
      <c r="H14" s="131"/>
      <c r="I14" s="131"/>
      <c r="J14" s="131"/>
      <c r="K14" s="131"/>
      <c r="L14" s="333"/>
      <c r="M14" s="395">
        <v>2</v>
      </c>
      <c r="N14" s="335" t="str">
        <f>VLOOKUP(BJ3,[2]eFHH!$P$4:$BW$402,12,FALSE)</f>
        <v>Yes</v>
      </c>
      <c r="O14" s="44"/>
      <c r="P14" s="2"/>
      <c r="Q14" s="44"/>
      <c r="R14" s="44"/>
      <c r="S14" s="44"/>
      <c r="T14" s="13"/>
      <c r="U14" s="13"/>
      <c r="V14" s="13"/>
      <c r="W14" s="13"/>
      <c r="X14" s="13"/>
      <c r="Y14" s="13"/>
      <c r="Z14" s="13"/>
      <c r="AA14" s="13"/>
      <c r="AB14" s="13"/>
      <c r="AC14" s="13"/>
      <c r="AD14" s="13"/>
      <c r="AE14" s="13"/>
      <c r="AF14" s="13"/>
      <c r="AG14" s="396"/>
      <c r="AI14" s="371"/>
      <c r="AJ14" s="131"/>
      <c r="AK14" s="131"/>
      <c r="AL14" s="131"/>
      <c r="AM14" s="131"/>
      <c r="AN14" s="131"/>
      <c r="AO14" s="131"/>
      <c r="AP14" s="131"/>
      <c r="AQ14" s="131"/>
      <c r="AR14" s="333"/>
      <c r="AS14" s="390"/>
      <c r="AT14" s="391"/>
      <c r="AU14" s="392"/>
      <c r="AV14" s="393"/>
      <c r="AW14" s="393"/>
      <c r="AX14" s="393"/>
      <c r="AY14" s="393"/>
      <c r="AZ14" s="393"/>
      <c r="BA14" s="393"/>
      <c r="BB14" s="393"/>
      <c r="BC14" s="393"/>
      <c r="BD14" s="393"/>
      <c r="BE14" s="393"/>
      <c r="BF14" s="393"/>
      <c r="BG14" s="393"/>
      <c r="BH14" s="393"/>
      <c r="BI14" s="394"/>
      <c r="BN14" s="38">
        <v>15.12</v>
      </c>
      <c r="BO14" s="38"/>
      <c r="BQ14" s="140" t="str">
        <f>VLOOKUP(BQ12,[2]eFHH!$P$4:$BW$402,3,FALSE)</f>
        <v/>
      </c>
      <c r="BR14" s="140"/>
      <c r="CQ14" s="22"/>
      <c r="CR14" s="397"/>
      <c r="CS14" s="397"/>
      <c r="CT14" s="397"/>
      <c r="CU14" s="397"/>
      <c r="CV14" s="397"/>
      <c r="CW14" s="397"/>
      <c r="CX14" s="12"/>
      <c r="CY14" s="12"/>
      <c r="CZ14" s="12"/>
      <c r="DA14" s="12"/>
      <c r="DB14" s="12"/>
      <c r="DC14" s="12"/>
      <c r="DD14" s="12"/>
      <c r="DE14" s="12"/>
      <c r="DF14" s="12"/>
      <c r="DG14" s="12"/>
      <c r="DH14" s="12"/>
      <c r="DI14" s="22"/>
      <c r="DJ14" s="13"/>
      <c r="DK14" s="13"/>
    </row>
    <row r="15" spans="1:119" s="28" customFormat="1" ht="16.5" customHeight="1" thickBot="1">
      <c r="A15" s="332"/>
      <c r="B15" s="131"/>
      <c r="C15" s="131"/>
      <c r="D15" s="131"/>
      <c r="E15" s="131"/>
      <c r="F15" s="131"/>
      <c r="G15" s="131"/>
      <c r="H15" s="131"/>
      <c r="I15" s="131"/>
      <c r="J15" s="131"/>
      <c r="K15" s="131"/>
      <c r="L15" s="333"/>
      <c r="M15" s="395" t="s">
        <v>0</v>
      </c>
      <c r="N15" s="335" t="s">
        <v>70</v>
      </c>
      <c r="O15" s="13"/>
      <c r="P15" s="13"/>
      <c r="Q15" s="272" t="str">
        <f>CONCATENATE("[&gt;&gt;",FIXED(VLOOKUP(BJ3,[2]eFHH!$P$1:$XX$3017,3,FALSE),2),"]")</f>
        <v>[&gt;&gt;14.09]</v>
      </c>
      <c r="R15" s="4"/>
      <c r="S15" s="13"/>
      <c r="T15" s="13"/>
      <c r="U15" s="13"/>
      <c r="V15" s="13"/>
      <c r="W15" s="13"/>
      <c r="X15" s="13"/>
      <c r="Y15" s="13"/>
      <c r="Z15" s="13"/>
      <c r="AA15" s="13"/>
      <c r="AB15" s="13"/>
      <c r="AC15" s="13"/>
      <c r="AD15" s="13"/>
      <c r="AE15" s="13"/>
      <c r="AF15" s="13"/>
      <c r="AG15" s="396"/>
      <c r="AI15" s="371"/>
      <c r="AJ15" s="364"/>
      <c r="AK15" s="364"/>
      <c r="AL15" s="364"/>
      <c r="AM15" s="364"/>
      <c r="AN15" s="364"/>
      <c r="AO15" s="364"/>
      <c r="AP15" s="364"/>
      <c r="AQ15" s="364"/>
      <c r="AR15" s="365"/>
      <c r="AS15" s="398"/>
      <c r="AT15" s="399"/>
      <c r="AU15" s="400"/>
      <c r="AV15" s="401"/>
      <c r="AW15" s="401"/>
      <c r="AX15" s="401"/>
      <c r="AY15" s="401"/>
      <c r="AZ15" s="401"/>
      <c r="BA15" s="401"/>
      <c r="BB15" s="401"/>
      <c r="BC15" s="401"/>
      <c r="BD15" s="401"/>
      <c r="BE15" s="401"/>
      <c r="BF15" s="401"/>
      <c r="BG15" s="401"/>
      <c r="BH15" s="401"/>
      <c r="BI15" s="402"/>
      <c r="BJ15" s="309">
        <v>15.15</v>
      </c>
      <c r="BK15" s="310"/>
      <c r="BN15" s="43" t="e">
        <f>VLOOKUP(BN14,[2]eFHH!$P$4:$BW$402,60,FALSE)</f>
        <v>#N/A</v>
      </c>
      <c r="BO15" s="43"/>
      <c r="CW15" s="397"/>
      <c r="CX15" s="12"/>
      <c r="CY15" s="12"/>
      <c r="CZ15" s="12"/>
      <c r="DA15" s="12"/>
      <c r="DB15" s="12"/>
      <c r="DC15" s="12"/>
      <c r="DD15" s="12"/>
      <c r="DE15" s="12"/>
      <c r="DF15" s="12"/>
      <c r="DG15" s="12"/>
      <c r="DH15" s="12"/>
      <c r="DI15" s="22"/>
      <c r="DJ15" s="13"/>
      <c r="DK15" s="13"/>
    </row>
    <row r="16" spans="1:119" s="28" customFormat="1" ht="15" customHeight="1" thickTop="1" thickBot="1">
      <c r="A16" s="332"/>
      <c r="B16" s="364"/>
      <c r="C16" s="364"/>
      <c r="D16" s="364"/>
      <c r="E16" s="364"/>
      <c r="F16" s="364"/>
      <c r="G16" s="364"/>
      <c r="H16" s="364"/>
      <c r="I16" s="364"/>
      <c r="J16" s="364"/>
      <c r="K16" s="364"/>
      <c r="L16" s="365"/>
      <c r="M16" s="403" t="s">
        <v>1</v>
      </c>
      <c r="N16" s="404" t="s">
        <v>71</v>
      </c>
      <c r="O16" s="405"/>
      <c r="P16" s="405"/>
      <c r="Q16" s="405"/>
      <c r="R16" s="406" t="str">
        <f>CONCATENATE("[&gt;&gt;",FIXED(VLOOKUP(BJ3,[2]eFHH!$P$1:$XX$3017,3,FALSE),2),"]")</f>
        <v>[&gt;&gt;14.09]</v>
      </c>
      <c r="S16" s="407"/>
      <c r="T16" s="405"/>
      <c r="U16" s="407"/>
      <c r="V16" s="405"/>
      <c r="W16" s="405"/>
      <c r="X16" s="405"/>
      <c r="Y16" s="407"/>
      <c r="Z16" s="407"/>
      <c r="AA16" s="407"/>
      <c r="AB16" s="407"/>
      <c r="AC16" s="407"/>
      <c r="AD16" s="407"/>
      <c r="AE16" s="407"/>
      <c r="AF16" s="407"/>
      <c r="AG16" s="408"/>
      <c r="AI16" s="371">
        <f>VLOOKUP(BN3,[2]eFHH!$K$4:$M$402,3,FALSE)</f>
        <v>14.079999999999998</v>
      </c>
      <c r="AJ16" s="323" t="str">
        <f>VLOOKUP(BN3,[2]eFHH!$P$4:$BW$402,8,FALSE)</f>
        <v xml:space="preserve">During this most recent pregnancy, did you receive an injection in the arm to prevent the baby from getting tetanus? </v>
      </c>
      <c r="AK16" s="323"/>
      <c r="AL16" s="323"/>
      <c r="AM16" s="323"/>
      <c r="AN16" s="323"/>
      <c r="AO16" s="323"/>
      <c r="AP16" s="323"/>
      <c r="AQ16" s="323"/>
      <c r="AR16" s="324"/>
      <c r="AS16" s="325">
        <v>1</v>
      </c>
      <c r="AT16" s="372" t="str">
        <f>VLOOKUP(BN3,[2]eFHH!$P$4:$BW$402,10,FALSE)</f>
        <v>No</v>
      </c>
      <c r="AU16" s="373"/>
      <c r="AV16" s="387"/>
      <c r="AW16" s="373"/>
      <c r="AX16" s="373"/>
      <c r="AY16" s="373"/>
      <c r="AZ16" s="409"/>
      <c r="BA16" s="409"/>
      <c r="BB16" s="388"/>
      <c r="BC16" s="388"/>
      <c r="BD16" s="388"/>
      <c r="BE16" s="388"/>
      <c r="BF16" s="388"/>
      <c r="BG16" s="388"/>
      <c r="BH16" s="388"/>
      <c r="BI16" s="389"/>
      <c r="BJ16" s="311">
        <f>VLOOKUP(BJ15,[2]eFHH!$P$1:$XX$3016,60,FALSE)</f>
        <v>0</v>
      </c>
      <c r="BK16" s="312"/>
      <c r="BN16" s="38">
        <v>15.13</v>
      </c>
      <c r="BO16" s="38"/>
    </row>
    <row r="17" spans="1:108" s="28" customFormat="1" ht="15" customHeight="1" thickTop="1" thickBot="1">
      <c r="A17" s="410">
        <f>VLOOKUP(BS8,[2]eFHH!$K$4:$M$402,3,FALSE)</f>
        <v>14.02</v>
      </c>
      <c r="B17" s="411" t="str">
        <f>VLOOKUP(BS8,[2]eFHH!$P$4:$BW$402,8,FALSE)</f>
        <v>Can you please give me the month and year for your three most recent deliveries? Please answer even if the child has died.</v>
      </c>
      <c r="C17" s="411"/>
      <c r="D17" s="411"/>
      <c r="E17" s="411"/>
      <c r="F17" s="411"/>
      <c r="G17" s="411"/>
      <c r="H17" s="411"/>
      <c r="I17" s="411"/>
      <c r="J17" s="411"/>
      <c r="K17" s="411"/>
      <c r="L17" s="412"/>
      <c r="M17" s="2378" t="s">
        <v>184</v>
      </c>
      <c r="N17" s="2379"/>
      <c r="O17" s="2379"/>
      <c r="P17" s="2379"/>
      <c r="Q17" s="2379"/>
      <c r="R17" s="2379"/>
      <c r="S17" s="2379"/>
      <c r="T17" s="2378" t="s">
        <v>185</v>
      </c>
      <c r="U17" s="2379"/>
      <c r="V17" s="2379"/>
      <c r="W17" s="2379"/>
      <c r="X17" s="2379"/>
      <c r="Y17" s="2379"/>
      <c r="Z17" s="2381"/>
      <c r="AA17" s="2379" t="s">
        <v>186</v>
      </c>
      <c r="AB17" s="2379"/>
      <c r="AC17" s="2379"/>
      <c r="AD17" s="2379"/>
      <c r="AE17" s="2379"/>
      <c r="AF17" s="2379"/>
      <c r="AG17" s="2380"/>
      <c r="AI17" s="371"/>
      <c r="AJ17" s="131"/>
      <c r="AK17" s="131"/>
      <c r="AL17" s="131"/>
      <c r="AM17" s="131"/>
      <c r="AN17" s="131"/>
      <c r="AO17" s="131"/>
      <c r="AP17" s="131"/>
      <c r="AQ17" s="131"/>
      <c r="AR17" s="333"/>
      <c r="AS17" s="334">
        <v>2</v>
      </c>
      <c r="AT17" s="413" t="str">
        <f>VLOOKUP(BN3,[2]eFHH!$P$4:$BW$402,11,FALSE)</f>
        <v>Yes</v>
      </c>
      <c r="AU17" s="44"/>
      <c r="AV17" s="44"/>
      <c r="AW17" s="44"/>
      <c r="AX17" s="44"/>
      <c r="AY17" s="44"/>
      <c r="AZ17" s="2"/>
      <c r="BA17" s="2"/>
      <c r="BB17" s="13"/>
      <c r="BC17" s="13"/>
      <c r="BD17" s="13"/>
      <c r="BE17" s="13"/>
      <c r="BF17" s="13"/>
      <c r="BG17" s="13"/>
      <c r="BH17" s="13"/>
      <c r="BI17" s="396"/>
      <c r="BJ17" s="240" t="str">
        <f>VLOOKUP(BJ15,[2]eFHH!$P$1:$XX$3016,3,FALSE)</f>
        <v/>
      </c>
      <c r="BK17" s="241"/>
      <c r="BN17" s="43" t="e">
        <f>VLOOKUP(BN16,[2]eFHH!$P$4:$BW$402,60,FALSE)</f>
        <v>#N/A</v>
      </c>
      <c r="BO17" s="43"/>
    </row>
    <row r="18" spans="1:108" s="28" customFormat="1" ht="15" customHeight="1" thickTop="1" thickBot="1">
      <c r="A18" s="414"/>
      <c r="B18" s="415"/>
      <c r="C18" s="415"/>
      <c r="D18" s="415"/>
      <c r="E18" s="415"/>
      <c r="F18" s="415"/>
      <c r="G18" s="415"/>
      <c r="H18" s="415"/>
      <c r="I18" s="415"/>
      <c r="J18" s="415"/>
      <c r="K18" s="415"/>
      <c r="L18" s="416"/>
      <c r="M18" s="2372" t="str">
        <f>CONCATENATE(VLOOKUP($BS8,[2]eFHH!$P$4:$BW$402,10,FALSE),":")</f>
        <v>Month:</v>
      </c>
      <c r="N18" s="2373"/>
      <c r="O18" s="2373"/>
      <c r="P18" s="2373"/>
      <c r="Q18" s="2373"/>
      <c r="R18" s="2373"/>
      <c r="S18" s="2374"/>
      <c r="T18" s="2372" t="str">
        <f>CONCATENATE(VLOOKUP($BS8,[2]eFHH!$P$4:$BW$402,10,FALSE),":")</f>
        <v>Month:</v>
      </c>
      <c r="U18" s="2373"/>
      <c r="V18" s="2373"/>
      <c r="W18" s="2373"/>
      <c r="X18" s="2373"/>
      <c r="Y18" s="2373"/>
      <c r="Z18" s="2375"/>
      <c r="AA18" s="2376" t="str">
        <f>CONCATENATE(VLOOKUP($BS8,[2]eFHH!$P$4:$BW$402,10,FALSE),":")</f>
        <v>Month:</v>
      </c>
      <c r="AB18" s="2373"/>
      <c r="AC18" s="2373"/>
      <c r="AD18" s="2373"/>
      <c r="AE18" s="2373"/>
      <c r="AF18" s="2373"/>
      <c r="AG18" s="2377"/>
      <c r="AI18" s="371"/>
      <c r="AJ18" s="131"/>
      <c r="AK18" s="131"/>
      <c r="AL18" s="131"/>
      <c r="AM18" s="131"/>
      <c r="AN18" s="131"/>
      <c r="AO18" s="131"/>
      <c r="AP18" s="131"/>
      <c r="AQ18" s="131"/>
      <c r="AR18" s="333"/>
      <c r="AS18" s="334" t="s">
        <v>0</v>
      </c>
      <c r="AT18" s="413" t="s">
        <v>70</v>
      </c>
      <c r="AU18" s="44"/>
      <c r="AV18" s="44"/>
      <c r="AW18" s="272"/>
      <c r="AX18" s="44"/>
      <c r="AY18" s="44"/>
      <c r="AZ18" s="2"/>
      <c r="BA18" s="2"/>
      <c r="BB18" s="13"/>
      <c r="BC18" s="13"/>
      <c r="BD18" s="13"/>
      <c r="BE18" s="13"/>
      <c r="BF18" s="13"/>
      <c r="BG18" s="13"/>
      <c r="BH18" s="13"/>
      <c r="BI18" s="396"/>
    </row>
    <row r="19" spans="1:108" s="28" customFormat="1" ht="15" customHeight="1" thickTop="1" thickBot="1">
      <c r="A19" s="414"/>
      <c r="B19" s="415"/>
      <c r="C19" s="415"/>
      <c r="D19" s="415"/>
      <c r="E19" s="415"/>
      <c r="F19" s="415"/>
      <c r="G19" s="415"/>
      <c r="H19" s="415"/>
      <c r="I19" s="415"/>
      <c r="J19" s="415"/>
      <c r="K19" s="415"/>
      <c r="L19" s="416"/>
      <c r="M19" s="423" t="str">
        <f>VLOOKUP(BS8,[2]eFHH!$P$4:$BW$402,11,FALSE)</f>
        <v>|___|___|</v>
      </c>
      <c r="N19" s="424"/>
      <c r="O19" s="424"/>
      <c r="P19" s="424"/>
      <c r="Q19" s="424"/>
      <c r="R19" s="424"/>
      <c r="S19" s="425"/>
      <c r="T19" s="423" t="str">
        <f>VLOOKUP(BS8,[2]eFHH!$P$4:$BW$402,11,FALSE)</f>
        <v>|___|___|</v>
      </c>
      <c r="U19" s="424"/>
      <c r="V19" s="424"/>
      <c r="W19" s="424"/>
      <c r="X19" s="424"/>
      <c r="Y19" s="424"/>
      <c r="Z19" s="426"/>
      <c r="AA19" s="427" t="str">
        <f>VLOOKUP(BS8,[2]eFHH!$P$4:$BW$402,11,FALSE)</f>
        <v>|___|___|</v>
      </c>
      <c r="AB19" s="424"/>
      <c r="AC19" s="424"/>
      <c r="AD19" s="424"/>
      <c r="AE19" s="424"/>
      <c r="AF19" s="424"/>
      <c r="AG19" s="428"/>
      <c r="AI19" s="371"/>
      <c r="AJ19" s="131"/>
      <c r="AK19" s="131"/>
      <c r="AL19" s="131"/>
      <c r="AM19" s="131"/>
      <c r="AN19" s="131"/>
      <c r="AO19" s="131"/>
      <c r="AP19" s="131"/>
      <c r="AQ19" s="131"/>
      <c r="AR19" s="333"/>
      <c r="AS19" s="429" t="s">
        <v>1</v>
      </c>
      <c r="AT19" s="430" t="s">
        <v>71</v>
      </c>
      <c r="AU19" s="405"/>
      <c r="AV19" s="405"/>
      <c r="AW19" s="405"/>
      <c r="AX19" s="405"/>
      <c r="AY19" s="406"/>
      <c r="AZ19" s="405"/>
      <c r="BA19" s="407"/>
      <c r="BB19" s="405"/>
      <c r="BC19" s="405"/>
      <c r="BD19" s="405"/>
      <c r="BE19" s="405"/>
      <c r="BF19" s="405"/>
      <c r="BG19" s="405"/>
      <c r="BH19" s="405"/>
      <c r="BI19" s="431"/>
    </row>
    <row r="20" spans="1:108" s="28" customFormat="1" ht="15" customHeight="1" thickTop="1" thickBot="1">
      <c r="A20" s="414"/>
      <c r="B20" s="415"/>
      <c r="C20" s="415"/>
      <c r="D20" s="415"/>
      <c r="E20" s="415"/>
      <c r="F20" s="415"/>
      <c r="G20" s="415"/>
      <c r="H20" s="415"/>
      <c r="I20" s="415"/>
      <c r="J20" s="415"/>
      <c r="K20" s="415"/>
      <c r="L20" s="416"/>
      <c r="M20" s="432"/>
      <c r="N20" s="433"/>
      <c r="O20" s="433"/>
      <c r="P20" s="433"/>
      <c r="Q20" s="433"/>
      <c r="R20" s="433"/>
      <c r="S20" s="75"/>
      <c r="T20" s="432"/>
      <c r="U20" s="433"/>
      <c r="V20" s="433"/>
      <c r="W20" s="433"/>
      <c r="X20" s="433"/>
      <c r="Y20" s="433"/>
      <c r="Z20" s="434"/>
      <c r="AA20" s="77"/>
      <c r="AB20" s="433"/>
      <c r="AC20" s="433"/>
      <c r="AD20" s="433"/>
      <c r="AE20" s="433"/>
      <c r="AF20" s="433"/>
      <c r="AG20" s="435"/>
      <c r="AH20" s="339"/>
      <c r="AI20" s="436">
        <f>VLOOKUP(BN12,[2]eFHH!$K$4:$M$402,3,FALSE)</f>
        <v>14.089999999999998</v>
      </c>
      <c r="AJ20" s="323" t="str">
        <f>VLOOKUP(BN12,[2]eFHH!$P$4:$BW$402,8,FALSE)</f>
        <v>Do you want to have any more children? [IF YES] How many boys? How many girls?</v>
      </c>
      <c r="AK20" s="323"/>
      <c r="AL20" s="323"/>
      <c r="AM20" s="323"/>
      <c r="AN20" s="323"/>
      <c r="AO20" s="323"/>
      <c r="AP20" s="323"/>
      <c r="AQ20" s="323"/>
      <c r="AR20" s="324"/>
      <c r="AS20" s="325">
        <v>0</v>
      </c>
      <c r="AT20" s="326" t="str">
        <f>VLOOKUP(BN12,[2]eFHH!$P$4:$BW$402,10,FALSE)</f>
        <v>No, I Don't Want to Have Any More Children</v>
      </c>
      <c r="AU20" s="373"/>
      <c r="AV20" s="373"/>
      <c r="AW20" s="373"/>
      <c r="AX20" s="373"/>
      <c r="AY20" s="373"/>
      <c r="AZ20" s="409"/>
      <c r="BA20" s="409"/>
      <c r="BB20" s="437"/>
      <c r="BC20" s="387"/>
      <c r="BD20" s="388"/>
      <c r="BE20" s="388"/>
      <c r="BF20" s="388"/>
      <c r="BG20" s="388"/>
      <c r="BH20" s="409"/>
      <c r="BI20" s="438"/>
    </row>
    <row r="21" spans="1:108" s="28" customFormat="1" ht="15" customHeight="1" thickTop="1" thickBot="1">
      <c r="A21" s="414"/>
      <c r="B21" s="415"/>
      <c r="C21" s="415"/>
      <c r="D21" s="415"/>
      <c r="E21" s="415"/>
      <c r="F21" s="415"/>
      <c r="G21" s="415"/>
      <c r="H21" s="415"/>
      <c r="I21" s="415"/>
      <c r="J21" s="415"/>
      <c r="K21" s="415"/>
      <c r="L21" s="416"/>
      <c r="M21" s="417" t="str">
        <f>CONCATENATE(VLOOKUP($BS8,[2]eFHH!$P$4:$BW$402,12,FALSE),":")</f>
        <v>Year:</v>
      </c>
      <c r="N21" s="418"/>
      <c r="O21" s="418"/>
      <c r="P21" s="418"/>
      <c r="Q21" s="418"/>
      <c r="R21" s="418"/>
      <c r="S21" s="419"/>
      <c r="T21" s="417" t="str">
        <f>CONCATENATE(VLOOKUP($BS8,[2]eFHH!$P$4:$BW$402,12,FALSE),":")</f>
        <v>Year:</v>
      </c>
      <c r="U21" s="418"/>
      <c r="V21" s="418"/>
      <c r="W21" s="418"/>
      <c r="X21" s="418"/>
      <c r="Y21" s="418"/>
      <c r="Z21" s="420"/>
      <c r="AA21" s="421" t="str">
        <f>CONCATENATE(VLOOKUP($BS8,[2]eFHH!$P$4:$BW$402,12,FALSE),":")</f>
        <v>Year:</v>
      </c>
      <c r="AB21" s="418"/>
      <c r="AC21" s="418"/>
      <c r="AD21" s="418"/>
      <c r="AE21" s="418"/>
      <c r="AF21" s="418"/>
      <c r="AG21" s="422"/>
      <c r="AI21" s="332"/>
      <c r="AJ21" s="131"/>
      <c r="AK21" s="131"/>
      <c r="AL21" s="131"/>
      <c r="AM21" s="131"/>
      <c r="AN21" s="131"/>
      <c r="AO21" s="131"/>
      <c r="AP21" s="131"/>
      <c r="AQ21" s="131"/>
      <c r="AR21" s="333"/>
      <c r="AS21" s="136" t="s">
        <v>3</v>
      </c>
      <c r="AT21" s="136"/>
      <c r="AU21" s="136"/>
      <c r="AV21" s="136"/>
      <c r="AW21" s="136"/>
      <c r="AX21" s="355" t="str">
        <f>VLOOKUP(BN12,[2]eFHH!$P$4:$BW$402,11,FALSE)</f>
        <v>Boys</v>
      </c>
      <c r="AY21" s="355"/>
      <c r="AZ21" s="439"/>
      <c r="BA21" s="317"/>
      <c r="BB21" s="135" t="s">
        <v>3</v>
      </c>
      <c r="BC21" s="136"/>
      <c r="BD21" s="136"/>
      <c r="BE21" s="136"/>
      <c r="BF21" s="136"/>
      <c r="BG21" s="355" t="str">
        <f>VLOOKUP(BN12,[2]eFHH!$P$4:$BW$402,12,FALSE)</f>
        <v>Girls</v>
      </c>
      <c r="BH21" s="355"/>
      <c r="BI21" s="356"/>
      <c r="BP21" s="43">
        <f>VLOOKUP(BJ13,[2]eFHH!$P$4:$BW$402,60,FALSE)</f>
        <v>0</v>
      </c>
      <c r="BQ21" s="43"/>
      <c r="BT21" s="38">
        <v>15.14</v>
      </c>
      <c r="BU21" s="38"/>
    </row>
    <row r="22" spans="1:108" s="28" customFormat="1" ht="15" customHeight="1" thickTop="1" thickBot="1">
      <c r="A22" s="414"/>
      <c r="B22" s="440" t="str">
        <f>VLOOKUP(BS8,[2]eFHH!$P$4:$BW$402,9,FALSE)</f>
        <v>[ASK TO SEE THE IMMUNIZATION CARD TO CHECK BIRTHDATE]</v>
      </c>
      <c r="C22" s="440"/>
      <c r="D22" s="440"/>
      <c r="E22" s="440"/>
      <c r="F22" s="440"/>
      <c r="G22" s="440"/>
      <c r="H22" s="440"/>
      <c r="I22" s="440"/>
      <c r="J22" s="440"/>
      <c r="K22" s="440"/>
      <c r="L22" s="441"/>
      <c r="M22" s="442" t="s">
        <v>62</v>
      </c>
      <c r="N22" s="443"/>
      <c r="O22" s="443"/>
      <c r="P22" s="443"/>
      <c r="Q22" s="443"/>
      <c r="R22" s="443"/>
      <c r="S22" s="81"/>
      <c r="T22" s="442" t="s">
        <v>62</v>
      </c>
      <c r="U22" s="443"/>
      <c r="V22" s="443"/>
      <c r="W22" s="443"/>
      <c r="X22" s="443"/>
      <c r="Y22" s="443"/>
      <c r="Z22" s="444"/>
      <c r="AA22" s="427" t="s">
        <v>62</v>
      </c>
      <c r="AB22" s="424"/>
      <c r="AC22" s="424"/>
      <c r="AD22" s="424"/>
      <c r="AE22" s="424"/>
      <c r="AF22" s="424"/>
      <c r="AG22" s="428"/>
      <c r="AI22" s="332"/>
      <c r="AJ22" s="131"/>
      <c r="AK22" s="131"/>
      <c r="AL22" s="131"/>
      <c r="AM22" s="131"/>
      <c r="AN22" s="131"/>
      <c r="AO22" s="131"/>
      <c r="AP22" s="131"/>
      <c r="AQ22" s="131"/>
      <c r="AR22" s="333"/>
      <c r="AS22" s="160"/>
      <c r="AT22" s="160"/>
      <c r="AU22" s="160"/>
      <c r="AV22" s="160"/>
      <c r="AW22" s="160"/>
      <c r="AX22" s="445"/>
      <c r="AY22" s="445"/>
      <c r="AZ22" s="446"/>
      <c r="BA22" s="317"/>
      <c r="BB22" s="159"/>
      <c r="BC22" s="160"/>
      <c r="BD22" s="160"/>
      <c r="BE22" s="160"/>
      <c r="BF22" s="160"/>
      <c r="BG22" s="445"/>
      <c r="BH22" s="445"/>
      <c r="BI22" s="447"/>
      <c r="BP22" s="140">
        <f>VLOOKUP(BJ13,[2]eFHH!$P$4:$BW$402,3,FALSE)</f>
        <v>14.059999999999999</v>
      </c>
      <c r="BQ22" s="140"/>
      <c r="BT22" s="43" t="e">
        <f>VLOOKUP(BT21,[2]eFHH!$P$4:$BW$402,60,FALSE)</f>
        <v>#N/A</v>
      </c>
      <c r="BU22" s="43"/>
    </row>
    <row r="23" spans="1:108" s="28" customFormat="1" ht="15" customHeight="1" thickTop="1" thickBot="1">
      <c r="A23" s="448"/>
      <c r="B23" s="449"/>
      <c r="C23" s="449"/>
      <c r="D23" s="449"/>
      <c r="E23" s="449"/>
      <c r="F23" s="449"/>
      <c r="G23" s="449"/>
      <c r="H23" s="449"/>
      <c r="I23" s="449"/>
      <c r="J23" s="449"/>
      <c r="K23" s="449"/>
      <c r="L23" s="450"/>
      <c r="M23" s="451"/>
      <c r="N23" s="452"/>
      <c r="O23" s="452"/>
      <c r="P23" s="452"/>
      <c r="Q23" s="452"/>
      <c r="R23" s="452"/>
      <c r="S23" s="453"/>
      <c r="T23" s="451"/>
      <c r="U23" s="452"/>
      <c r="V23" s="452"/>
      <c r="W23" s="452"/>
      <c r="X23" s="452"/>
      <c r="Y23" s="452"/>
      <c r="Z23" s="454"/>
      <c r="AA23" s="455"/>
      <c r="AB23" s="452"/>
      <c r="AC23" s="452"/>
      <c r="AD23" s="452"/>
      <c r="AE23" s="452"/>
      <c r="AF23" s="452"/>
      <c r="AG23" s="456"/>
      <c r="AI23" s="457"/>
      <c r="AJ23" s="364"/>
      <c r="AK23" s="364"/>
      <c r="AL23" s="364"/>
      <c r="AM23" s="364"/>
      <c r="AN23" s="364"/>
      <c r="AO23" s="364"/>
      <c r="AP23" s="364"/>
      <c r="AQ23" s="364"/>
      <c r="AR23" s="365"/>
      <c r="AS23" s="458" t="s">
        <v>0</v>
      </c>
      <c r="AT23" s="404" t="s">
        <v>70</v>
      </c>
      <c r="AU23" s="459"/>
      <c r="AV23" s="459"/>
      <c r="AW23" s="406"/>
      <c r="AX23" s="459"/>
      <c r="AY23" s="459"/>
      <c r="AZ23" s="459"/>
      <c r="BA23" s="459"/>
      <c r="BB23" s="460" t="s">
        <v>1</v>
      </c>
      <c r="BC23" s="404" t="s">
        <v>71</v>
      </c>
      <c r="BD23" s="459"/>
      <c r="BE23" s="459"/>
      <c r="BF23" s="459"/>
      <c r="BG23" s="406"/>
      <c r="BH23" s="461"/>
      <c r="BI23" s="462"/>
      <c r="BT23" s="140" t="e">
        <f>VLOOKUP(BT21,[2]eFHH!$P$4:$BW$402,3,FALSE)</f>
        <v>#N/A</v>
      </c>
      <c r="BU23" s="140"/>
    </row>
    <row r="24" spans="1:108" s="28" customFormat="1" ht="15" customHeight="1" thickTop="1" thickBot="1">
      <c r="A24" s="410">
        <f>VLOOKUP(BQ12,[2]eFHH!$K$4:$M$402,3,FALSE)</f>
        <v>14.03</v>
      </c>
      <c r="B24" s="415" t="str">
        <f>VLOOKUP(BQ12,[2]eFHH!$P$4:$BW$402,8,FALSE)</f>
        <v>Are all of these children still alive? [IF NO] How many months did the child live before it died?</v>
      </c>
      <c r="C24" s="415"/>
      <c r="D24" s="415"/>
      <c r="E24" s="415"/>
      <c r="F24" s="415"/>
      <c r="G24" s="415"/>
      <c r="H24" s="415"/>
      <c r="I24" s="415"/>
      <c r="J24" s="415"/>
      <c r="K24" s="415"/>
      <c r="L24" s="416"/>
      <c r="M24" s="2378" t="s">
        <v>184</v>
      </c>
      <c r="N24" s="2379"/>
      <c r="O24" s="2379"/>
      <c r="P24" s="2379"/>
      <c r="Q24" s="2379"/>
      <c r="R24" s="2379"/>
      <c r="S24" s="2379"/>
      <c r="T24" s="2378" t="s">
        <v>185</v>
      </c>
      <c r="U24" s="2379"/>
      <c r="V24" s="2379"/>
      <c r="W24" s="2379"/>
      <c r="X24" s="2379"/>
      <c r="Y24" s="2379"/>
      <c r="Z24" s="2381"/>
      <c r="AA24" s="2379" t="s">
        <v>186</v>
      </c>
      <c r="AB24" s="2379"/>
      <c r="AC24" s="2379"/>
      <c r="AD24" s="2379"/>
      <c r="AE24" s="2379"/>
      <c r="AF24" s="2379"/>
      <c r="AG24" s="2380"/>
      <c r="AI24" s="463"/>
      <c r="AJ24" s="373"/>
      <c r="AK24" s="373"/>
      <c r="AL24" s="373"/>
      <c r="AM24" s="373"/>
      <c r="AN24" s="373"/>
      <c r="AO24" s="373"/>
      <c r="AP24" s="373"/>
      <c r="AQ24" s="373"/>
      <c r="AR24" s="373"/>
      <c r="BU24" s="2"/>
    </row>
    <row r="25" spans="1:108" s="28" customFormat="1" ht="15" customHeight="1" thickTop="1" thickBot="1">
      <c r="A25" s="414"/>
      <c r="B25" s="415"/>
      <c r="C25" s="415"/>
      <c r="D25" s="415"/>
      <c r="E25" s="415"/>
      <c r="F25" s="415"/>
      <c r="G25" s="415"/>
      <c r="H25" s="415"/>
      <c r="I25" s="415"/>
      <c r="J25" s="415"/>
      <c r="K25" s="415"/>
      <c r="L25" s="416"/>
      <c r="M25" s="395" t="s">
        <v>5</v>
      </c>
      <c r="N25" s="464" t="s">
        <v>188</v>
      </c>
      <c r="O25" s="465"/>
      <c r="P25" s="465"/>
      <c r="Q25" s="465"/>
      <c r="R25" s="465"/>
      <c r="S25" s="465"/>
      <c r="T25" s="395" t="s">
        <v>5</v>
      </c>
      <c r="U25" s="464" t="s">
        <v>188</v>
      </c>
      <c r="V25" s="465"/>
      <c r="W25" s="465"/>
      <c r="X25" s="465"/>
      <c r="Y25" s="465"/>
      <c r="Z25" s="466"/>
      <c r="AA25" s="334" t="s">
        <v>5</v>
      </c>
      <c r="AB25" s="464" t="s">
        <v>188</v>
      </c>
      <c r="AC25" s="465"/>
      <c r="AD25" s="465"/>
      <c r="AE25" s="465"/>
      <c r="AF25" s="465"/>
      <c r="AG25" s="467"/>
      <c r="AI25" s="187">
        <f>VLOOKUP(BJ15,[2]eFHH!$K$4:$M$346,3,FALSE)</f>
        <v>14.099999999999998</v>
      </c>
      <c r="AJ25" s="187"/>
      <c r="AK25" s="256" t="str">
        <f>VLOOKUP(BJ15,[2]eFHH!$P$1:$XX$3016,8,FALSE)</f>
        <v>In this household, who decides whether you can use birth control methods?</v>
      </c>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row>
    <row r="26" spans="1:108" s="28" customFormat="1" ht="15" customHeight="1" thickTop="1" thickBot="1">
      <c r="A26" s="414"/>
      <c r="B26" s="415"/>
      <c r="C26" s="415"/>
      <c r="D26" s="415"/>
      <c r="E26" s="415"/>
      <c r="F26" s="415"/>
      <c r="G26" s="415"/>
      <c r="H26" s="415"/>
      <c r="I26" s="415"/>
      <c r="J26" s="415"/>
      <c r="K26" s="415"/>
      <c r="L26" s="416"/>
      <c r="M26" s="468" t="s">
        <v>187</v>
      </c>
      <c r="N26" s="469"/>
      <c r="O26" s="469"/>
      <c r="P26" s="469"/>
      <c r="Q26" s="469"/>
      <c r="R26" s="469"/>
      <c r="S26" s="470"/>
      <c r="T26" s="471" t="s">
        <v>187</v>
      </c>
      <c r="U26" s="469"/>
      <c r="V26" s="469"/>
      <c r="W26" s="469"/>
      <c r="X26" s="469"/>
      <c r="Y26" s="469"/>
      <c r="Z26" s="472"/>
      <c r="AA26" s="468" t="s">
        <v>187</v>
      </c>
      <c r="AB26" s="469"/>
      <c r="AC26" s="469"/>
      <c r="AD26" s="469"/>
      <c r="AE26" s="469"/>
      <c r="AF26" s="469"/>
      <c r="AG26" s="473"/>
      <c r="AI26" s="187"/>
      <c r="AJ26" s="187"/>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P26" s="239">
        <v>15.05</v>
      </c>
      <c r="BQ26" s="239"/>
    </row>
    <row r="27" spans="1:108" s="28" customFormat="1" ht="15" customHeight="1" thickTop="1" thickBot="1">
      <c r="A27" s="414"/>
      <c r="B27" s="415"/>
      <c r="C27" s="415"/>
      <c r="D27" s="415"/>
      <c r="E27" s="415"/>
      <c r="F27" s="415"/>
      <c r="G27" s="415"/>
      <c r="H27" s="415"/>
      <c r="I27" s="415"/>
      <c r="J27" s="415"/>
      <c r="K27" s="415"/>
      <c r="L27" s="416"/>
      <c r="M27" s="83" t="s">
        <v>3</v>
      </c>
      <c r="N27" s="443"/>
      <c r="O27" s="443"/>
      <c r="P27" s="443"/>
      <c r="Q27" s="443"/>
      <c r="R27" s="443"/>
      <c r="S27" s="81"/>
      <c r="T27" s="442" t="s">
        <v>3</v>
      </c>
      <c r="U27" s="443"/>
      <c r="V27" s="443"/>
      <c r="W27" s="443"/>
      <c r="X27" s="443"/>
      <c r="Y27" s="443"/>
      <c r="Z27" s="444"/>
      <c r="AA27" s="83" t="s">
        <v>3</v>
      </c>
      <c r="AB27" s="443"/>
      <c r="AC27" s="443"/>
      <c r="AD27" s="443"/>
      <c r="AE27" s="443"/>
      <c r="AF27" s="443"/>
      <c r="AG27" s="474"/>
      <c r="AH27" s="33"/>
      <c r="AI27" s="475">
        <v>1</v>
      </c>
      <c r="AJ27" s="476" t="str">
        <f>VLOOKUP(BJ15,[2]eFHH!$P$1:$XX$3016,10,FALSE)</f>
        <v>Husband alone</v>
      </c>
      <c r="AK27" s="477"/>
      <c r="AL27" s="477"/>
      <c r="AM27" s="477"/>
      <c r="AN27" s="477"/>
      <c r="AO27" s="477"/>
      <c r="AP27" s="477"/>
      <c r="AQ27" s="12"/>
      <c r="AR27" s="12"/>
      <c r="AU27" s="13"/>
      <c r="AV27" s="288">
        <v>4</v>
      </c>
      <c r="AW27" s="478" t="str">
        <f>VLOOKUP(BJ15,[2]eFHH!$P$1:$XX$3016,13,FALSE)</f>
        <v>Mother of woman or husband</v>
      </c>
      <c r="AY27" s="479"/>
      <c r="AZ27" s="22"/>
      <c r="BA27" s="22"/>
      <c r="BD27" s="480"/>
      <c r="BE27" s="480"/>
      <c r="BF27" s="480"/>
      <c r="BG27" s="480"/>
      <c r="BH27" s="480"/>
      <c r="BI27" s="42"/>
      <c r="BP27" s="43">
        <f>VLOOKUP(BP26,[2]eFHH!$P$4:$BW$402,60,FALSE)</f>
        <v>0</v>
      </c>
      <c r="BQ27" s="43"/>
      <c r="BT27" s="38">
        <v>15.15</v>
      </c>
      <c r="BU27" s="38"/>
    </row>
    <row r="28" spans="1:108" s="28" customFormat="1" ht="15" customHeight="1" thickTop="1" thickBot="1">
      <c r="A28" s="414"/>
      <c r="B28" s="415"/>
      <c r="C28" s="415"/>
      <c r="D28" s="415"/>
      <c r="E28" s="415"/>
      <c r="F28" s="415"/>
      <c r="G28" s="415"/>
      <c r="H28" s="415"/>
      <c r="I28" s="415"/>
      <c r="J28" s="415"/>
      <c r="K28" s="415"/>
      <c r="L28" s="416"/>
      <c r="M28" s="77"/>
      <c r="N28" s="433"/>
      <c r="O28" s="433"/>
      <c r="P28" s="433"/>
      <c r="Q28" s="433"/>
      <c r="R28" s="433"/>
      <c r="S28" s="75"/>
      <c r="T28" s="432"/>
      <c r="U28" s="433"/>
      <c r="V28" s="433"/>
      <c r="W28" s="433"/>
      <c r="X28" s="433"/>
      <c r="Y28" s="433"/>
      <c r="Z28" s="434"/>
      <c r="AA28" s="77"/>
      <c r="AB28" s="433"/>
      <c r="AC28" s="433"/>
      <c r="AD28" s="433"/>
      <c r="AE28" s="433"/>
      <c r="AF28" s="433"/>
      <c r="AG28" s="435"/>
      <c r="AI28" s="288">
        <v>2</v>
      </c>
      <c r="AJ28" s="478" t="str">
        <f>VLOOKUP(BJ15,[2]eFHH!$P$1:$XX$3016,11,FALSE)</f>
        <v xml:space="preserve">Woman herself </v>
      </c>
      <c r="AK28" s="477"/>
      <c r="AL28" s="477"/>
      <c r="AM28" s="477"/>
      <c r="AN28" s="477"/>
      <c r="AO28" s="477"/>
      <c r="AP28" s="477"/>
      <c r="AQ28" s="12"/>
      <c r="AR28" s="12"/>
      <c r="AU28" s="13"/>
      <c r="AV28" s="475">
        <v>5</v>
      </c>
      <c r="AW28" s="481" t="str">
        <f>VLOOKUP(BJ15,[2]eFHH!$P$1:$XX$3016,14,FALSE)</f>
        <v>Nobody</v>
      </c>
      <c r="AY28" s="479"/>
      <c r="AZ28" s="13"/>
      <c r="BA28" s="13"/>
      <c r="BD28" s="25"/>
      <c r="BE28" s="349"/>
      <c r="BI28" s="218"/>
      <c r="BP28" s="140" t="str">
        <f>VLOOKUP(BP26,[2]eFHH!$P$4:$BW$402,3,FALSE)</f>
        <v/>
      </c>
      <c r="BQ28" s="140"/>
      <c r="BT28" s="43">
        <f>VLOOKUP(BT27,[2]eFHH!$P$4:$BW$402,60,FALSE)</f>
        <v>0</v>
      </c>
      <c r="BU28" s="43"/>
      <c r="DC28" s="67"/>
      <c r="DD28" s="119"/>
    </row>
    <row r="29" spans="1:108" s="28" customFormat="1" ht="15" customHeight="1" thickTop="1" thickBot="1">
      <c r="A29" s="448"/>
      <c r="B29" s="482"/>
      <c r="C29" s="482"/>
      <c r="D29" s="482"/>
      <c r="E29" s="482"/>
      <c r="F29" s="482"/>
      <c r="G29" s="482"/>
      <c r="H29" s="482"/>
      <c r="I29" s="482"/>
      <c r="J29" s="482"/>
      <c r="K29" s="482"/>
      <c r="L29" s="483"/>
      <c r="M29" s="484" t="str">
        <f>VLOOKUP($BQ$12,[2]eFHH!$P$4:$BW$402,10,FALSE)</f>
        <v>Months</v>
      </c>
      <c r="N29" s="485"/>
      <c r="O29" s="485"/>
      <c r="P29" s="485"/>
      <c r="Q29" s="485"/>
      <c r="R29" s="485"/>
      <c r="S29" s="486"/>
      <c r="T29" s="484" t="str">
        <f>VLOOKUP($BQ$12,[2]eFHH!$P$4:$BW$402,11,FALSE)</f>
        <v>Months</v>
      </c>
      <c r="U29" s="485"/>
      <c r="V29" s="485"/>
      <c r="W29" s="485"/>
      <c r="X29" s="485"/>
      <c r="Y29" s="485"/>
      <c r="Z29" s="487"/>
      <c r="AA29" s="488" t="str">
        <f>VLOOKUP($BQ$12,[2]eFHH!$P$4:$BW$402,12,FALSE)</f>
        <v>Months</v>
      </c>
      <c r="AB29" s="485"/>
      <c r="AC29" s="485"/>
      <c r="AD29" s="485"/>
      <c r="AE29" s="485"/>
      <c r="AF29" s="485"/>
      <c r="AG29" s="489"/>
      <c r="AI29" s="490">
        <v>3</v>
      </c>
      <c r="AJ29" s="491" t="str">
        <f>VLOOKUP(BJ15,[2]eFHH!$P$1:$XX$3016,12,FALSE)</f>
        <v>Husband &amp; woman jointly</v>
      </c>
      <c r="AK29" s="44"/>
      <c r="AL29" s="44"/>
      <c r="AM29" s="44"/>
      <c r="AN29" s="44"/>
      <c r="AV29" s="492"/>
      <c r="AW29" s="493"/>
      <c r="AX29" s="494"/>
      <c r="AY29" s="494"/>
      <c r="AZ29" s="494"/>
      <c r="BA29" s="494"/>
      <c r="BB29" s="494"/>
      <c r="BC29" s="494"/>
      <c r="BD29" s="495"/>
      <c r="BE29" s="496"/>
      <c r="BF29" s="494"/>
      <c r="BG29" s="497"/>
      <c r="BH29" s="45" t="s">
        <v>0</v>
      </c>
      <c r="BI29" s="498" t="s">
        <v>1</v>
      </c>
      <c r="BT29" s="140" t="str">
        <f>VLOOKUP(BT27,[2]eFHH!$P$4:$BW$402,3,FALSE)</f>
        <v/>
      </c>
      <c r="BU29" s="140"/>
    </row>
    <row r="30" spans="1:108" s="28" customFormat="1" ht="15" customHeight="1" thickTop="1">
      <c r="A30" s="436">
        <f>VLOOKUP(BJ13,[2]eFHH!$K$4:$M$402,3,FALSE)</f>
        <v>14.04</v>
      </c>
      <c r="B30" s="323" t="str">
        <f>VLOOKUP(BJ13,[2]eFHH!$P$4:$BW$402,8,FALSE)</f>
        <v>Did you see anyone for prenatal care during this (most recent) pregnancy? [IF YES] Who did you see?</v>
      </c>
      <c r="C30" s="323"/>
      <c r="D30" s="323"/>
      <c r="E30" s="323"/>
      <c r="F30" s="323"/>
      <c r="G30" s="323"/>
      <c r="H30" s="323"/>
      <c r="I30" s="323"/>
      <c r="J30" s="323"/>
      <c r="K30" s="323"/>
      <c r="L30" s="324"/>
      <c r="M30" s="325" t="s">
        <v>5</v>
      </c>
      <c r="N30" s="499" t="str">
        <f>VLOOKUP(BJ13,[2]eFHH!$P$4:$BW$402,17,FALSE)</f>
        <v>No - Did Not See Anyone</v>
      </c>
      <c r="O30" s="500"/>
      <c r="P30" s="500"/>
      <c r="Q30" s="500"/>
      <c r="R30" s="500"/>
      <c r="S30" s="500"/>
      <c r="T30" s="501"/>
      <c r="U30" s="501"/>
      <c r="V30" s="502"/>
      <c r="W30" s="501"/>
      <c r="X30" s="501"/>
      <c r="Y30" s="503" t="str">
        <f>CONCATENATE("[&gt;&gt;",FIXED(VLOOKUP(BJ13,[2]eFHH!$P$1:$XX$3017,3,FALSE),2),"]")</f>
        <v>[&gt;&gt;14.06]</v>
      </c>
      <c r="Z30" s="501"/>
      <c r="AA30" s="501"/>
      <c r="AB30" s="501"/>
      <c r="AC30" s="501"/>
      <c r="AD30" s="501"/>
      <c r="AE30" s="501"/>
      <c r="AF30" s="501"/>
      <c r="AG30" s="504"/>
      <c r="AI30" s="505" t="s">
        <v>6</v>
      </c>
      <c r="AJ30" s="506" t="str">
        <f>VLOOKUP(BJ15,[2]eFHH!$P$1:$XX$3016,15,FALSE)</f>
        <v>Other:</v>
      </c>
      <c r="AK30" s="270"/>
      <c r="AL30" s="270"/>
      <c r="AM30" s="270"/>
      <c r="AN30" s="270"/>
      <c r="AO30" s="270"/>
      <c r="AP30" s="270"/>
      <c r="AQ30" s="270"/>
      <c r="AR30" s="270"/>
      <c r="AS30" s="270"/>
      <c r="AT30" s="270"/>
      <c r="AU30" s="270"/>
      <c r="AV30" s="271"/>
      <c r="AW30" s="271"/>
      <c r="AX30" s="271"/>
      <c r="AY30" s="271"/>
      <c r="AZ30" s="271"/>
      <c r="BA30" s="271"/>
      <c r="BB30" s="271"/>
      <c r="BC30" s="271"/>
      <c r="BD30" s="271"/>
      <c r="BE30" s="271"/>
      <c r="BF30" s="271"/>
      <c r="BG30" s="271"/>
      <c r="BH30" s="271"/>
      <c r="BI30" s="271"/>
      <c r="BP30" s="38">
        <v>15.06</v>
      </c>
      <c r="BQ30" s="38"/>
    </row>
    <row r="31" spans="1:108" s="28" customFormat="1" ht="15" customHeight="1">
      <c r="A31" s="332"/>
      <c r="B31" s="131"/>
      <c r="C31" s="131"/>
      <c r="D31" s="131"/>
      <c r="E31" s="131"/>
      <c r="F31" s="131"/>
      <c r="G31" s="131"/>
      <c r="H31" s="131"/>
      <c r="I31" s="131"/>
      <c r="J31" s="131"/>
      <c r="K31" s="131"/>
      <c r="L31" s="333"/>
      <c r="M31" s="507">
        <v>1</v>
      </c>
      <c r="N31" s="335" t="str">
        <f>VLOOKUP(BJ13,[2]eFHH!$P$4:$BW$402,10,FALSE)</f>
        <v>Doctor</v>
      </c>
      <c r="V31" s="218"/>
      <c r="W31" s="39">
        <v>4</v>
      </c>
      <c r="X31" s="335" t="str">
        <f>VLOOKUP(BJ13,[2]eFHH!$P$4:$BW$402,13,FALSE)</f>
        <v>Nurse</v>
      </c>
      <c r="AG31" s="508"/>
      <c r="AI31" s="505"/>
      <c r="AJ31" s="509"/>
      <c r="AK31" s="270"/>
      <c r="AL31" s="270"/>
      <c r="AM31" s="270"/>
      <c r="AN31" s="270"/>
      <c r="AO31" s="270"/>
      <c r="AP31" s="270"/>
      <c r="AQ31" s="270"/>
      <c r="AR31" s="270"/>
      <c r="AS31" s="270"/>
      <c r="AT31" s="270"/>
      <c r="AU31" s="270"/>
      <c r="AV31" s="270"/>
      <c r="AW31" s="270"/>
      <c r="AX31" s="270"/>
      <c r="AY31" s="270"/>
      <c r="AZ31" s="270"/>
      <c r="BA31" s="270"/>
      <c r="BB31" s="270"/>
      <c r="BC31" s="270"/>
      <c r="BD31" s="270"/>
      <c r="BE31" s="270"/>
      <c r="BF31" s="270"/>
      <c r="BG31" s="270"/>
      <c r="BH31" s="270"/>
      <c r="BI31" s="270"/>
      <c r="BP31" s="43">
        <f>VLOOKUP(BP30,[2]eFHH!$P$4:$BW$402,60,FALSE)</f>
        <v>0</v>
      </c>
      <c r="BQ31" s="43"/>
    </row>
    <row r="32" spans="1:108" s="28" customFormat="1" ht="15" customHeight="1">
      <c r="A32" s="332"/>
      <c r="B32" s="131"/>
      <c r="C32" s="131"/>
      <c r="D32" s="131"/>
      <c r="E32" s="131"/>
      <c r="F32" s="131"/>
      <c r="G32" s="131"/>
      <c r="H32" s="131"/>
      <c r="I32" s="131"/>
      <c r="J32" s="131"/>
      <c r="K32" s="131"/>
      <c r="L32" s="333"/>
      <c r="M32" s="334">
        <v>2</v>
      </c>
      <c r="N32" s="335" t="str">
        <f>VLOOKUP(BJ13,[2]eFHH!$P$4:$BW$402,11,FALSE)</f>
        <v>Unofficial Midwife</v>
      </c>
      <c r="V32" s="218"/>
      <c r="W32" s="45">
        <v>5</v>
      </c>
      <c r="X32" s="335" t="str">
        <f>VLOOKUP(BJ13,[2]eFHH!$P$4:$BW$402,14,FALSE)</f>
        <v>Community Health Worker</v>
      </c>
      <c r="AF32" s="2"/>
      <c r="AG32" s="510" t="s">
        <v>0</v>
      </c>
      <c r="AH32" s="511"/>
      <c r="AI32" s="505"/>
      <c r="AJ32" s="512"/>
      <c r="AK32" s="270"/>
      <c r="AL32" s="270"/>
      <c r="AM32" s="270"/>
      <c r="AN32" s="270"/>
      <c r="AO32" s="270"/>
      <c r="AP32" s="270"/>
      <c r="AQ32" s="270"/>
      <c r="AR32" s="270"/>
      <c r="AS32" s="270"/>
      <c r="AT32" s="270"/>
      <c r="AU32" s="270"/>
      <c r="AV32" s="270"/>
      <c r="AW32" s="270"/>
      <c r="AX32" s="270"/>
      <c r="AY32" s="270"/>
      <c r="AZ32" s="270"/>
      <c r="BA32" s="270"/>
      <c r="BB32" s="270"/>
      <c r="BC32" s="270"/>
      <c r="BD32" s="270"/>
      <c r="BE32" s="270"/>
      <c r="BF32" s="270"/>
      <c r="BG32" s="270"/>
      <c r="BH32" s="270"/>
      <c r="BI32" s="270"/>
      <c r="BP32" s="140" t="str">
        <f>VLOOKUP(BP30,[2]eFHH!$P$4:$BW$402,3,FALSE)</f>
        <v/>
      </c>
      <c r="BQ32" s="140"/>
      <c r="BT32" s="38">
        <v>15.16</v>
      </c>
      <c r="BU32" s="38"/>
    </row>
    <row r="33" spans="1:73" s="28" customFormat="1" ht="15" customHeight="1">
      <c r="A33" s="332"/>
      <c r="B33" s="131"/>
      <c r="C33" s="131"/>
      <c r="D33" s="131"/>
      <c r="E33" s="131"/>
      <c r="F33" s="131"/>
      <c r="G33" s="131"/>
      <c r="H33" s="131"/>
      <c r="I33" s="131"/>
      <c r="J33" s="131"/>
      <c r="K33" s="131"/>
      <c r="L33" s="333"/>
      <c r="M33" s="334">
        <v>3</v>
      </c>
      <c r="N33" s="513" t="str">
        <f>VLOOKUP(BJ13,[2]eFHH!$P$4:$BW$402,12,FALSE)</f>
        <v>Official Midwife</v>
      </c>
      <c r="O33" s="47"/>
      <c r="P33" s="47"/>
      <c r="Q33" s="47"/>
      <c r="R33" s="47"/>
      <c r="S33" s="47"/>
      <c r="T33" s="47"/>
      <c r="U33" s="47"/>
      <c r="V33" s="47"/>
      <c r="W33" s="45">
        <v>6</v>
      </c>
      <c r="X33" s="513" t="str">
        <f>VLOOKUP(BJ13,[2]eFHH!$P$4:$BW$402,15,FALSE)</f>
        <v>TBA</v>
      </c>
      <c r="Y33" s="47"/>
      <c r="Z33" s="47"/>
      <c r="AA33" s="47"/>
      <c r="AB33" s="47"/>
      <c r="AC33" s="47"/>
      <c r="AD33" s="47"/>
      <c r="AE33" s="47"/>
      <c r="AF33" s="47"/>
      <c r="AG33" s="510" t="s">
        <v>1</v>
      </c>
      <c r="AH33" s="511"/>
      <c r="BP33" s="68"/>
      <c r="BQ33" s="68"/>
      <c r="BT33" s="31"/>
      <c r="BU33" s="31"/>
    </row>
    <row r="34" spans="1:73" s="28" customFormat="1" ht="15" customHeight="1">
      <c r="A34" s="514"/>
      <c r="B34" s="131"/>
      <c r="C34" s="131"/>
      <c r="D34" s="131"/>
      <c r="E34" s="131"/>
      <c r="F34" s="131"/>
      <c r="G34" s="131"/>
      <c r="H34" s="131"/>
      <c r="I34" s="131"/>
      <c r="J34" s="131"/>
      <c r="K34" s="131"/>
      <c r="L34" s="333"/>
      <c r="M34" s="381" t="s">
        <v>6</v>
      </c>
      <c r="N34" s="360" t="str">
        <f>VLOOKUP(BJ13,[2]eFHH!$P$4:$BW$402,16,FALSE)</f>
        <v>Other:</v>
      </c>
      <c r="O34" s="515"/>
      <c r="P34" s="516"/>
      <c r="Q34" s="516"/>
      <c r="R34" s="516"/>
      <c r="S34" s="516"/>
      <c r="T34" s="516"/>
      <c r="U34" s="516"/>
      <c r="V34" s="516"/>
      <c r="W34" s="516"/>
      <c r="X34" s="516"/>
      <c r="Y34" s="516"/>
      <c r="Z34" s="516"/>
      <c r="AA34" s="516"/>
      <c r="AB34" s="516"/>
      <c r="AC34" s="516"/>
      <c r="AD34" s="516"/>
      <c r="AE34" s="516"/>
      <c r="AF34" s="516"/>
      <c r="AG34" s="517"/>
      <c r="AH34" s="2"/>
      <c r="BT34" s="43">
        <f>VLOOKUP(BT32,[2]eFHH!$P$4:$BW$402,60,FALSE)</f>
        <v>0</v>
      </c>
      <c r="BU34" s="43"/>
    </row>
    <row r="35" spans="1:73" s="28" customFormat="1" ht="15" customHeight="1">
      <c r="A35" s="518" t="str">
        <f>VLOOKUP(BJ13,[2]eFHH!$P$4:$BW$402,9,FALSE)</f>
        <v>[MARK ALL MENTIONED]</v>
      </c>
      <c r="B35" s="519"/>
      <c r="C35" s="519"/>
      <c r="D35" s="519"/>
      <c r="E35" s="519"/>
      <c r="F35" s="519"/>
      <c r="G35" s="519"/>
      <c r="H35" s="519"/>
      <c r="I35" s="519"/>
      <c r="J35" s="519"/>
      <c r="K35" s="519"/>
      <c r="L35" s="520"/>
      <c r="M35" s="521"/>
      <c r="N35" s="360"/>
      <c r="O35" s="515"/>
      <c r="P35" s="516"/>
      <c r="Q35" s="516"/>
      <c r="R35" s="516"/>
      <c r="S35" s="516"/>
      <c r="T35" s="516"/>
      <c r="U35" s="516"/>
      <c r="V35" s="516"/>
      <c r="W35" s="516"/>
      <c r="X35" s="516"/>
      <c r="Y35" s="516"/>
      <c r="Z35" s="516"/>
      <c r="AA35" s="516"/>
      <c r="AB35" s="516"/>
      <c r="AC35" s="516"/>
      <c r="AD35" s="516"/>
      <c r="AE35" s="516"/>
      <c r="AF35" s="516"/>
      <c r="AG35" s="517"/>
      <c r="AH35" s="44"/>
    </row>
    <row r="36" spans="1:73" s="28" customFormat="1" ht="15" customHeight="1" thickBot="1">
      <c r="A36" s="522"/>
      <c r="B36" s="449"/>
      <c r="C36" s="449"/>
      <c r="D36" s="449"/>
      <c r="E36" s="449"/>
      <c r="F36" s="449"/>
      <c r="G36" s="449"/>
      <c r="H36" s="449"/>
      <c r="I36" s="449"/>
      <c r="J36" s="449"/>
      <c r="K36" s="449"/>
      <c r="L36" s="450"/>
      <c r="M36" s="398"/>
      <c r="N36" s="367"/>
      <c r="O36" s="523"/>
      <c r="P36" s="524"/>
      <c r="Q36" s="524"/>
      <c r="R36" s="524"/>
      <c r="S36" s="524"/>
      <c r="T36" s="524"/>
      <c r="U36" s="524"/>
      <c r="V36" s="524"/>
      <c r="W36" s="524"/>
      <c r="X36" s="524"/>
      <c r="Y36" s="524"/>
      <c r="Z36" s="524"/>
      <c r="AA36" s="524"/>
      <c r="AB36" s="524"/>
      <c r="AC36" s="524"/>
      <c r="AD36" s="524"/>
      <c r="AE36" s="524"/>
      <c r="AF36" s="524"/>
      <c r="AG36" s="525"/>
      <c r="AH36" s="27"/>
      <c r="BP36" s="22"/>
      <c r="BQ36" s="22"/>
      <c r="BR36" s="22"/>
    </row>
    <row r="37" spans="1:73" s="28" customFormat="1" ht="15" customHeight="1" thickTop="1" thickBot="1">
      <c r="A37" s="526">
        <f>VLOOKUP(BP26,[2]eFHH!$K$4:$M$402,3,FALSE)</f>
        <v>14.049999999999999</v>
      </c>
      <c r="B37" s="415" t="str">
        <f>VLOOKUP(BP26,[2]eFHH!$P$4:$BW$402,8,FALSE)</f>
        <v>How many times did you receive prenatal care during the most recent pregnancy?</v>
      </c>
      <c r="C37" s="415"/>
      <c r="D37" s="415"/>
      <c r="E37" s="415"/>
      <c r="F37" s="415"/>
      <c r="G37" s="415"/>
      <c r="H37" s="415"/>
      <c r="I37" s="415"/>
      <c r="J37" s="415"/>
      <c r="K37" s="415"/>
      <c r="L37" s="416"/>
      <c r="M37" s="527" t="str">
        <f>VLOOKUP(BP26,[2]eFHH!$P$4:$BW$402,10,FALSE)</f>
        <v>|___|___|</v>
      </c>
      <c r="N37" s="528"/>
      <c r="O37" s="528"/>
      <c r="P37" s="528"/>
      <c r="Q37" s="528"/>
      <c r="R37" s="528"/>
      <c r="S37" s="528"/>
      <c r="T37" s="528"/>
      <c r="U37" s="528"/>
      <c r="V37" s="528"/>
      <c r="W37" s="528"/>
      <c r="X37" s="528"/>
      <c r="Y37" s="529" t="str">
        <f>VLOOKUP(BP26,[2]eFHH!$P$4:$BW$402,11,FALSE)</f>
        <v>Times</v>
      </c>
      <c r="Z37" s="529"/>
      <c r="AA37" s="529"/>
      <c r="AB37" s="529"/>
      <c r="AC37" s="529"/>
      <c r="AD37" s="529"/>
      <c r="AE37" s="529"/>
      <c r="AF37" s="530"/>
      <c r="AG37" s="531" t="s">
        <v>0</v>
      </c>
      <c r="AH37" s="33"/>
      <c r="BJ37" s="38">
        <v>15.07</v>
      </c>
      <c r="BK37" s="38"/>
    </row>
    <row r="38" spans="1:73" s="28" customFormat="1" ht="15" customHeight="1" thickTop="1" thickBot="1">
      <c r="A38" s="532"/>
      <c r="B38" s="482"/>
      <c r="C38" s="482"/>
      <c r="D38" s="482"/>
      <c r="E38" s="482"/>
      <c r="F38" s="482"/>
      <c r="G38" s="482"/>
      <c r="H38" s="482"/>
      <c r="I38" s="482"/>
      <c r="J38" s="482"/>
      <c r="K38" s="482"/>
      <c r="L38" s="483"/>
      <c r="M38" s="533"/>
      <c r="N38" s="534"/>
      <c r="O38" s="534"/>
      <c r="P38" s="534"/>
      <c r="Q38" s="534"/>
      <c r="R38" s="534"/>
      <c r="S38" s="534"/>
      <c r="T38" s="534"/>
      <c r="U38" s="534"/>
      <c r="V38" s="534"/>
      <c r="W38" s="534"/>
      <c r="X38" s="534"/>
      <c r="Y38" s="369"/>
      <c r="Z38" s="369"/>
      <c r="AA38" s="369"/>
      <c r="AB38" s="369"/>
      <c r="AC38" s="369"/>
      <c r="AD38" s="369"/>
      <c r="AE38" s="369"/>
      <c r="AF38" s="535"/>
      <c r="AG38" s="536" t="s">
        <v>1</v>
      </c>
      <c r="AH38" s="33"/>
      <c r="BJ38" s="43">
        <f>VLOOKUP(BJ37,[2]eFHH!$P$4:$BW$402,60,FALSE)</f>
        <v>0</v>
      </c>
      <c r="BK38" s="43"/>
      <c r="BN38" s="38">
        <v>15.17</v>
      </c>
      <c r="BO38" s="38"/>
    </row>
    <row r="39" spans="1:73" s="28" customFormat="1" ht="15" customHeight="1" thickTop="1">
      <c r="A39" s="328"/>
      <c r="B39" s="373"/>
      <c r="C39" s="373"/>
      <c r="D39" s="373"/>
      <c r="E39" s="373"/>
      <c r="F39" s="373"/>
      <c r="G39" s="373"/>
      <c r="H39" s="373"/>
      <c r="I39" s="373"/>
      <c r="J39" s="373"/>
      <c r="K39" s="373"/>
      <c r="L39" s="373"/>
      <c r="M39" s="328"/>
      <c r="N39" s="328"/>
      <c r="O39" s="328"/>
      <c r="P39" s="328"/>
      <c r="Q39" s="328"/>
      <c r="R39" s="328"/>
      <c r="S39" s="328"/>
      <c r="T39" s="328"/>
      <c r="U39" s="328"/>
      <c r="V39" s="328"/>
      <c r="W39" s="328"/>
      <c r="X39" s="328"/>
      <c r="Y39" s="328"/>
      <c r="Z39" s="328"/>
      <c r="AA39" s="328"/>
      <c r="AB39" s="328"/>
      <c r="AC39" s="328"/>
      <c r="AD39" s="328"/>
      <c r="AE39" s="328"/>
      <c r="AF39" s="328"/>
      <c r="AG39" s="328"/>
      <c r="BJ39" s="140" t="str">
        <f>VLOOKUP(BJ37,[2]eFHH!$P$4:$BW$402,3,FALSE)</f>
        <v/>
      </c>
      <c r="BK39" s="140"/>
      <c r="BN39" s="43" t="e">
        <f>VLOOKUP(BN38,[2]eFHH!$P$4:$BW$402,60,FALSE)</f>
        <v>#N/A</v>
      </c>
      <c r="BO39" s="43"/>
    </row>
    <row r="40" spans="1:73">
      <c r="AB40" s="511"/>
      <c r="AC40" s="511"/>
      <c r="AD40" s="511"/>
      <c r="AE40" s="511"/>
      <c r="AF40" s="511"/>
      <c r="AG40" s="511"/>
      <c r="AH40" s="511"/>
    </row>
    <row r="41" spans="1:73">
      <c r="BF41" s="28"/>
      <c r="BG41" s="28"/>
      <c r="BH41" s="28"/>
      <c r="BI41" s="28"/>
      <c r="BJ41" s="28"/>
      <c r="BK41" s="28"/>
      <c r="BL41" s="21"/>
      <c r="BM41" s="21"/>
      <c r="BN41" s="33"/>
      <c r="BO41" s="33"/>
      <c r="BP41" s="13"/>
      <c r="BQ41" s="13"/>
      <c r="BR41" s="13"/>
      <c r="BS41" s="13"/>
    </row>
    <row r="42" spans="1:73" ht="14.25" customHeight="1">
      <c r="BF42" s="28"/>
      <c r="BG42" s="28"/>
      <c r="BH42" s="28"/>
      <c r="BI42" s="28"/>
      <c r="BJ42" s="28"/>
      <c r="BK42" s="28"/>
      <c r="BL42" s="21"/>
      <c r="BM42" s="21"/>
      <c r="BN42" s="33"/>
      <c r="BO42" s="33"/>
      <c r="BP42" s="28"/>
      <c r="BQ42" s="28"/>
      <c r="BR42" s="28"/>
      <c r="BS42" s="28"/>
    </row>
    <row r="43" spans="1:73" ht="14.25" customHeight="1">
      <c r="BF43" s="480"/>
      <c r="BG43" s="480"/>
      <c r="BH43" s="480"/>
      <c r="BI43" s="480"/>
      <c r="BJ43" s="480"/>
      <c r="BK43" s="480"/>
      <c r="BL43" s="480"/>
      <c r="BM43" s="480"/>
      <c r="BN43" s="480"/>
      <c r="BO43" s="28"/>
      <c r="BP43" s="28"/>
      <c r="BQ43" s="28"/>
      <c r="BR43" s="28"/>
      <c r="BS43" s="28"/>
    </row>
    <row r="44" spans="1:73" ht="14.25" customHeight="1">
      <c r="BF44" s="480"/>
      <c r="BG44" s="480"/>
      <c r="BH44" s="480"/>
      <c r="BI44" s="480"/>
      <c r="BJ44" s="480"/>
      <c r="BK44" s="480"/>
      <c r="BL44" s="480"/>
      <c r="BM44" s="480"/>
      <c r="BN44" s="480"/>
      <c r="BO44" s="25"/>
      <c r="BP44" s="28"/>
      <c r="BQ44" s="28"/>
      <c r="BR44" s="28"/>
      <c r="BS44" s="28"/>
    </row>
    <row r="45" spans="1:73" ht="14.25" customHeight="1">
      <c r="BJ45" s="480"/>
      <c r="BK45" s="480"/>
      <c r="BL45" s="480"/>
      <c r="BM45" s="480"/>
      <c r="BN45" s="480"/>
      <c r="BO45" s="25"/>
      <c r="BP45" s="28"/>
      <c r="BQ45" s="28"/>
      <c r="BR45" s="28"/>
      <c r="BS45" s="28"/>
    </row>
    <row r="46" spans="1:73" ht="14.25" customHeight="1">
      <c r="BJ46" s="4"/>
      <c r="BK46" s="4"/>
      <c r="BL46" s="13"/>
      <c r="BM46" s="13"/>
      <c r="BN46" s="13"/>
      <c r="BO46" s="28"/>
      <c r="BP46" s="28"/>
      <c r="BQ46" s="28"/>
      <c r="BR46" s="28"/>
      <c r="BS46" s="28"/>
    </row>
    <row r="47" spans="1:73" ht="14.25" customHeight="1">
      <c r="BJ47" s="4"/>
      <c r="BK47" s="4"/>
      <c r="BL47" s="13"/>
      <c r="BM47" s="13"/>
      <c r="BN47" s="13"/>
      <c r="BO47" s="28"/>
      <c r="BP47" s="28"/>
      <c r="BQ47" s="28"/>
      <c r="BR47" s="28"/>
      <c r="BS47" s="28"/>
    </row>
    <row r="48" spans="1:73" ht="14.25" customHeight="1">
      <c r="BJ48" s="4"/>
      <c r="BK48" s="4"/>
      <c r="BL48" s="13"/>
      <c r="BM48" s="13"/>
      <c r="BN48" s="13"/>
      <c r="BO48" s="28"/>
      <c r="BP48" s="28"/>
      <c r="BQ48" s="28"/>
      <c r="BR48" s="28"/>
      <c r="BS48" s="28"/>
    </row>
    <row r="49" spans="72:87" ht="14.25" customHeight="1"/>
    <row r="50" spans="72:87" ht="14.25" customHeight="1">
      <c r="BT50" s="28"/>
      <c r="BU50" s="28"/>
      <c r="BV50" s="28"/>
      <c r="BW50" s="28"/>
      <c r="BX50" s="28"/>
      <c r="BY50" s="28"/>
      <c r="BZ50" s="28"/>
      <c r="CA50" s="28"/>
      <c r="CB50" s="28"/>
      <c r="CC50" s="28"/>
      <c r="CD50" s="28"/>
      <c r="CE50" s="28"/>
      <c r="CF50" s="28"/>
      <c r="CG50" s="28"/>
      <c r="CH50" s="28"/>
      <c r="CI50" s="28"/>
    </row>
    <row r="51" spans="72:87" ht="14.25" customHeight="1">
      <c r="BT51" s="13"/>
      <c r="BU51" s="13"/>
    </row>
    <row r="52" spans="72:87" ht="14.25" customHeight="1">
      <c r="BT52" s="13"/>
      <c r="BU52" s="13"/>
    </row>
    <row r="53" spans="72:87" ht="14.25" customHeight="1">
      <c r="BT53" s="13"/>
      <c r="BU53" s="13"/>
    </row>
    <row r="54" spans="72:87" ht="14.25" customHeight="1">
      <c r="BT54" s="13"/>
      <c r="BU54" s="13"/>
    </row>
    <row r="55" spans="72:87" ht="14.25" customHeight="1">
      <c r="BT55" s="13"/>
      <c r="BU55" s="13"/>
    </row>
    <row r="56" spans="72:87" ht="14.25" customHeight="1">
      <c r="BT56" s="13"/>
      <c r="BU56" s="13"/>
    </row>
    <row r="57" spans="72:87" ht="14.25" customHeight="1">
      <c r="BT57" s="13"/>
      <c r="BU57" s="13"/>
    </row>
    <row r="58" spans="72:87" ht="14.25" customHeight="1">
      <c r="BT58" s="13"/>
      <c r="BU58" s="13"/>
    </row>
    <row r="59" spans="72:87" ht="14.25" customHeight="1">
      <c r="BT59" s="13"/>
      <c r="BU59" s="13"/>
    </row>
    <row r="60" spans="72:87" ht="14.25" customHeight="1">
      <c r="BT60" s="13"/>
      <c r="BU60" s="13"/>
    </row>
    <row r="61" spans="72:87" ht="14.25" customHeight="1">
      <c r="BT61" s="13"/>
      <c r="BU61" s="13"/>
    </row>
    <row r="62" spans="72:87" ht="14.25" customHeight="1">
      <c r="BT62" s="13"/>
      <c r="BU62" s="13"/>
    </row>
    <row r="63" spans="72:87" ht="14.25" customHeight="1">
      <c r="BT63" s="13"/>
      <c r="BU63" s="13"/>
    </row>
    <row r="64" spans="72:87" ht="14.25" customHeight="1">
      <c r="BT64" s="13"/>
      <c r="BU64" s="13"/>
    </row>
    <row r="65" spans="72:73" ht="14.25" customHeight="1">
      <c r="BT65" s="13"/>
      <c r="BU65" s="13"/>
    </row>
    <row r="66" spans="72:73" ht="14.25" customHeight="1">
      <c r="BT66" s="13"/>
      <c r="BU66" s="13"/>
    </row>
    <row r="67" spans="72:73" ht="14.25" customHeight="1">
      <c r="BT67" s="13"/>
      <c r="BU67" s="13"/>
    </row>
    <row r="68" spans="72:73" ht="14.25" customHeight="1">
      <c r="BT68" s="13"/>
      <c r="BU68" s="13"/>
    </row>
    <row r="69" spans="72:73" ht="14.25" customHeight="1">
      <c r="BT69" s="13"/>
      <c r="BU69" s="13"/>
    </row>
    <row r="70" spans="72:73" ht="14.25" customHeight="1">
      <c r="BT70" s="13"/>
      <c r="BU70" s="13"/>
    </row>
    <row r="71" spans="72:73" ht="14.25" customHeight="1">
      <c r="BT71" s="13"/>
      <c r="BU71" s="13"/>
    </row>
    <row r="72" spans="72:73" ht="14.25" customHeight="1">
      <c r="BT72" s="13"/>
      <c r="BU72" s="13"/>
    </row>
    <row r="73" spans="72:73" ht="14.25" customHeight="1">
      <c r="BT73" s="13"/>
      <c r="BU73" s="13"/>
    </row>
    <row r="74" spans="72:73" ht="14.25" customHeight="1">
      <c r="BT74" s="13"/>
      <c r="BU74" s="13"/>
    </row>
    <row r="75" spans="72:73" ht="14.25" customHeight="1">
      <c r="BT75" s="13"/>
      <c r="BU75" s="13"/>
    </row>
    <row r="76" spans="72:73" ht="14.25" customHeight="1">
      <c r="BT76" s="13"/>
      <c r="BU76" s="13"/>
    </row>
    <row r="77" spans="72:73" ht="14.25" customHeight="1">
      <c r="BT77" s="13"/>
      <c r="BU77" s="13"/>
    </row>
    <row r="78" spans="72:73" ht="14.25" customHeight="1">
      <c r="BT78" s="13"/>
      <c r="BU78" s="13"/>
    </row>
    <row r="79" spans="72:73" ht="14.25" customHeight="1">
      <c r="BT79" s="13"/>
      <c r="BU79" s="13"/>
    </row>
    <row r="80" spans="72:73" ht="14.25" customHeight="1">
      <c r="BT80" s="13"/>
      <c r="BU80" s="13"/>
    </row>
    <row r="81" spans="62:73" ht="14.25" customHeight="1">
      <c r="BT81" s="13"/>
      <c r="BU81" s="13"/>
    </row>
    <row r="82" spans="62:73" ht="14.25" customHeight="1">
      <c r="BJ82" s="13"/>
      <c r="BK82" s="13"/>
      <c r="BL82" s="13"/>
      <c r="BM82" s="13"/>
      <c r="BN82" s="13"/>
      <c r="BO82" s="13"/>
      <c r="BP82" s="13"/>
      <c r="BQ82" s="13"/>
      <c r="BR82" s="13"/>
      <c r="BS82" s="13"/>
      <c r="BT82" s="13"/>
      <c r="BU82" s="13"/>
    </row>
    <row r="83" spans="62:73" ht="14.25" customHeight="1">
      <c r="BJ83" s="13"/>
      <c r="BK83" s="13"/>
      <c r="BL83" s="13"/>
      <c r="BM83" s="13"/>
      <c r="BN83" s="13"/>
      <c r="BO83" s="13"/>
      <c r="BP83" s="13"/>
      <c r="BQ83" s="13"/>
      <c r="BR83" s="13"/>
      <c r="BS83" s="13"/>
      <c r="BT83" s="13"/>
      <c r="BU83" s="13"/>
    </row>
    <row r="84" spans="62:73" ht="14.25" customHeight="1">
      <c r="BJ84" s="13"/>
      <c r="BK84" s="13"/>
      <c r="BL84" s="13"/>
      <c r="BM84" s="13"/>
      <c r="BN84" s="13"/>
      <c r="BO84" s="13"/>
      <c r="BP84" s="13"/>
      <c r="BQ84" s="13"/>
      <c r="BR84" s="13"/>
      <c r="BS84" s="13"/>
      <c r="BT84" s="13"/>
      <c r="BU84" s="13"/>
    </row>
    <row r="85" spans="62:73" ht="14.25" customHeight="1">
      <c r="BJ85" s="13"/>
      <c r="BK85" s="13"/>
      <c r="BL85" s="13"/>
      <c r="BM85" s="13"/>
      <c r="BN85" s="13"/>
      <c r="BO85" s="13"/>
      <c r="BP85" s="13"/>
      <c r="BQ85" s="13"/>
      <c r="BR85" s="13"/>
      <c r="BS85" s="13"/>
      <c r="BT85" s="13"/>
      <c r="BU85" s="13"/>
    </row>
    <row r="86" spans="62:73" ht="14.25" customHeight="1">
      <c r="BJ86" s="13"/>
      <c r="BK86" s="13"/>
      <c r="BL86" s="13"/>
      <c r="BM86" s="13"/>
      <c r="BN86" s="13"/>
      <c r="BO86" s="13"/>
      <c r="BP86" s="13"/>
      <c r="BQ86" s="13"/>
      <c r="BR86" s="13"/>
      <c r="BS86" s="13"/>
      <c r="BT86" s="13"/>
      <c r="BU86" s="13"/>
    </row>
    <row r="87" spans="62:73">
      <c r="BJ87" s="13"/>
      <c r="BK87" s="13"/>
      <c r="BL87" s="13"/>
      <c r="BM87" s="13"/>
      <c r="BN87" s="13"/>
      <c r="BO87" s="13"/>
      <c r="BP87" s="13"/>
      <c r="BQ87" s="13"/>
      <c r="BR87" s="13"/>
      <c r="BS87" s="13"/>
      <c r="BT87" s="13"/>
      <c r="BU87" s="13"/>
    </row>
    <row r="88" spans="62:73">
      <c r="BJ88" s="13"/>
      <c r="BK88" s="13"/>
      <c r="BL88" s="13"/>
      <c r="BM88" s="13"/>
      <c r="BN88" s="13"/>
      <c r="BO88" s="13"/>
      <c r="BP88" s="13"/>
      <c r="BQ88" s="13"/>
      <c r="BR88" s="13"/>
      <c r="BS88" s="13"/>
      <c r="BT88" s="13"/>
      <c r="BU88" s="13"/>
    </row>
    <row r="89" spans="62:73">
      <c r="BJ89" s="13"/>
      <c r="BK89" s="13"/>
      <c r="BL89" s="13"/>
      <c r="BM89" s="13"/>
      <c r="BN89" s="13"/>
      <c r="BO89" s="13"/>
      <c r="BP89" s="13"/>
      <c r="BQ89" s="13"/>
      <c r="BR89" s="13"/>
      <c r="BS89" s="13"/>
      <c r="BT89" s="13"/>
      <c r="BU89" s="13"/>
    </row>
    <row r="90" spans="62:73">
      <c r="BJ90" s="13"/>
      <c r="BK90" s="13"/>
      <c r="BL90" s="13"/>
      <c r="BM90" s="13"/>
      <c r="BN90" s="13"/>
      <c r="BO90" s="13"/>
      <c r="BP90" s="13"/>
      <c r="BQ90" s="13"/>
      <c r="BR90" s="13"/>
      <c r="BS90" s="13"/>
      <c r="BT90" s="13"/>
      <c r="BU90" s="13"/>
    </row>
    <row r="91" spans="62:73">
      <c r="BJ91" s="13"/>
      <c r="BK91" s="13"/>
      <c r="BL91" s="13"/>
      <c r="BM91" s="13"/>
      <c r="BN91" s="13"/>
      <c r="BO91" s="13"/>
      <c r="BP91" s="13"/>
      <c r="BQ91" s="13"/>
      <c r="BR91" s="13"/>
      <c r="BS91" s="13"/>
      <c r="BT91" s="13"/>
      <c r="BU91" s="13"/>
    </row>
    <row r="92" spans="62:73">
      <c r="BJ92" s="13"/>
      <c r="BK92" s="13"/>
      <c r="BL92" s="13"/>
      <c r="BM92" s="13"/>
      <c r="BN92" s="13"/>
      <c r="BO92" s="13"/>
      <c r="BP92" s="13"/>
      <c r="BQ92" s="13"/>
      <c r="BR92" s="13"/>
      <c r="BS92" s="13"/>
      <c r="BT92" s="13"/>
      <c r="BU92" s="13"/>
    </row>
  </sheetData>
  <mergeCells count="125">
    <mergeCell ref="T29:Z29"/>
    <mergeCell ref="AA29:AG29"/>
    <mergeCell ref="T27:Z28"/>
    <mergeCell ref="AJ16:AR19"/>
    <mergeCell ref="AI16:AI19"/>
    <mergeCell ref="BG21:BI22"/>
    <mergeCell ref="AX21:AZ22"/>
    <mergeCell ref="AT13:AT15"/>
    <mergeCell ref="T17:Z17"/>
    <mergeCell ref="AA17:AG17"/>
    <mergeCell ref="BT29:BU29"/>
    <mergeCell ref="BP26:BQ26"/>
    <mergeCell ref="BP27:BQ27"/>
    <mergeCell ref="BT23:BU23"/>
    <mergeCell ref="BN17:BO17"/>
    <mergeCell ref="BN16:BO16"/>
    <mergeCell ref="BT22:BU22"/>
    <mergeCell ref="BP28:BQ28"/>
    <mergeCell ref="BP22:BQ22"/>
    <mergeCell ref="A1:BI1"/>
    <mergeCell ref="BJ13:BK13"/>
    <mergeCell ref="BP21:BQ21"/>
    <mergeCell ref="BN5:BO5"/>
    <mergeCell ref="BN8:BO8"/>
    <mergeCell ref="BN11:BO11"/>
    <mergeCell ref="AA22:AG23"/>
    <mergeCell ref="T21:Z21"/>
    <mergeCell ref="AA21:AG21"/>
    <mergeCell ref="BN3:BO3"/>
    <mergeCell ref="BN4:BO4"/>
    <mergeCell ref="BN12:BO12"/>
    <mergeCell ref="BN13:BO13"/>
    <mergeCell ref="BN9:BO9"/>
    <mergeCell ref="BJ3:BK3"/>
    <mergeCell ref="BJ4:BK4"/>
    <mergeCell ref="BJ5:BK5"/>
    <mergeCell ref="BN15:BO15"/>
    <mergeCell ref="BN7:BO7"/>
    <mergeCell ref="AS11:AS12"/>
    <mergeCell ref="AJ10:AR15"/>
    <mergeCell ref="AI10:AI15"/>
    <mergeCell ref="AU13:BI15"/>
    <mergeCell ref="BQ14:BR14"/>
    <mergeCell ref="BS8:BT8"/>
    <mergeCell ref="BJ9:BK9"/>
    <mergeCell ref="BJ11:BK11"/>
    <mergeCell ref="BT21:BU21"/>
    <mergeCell ref="AA27:AG28"/>
    <mergeCell ref="BN14:BO14"/>
    <mergeCell ref="BQ13:BR13"/>
    <mergeCell ref="BQ12:BR12"/>
    <mergeCell ref="AS21:AW22"/>
    <mergeCell ref="BB21:BF22"/>
    <mergeCell ref="AJ20:AR23"/>
    <mergeCell ref="AI20:AI23"/>
    <mergeCell ref="AA26:AG26"/>
    <mergeCell ref="BT27:BU27"/>
    <mergeCell ref="AT11:AX12"/>
    <mergeCell ref="BT28:BU28"/>
    <mergeCell ref="AA18:AG18"/>
    <mergeCell ref="AA24:AG24"/>
    <mergeCell ref="AA19:AG20"/>
    <mergeCell ref="BJ15:BK15"/>
    <mergeCell ref="BJ16:BK16"/>
    <mergeCell ref="BJ17:BK17"/>
    <mergeCell ref="AK25:BI26"/>
    <mergeCell ref="AI25:AJ26"/>
    <mergeCell ref="BN38:BO38"/>
    <mergeCell ref="BN39:BO39"/>
    <mergeCell ref="BT32:BU32"/>
    <mergeCell ref="BT34:BU34"/>
    <mergeCell ref="BJ39:BK39"/>
    <mergeCell ref="BJ37:BK37"/>
    <mergeCell ref="BJ38:BK38"/>
    <mergeCell ref="BP30:BQ30"/>
    <mergeCell ref="BP31:BQ31"/>
    <mergeCell ref="BP32:BQ32"/>
    <mergeCell ref="B30:L34"/>
    <mergeCell ref="AS13:AS15"/>
    <mergeCell ref="B22:L23"/>
    <mergeCell ref="B17:L21"/>
    <mergeCell ref="M26:S26"/>
    <mergeCell ref="M27:S28"/>
    <mergeCell ref="M29:S29"/>
    <mergeCell ref="T26:Z26"/>
    <mergeCell ref="A17:A23"/>
    <mergeCell ref="M22:S23"/>
    <mergeCell ref="T22:Z23"/>
    <mergeCell ref="M17:S17"/>
    <mergeCell ref="M19:S20"/>
    <mergeCell ref="M18:S18"/>
    <mergeCell ref="M21:S21"/>
    <mergeCell ref="T18:Z18"/>
    <mergeCell ref="B24:L29"/>
    <mergeCell ref="A24:A29"/>
    <mergeCell ref="M24:S24"/>
    <mergeCell ref="T24:Z24"/>
    <mergeCell ref="T19:Z20"/>
    <mergeCell ref="AI30:AI32"/>
    <mergeCell ref="AJ30:AJ32"/>
    <mergeCell ref="AK30:BI32"/>
    <mergeCell ref="M37:X38"/>
    <mergeCell ref="Y37:AF38"/>
    <mergeCell ref="BQ3:BR3"/>
    <mergeCell ref="AJ3:AR9"/>
    <mergeCell ref="AU7:BI9"/>
    <mergeCell ref="B13:L16"/>
    <mergeCell ref="A13:A16"/>
    <mergeCell ref="C6:AG7"/>
    <mergeCell ref="A6:B7"/>
    <mergeCell ref="BQ7:BR7"/>
    <mergeCell ref="A9:B10"/>
    <mergeCell ref="BQ6:BR6"/>
    <mergeCell ref="C9:AG10"/>
    <mergeCell ref="A3:AG5"/>
    <mergeCell ref="A30:A33"/>
    <mergeCell ref="AI3:AI9"/>
    <mergeCell ref="AT7:AT9"/>
    <mergeCell ref="B37:L38"/>
    <mergeCell ref="A37:A38"/>
    <mergeCell ref="AS7:AS9"/>
    <mergeCell ref="M34:M36"/>
    <mergeCell ref="A35:L36"/>
    <mergeCell ref="N34:N36"/>
    <mergeCell ref="O34:AG36"/>
  </mergeCells>
  <printOptions horizontalCentered="1"/>
  <pageMargins left="0.196850393700787" right="0.196850393700787" top="0.196850393700787" bottom="0.196850393700787" header="0" footer="0"/>
  <pageSetup paperSize="9" scale="95" orientation="landscape" r:id="rId1"/>
  <headerFooter alignWithMargins="0"/>
</worksheet>
</file>

<file path=xl/worksheets/sheet17.xml><?xml version="1.0" encoding="utf-8"?>
<worksheet xmlns="http://schemas.openxmlformats.org/spreadsheetml/2006/main" xmlns:r="http://schemas.openxmlformats.org/officeDocument/2006/relationships">
  <dimension ref="A1:CP43"/>
  <sheetViews>
    <sheetView view="pageBreakPreview" zoomScaleSheetLayoutView="100" workbookViewId="0">
      <selection activeCell="V28" sqref="V28:AN31"/>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89">
      <c r="A1" s="1" t="str">
        <f>CONCATENATE([2]Sections!$K$1," - / - ",[2]Sections!$K$18," ",[2]Sections!$L$18,": ",[2]Sections!$N$18," [ ",[2]Sections!$V$2," ",ROMAN(COUNT($BM$1:$BM$844))," / ",ROMAN(BM1)," ]")</f>
        <v>Female Household Questionnaire - / - Section 15: Girl's Interview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89" ht="6" customHeight="1">
      <c r="A2" s="235"/>
      <c r="B2" s="235"/>
    </row>
    <row r="3" spans="1:89" ht="15" customHeight="1">
      <c r="A3" s="236" t="str">
        <f>VLOOKUP(BN3,[2]eFHH!$P$4:$BW$402,9,FALSE)</f>
        <v>[SECTION TO BE COMPLETED IF THERE IS A GIRL BETWEEN 7 AND 10 IN HOUSEHOLD. IF NOT, MARK OPTION 'N' BELOW AND GO TO A.01]</v>
      </c>
      <c r="B3" s="237"/>
      <c r="C3" s="237"/>
      <c r="D3" s="237"/>
      <c r="E3" s="237"/>
      <c r="F3" s="237"/>
      <c r="G3" s="237"/>
      <c r="H3" s="237"/>
      <c r="I3" s="237"/>
      <c r="J3" s="237"/>
      <c r="K3" s="237"/>
      <c r="L3" s="237"/>
      <c r="M3" s="237"/>
      <c r="N3" s="237"/>
      <c r="O3" s="237"/>
      <c r="P3" s="237"/>
      <c r="Q3" s="237"/>
      <c r="R3" s="237"/>
      <c r="S3" s="238"/>
      <c r="U3" s="119"/>
      <c r="V3" s="55">
        <f>VLOOKUP(BN12,[2]eFHH!$K$4:$M$1028,3,FALSE)</f>
        <v>15.02</v>
      </c>
      <c r="W3" s="179"/>
      <c r="X3" s="188" t="str">
        <f>VLOOKUP(BN12,[2]eFHH!$P$4:$DV$517,8,FALSE)</f>
        <v>What do you want to be in the future?</v>
      </c>
      <c r="Y3" s="188"/>
      <c r="Z3" s="188"/>
      <c r="AA3" s="188"/>
      <c r="AB3" s="188"/>
      <c r="AC3" s="188"/>
      <c r="AD3" s="188"/>
      <c r="AE3" s="188"/>
      <c r="AF3" s="188"/>
      <c r="AG3" s="188"/>
      <c r="AH3" s="188"/>
      <c r="AI3" s="188"/>
      <c r="AJ3" s="188"/>
      <c r="AK3" s="188"/>
      <c r="AL3" s="188"/>
      <c r="AM3" s="188"/>
      <c r="AN3" s="188"/>
      <c r="BJ3" s="38" t="s">
        <v>69</v>
      </c>
      <c r="BK3" s="38"/>
      <c r="BN3" s="239" t="s">
        <v>56</v>
      </c>
      <c r="BO3" s="239"/>
      <c r="BP3" s="240" t="str">
        <f>VLOOKUP(BN26,[2]eFHH!$P$4:$BW$402,3,FALSE)</f>
        <v/>
      </c>
      <c r="BQ3" s="241"/>
    </row>
    <row r="4" spans="1:89" ht="14.25" customHeight="1">
      <c r="A4" s="242"/>
      <c r="B4" s="243"/>
      <c r="C4" s="243"/>
      <c r="D4" s="243"/>
      <c r="E4" s="243"/>
      <c r="F4" s="243"/>
      <c r="G4" s="243"/>
      <c r="H4" s="243"/>
      <c r="I4" s="243"/>
      <c r="J4" s="243"/>
      <c r="K4" s="243"/>
      <c r="L4" s="243"/>
      <c r="M4" s="243"/>
      <c r="N4" s="243"/>
      <c r="O4" s="243"/>
      <c r="P4" s="243"/>
      <c r="Q4" s="243"/>
      <c r="R4" s="243"/>
      <c r="S4" s="244"/>
      <c r="U4" s="119"/>
      <c r="V4" s="45">
        <v>1</v>
      </c>
      <c r="W4" s="122" t="str">
        <f>VLOOKUP(BN12,[2]eFHH!$P$4:$DU$517,10,FALSE)</f>
        <v>Housewife</v>
      </c>
      <c r="X4" s="2"/>
      <c r="Y4" s="41"/>
      <c r="Z4" s="2"/>
      <c r="AA4" s="2"/>
      <c r="AB4" s="28"/>
      <c r="AC4" s="28"/>
      <c r="AD4" s="2"/>
      <c r="AE4" s="2"/>
      <c r="AF4" s="2"/>
      <c r="AG4" s="217">
        <v>10</v>
      </c>
      <c r="AH4" s="245" t="str">
        <f>VLOOKUP(BN12,[2]eFHH!$P$4:$DU$517,19,FALSE)</f>
        <v>Malik / Arbab / Qariyadar</v>
      </c>
      <c r="AI4" s="28"/>
      <c r="AJ4" s="28"/>
      <c r="AK4" s="28"/>
      <c r="AL4" s="28"/>
      <c r="AM4" s="28"/>
      <c r="AN4" s="218"/>
      <c r="BN4" s="43">
        <f>VLOOKUP(BN3,[2]eFHH!$P$4:$BW$402,60,FALSE)</f>
        <v>0</v>
      </c>
      <c r="BO4" s="43"/>
      <c r="BP4" s="24"/>
      <c r="BQ4" s="21"/>
    </row>
    <row r="5" spans="1:89" ht="14.25" customHeight="1">
      <c r="A5" s="242"/>
      <c r="B5" s="243"/>
      <c r="C5" s="243"/>
      <c r="D5" s="243"/>
      <c r="E5" s="243"/>
      <c r="F5" s="243"/>
      <c r="G5" s="243"/>
      <c r="H5" s="243"/>
      <c r="I5" s="243"/>
      <c r="J5" s="243"/>
      <c r="K5" s="243"/>
      <c r="L5" s="243"/>
      <c r="M5" s="243"/>
      <c r="N5" s="243"/>
      <c r="O5" s="243"/>
      <c r="P5" s="243"/>
      <c r="Q5" s="243"/>
      <c r="R5" s="243"/>
      <c r="S5" s="244"/>
      <c r="U5" s="119"/>
      <c r="V5" s="45">
        <v>2</v>
      </c>
      <c r="W5" s="134" t="str">
        <f>VLOOKUP(BN12,[2]eFHH!$P$4:$DU$517,11,FALSE)</f>
        <v>Teacher</v>
      </c>
      <c r="X5" s="44"/>
      <c r="Y5" s="44"/>
      <c r="Z5" s="44"/>
      <c r="AA5" s="44"/>
      <c r="AB5" s="28"/>
      <c r="AC5" s="28"/>
      <c r="AD5" s="2"/>
      <c r="AE5" s="2"/>
      <c r="AF5" s="2"/>
      <c r="AG5" s="45">
        <v>11</v>
      </c>
      <c r="AH5" s="214" t="str">
        <f>VLOOKUP(BN12,[2]eFHH!$P$4:$DU$517,20,FALSE)</f>
        <v>Council Member</v>
      </c>
      <c r="AI5" s="246"/>
      <c r="AJ5" s="246"/>
      <c r="AK5" s="246"/>
      <c r="AL5" s="246"/>
      <c r="AM5" s="246"/>
      <c r="AN5" s="247"/>
      <c r="BN5" s="140" t="str">
        <f>VLOOKUP(BN3,[2]eFHH!$P$4:$BW$402,3,FALSE)</f>
        <v>A.01</v>
      </c>
      <c r="BO5" s="140"/>
      <c r="BP5" s="4"/>
      <c r="BQ5" s="4"/>
    </row>
    <row r="6" spans="1:89" ht="14.25" customHeight="1">
      <c r="A6" s="242"/>
      <c r="B6" s="243"/>
      <c r="C6" s="243"/>
      <c r="D6" s="243"/>
      <c r="E6" s="243"/>
      <c r="F6" s="243"/>
      <c r="G6" s="243"/>
      <c r="H6" s="243"/>
      <c r="I6" s="243"/>
      <c r="J6" s="243"/>
      <c r="K6" s="243"/>
      <c r="L6" s="243"/>
      <c r="M6" s="243"/>
      <c r="N6" s="243"/>
      <c r="O6" s="243"/>
      <c r="P6" s="243"/>
      <c r="Q6" s="243"/>
      <c r="R6" s="243"/>
      <c r="S6" s="244"/>
      <c r="U6" s="119"/>
      <c r="V6" s="45">
        <v>3</v>
      </c>
      <c r="W6" s="134" t="str">
        <f>VLOOKUP(BN12,[2]eFHH!$P$4:$DU$517,12,FALSE)</f>
        <v>Student</v>
      </c>
      <c r="X6" s="21"/>
      <c r="Y6" s="21"/>
      <c r="Z6" s="27"/>
      <c r="AA6" s="27"/>
      <c r="AB6" s="28"/>
      <c r="AC6" s="28"/>
      <c r="AD6" s="2"/>
      <c r="AE6" s="2"/>
      <c r="AF6" s="2"/>
      <c r="AG6" s="39">
        <v>12</v>
      </c>
      <c r="AH6" s="202" t="str">
        <f>VLOOKUP(BN12,[2]eFHH!$P$4:$DU$517,21,FALSE)</f>
        <v>Head of Council</v>
      </c>
      <c r="AI6" s="246"/>
      <c r="AJ6" s="246"/>
      <c r="AK6" s="246"/>
      <c r="AL6" s="246"/>
      <c r="AM6" s="246"/>
      <c r="AN6" s="247"/>
      <c r="BN6" s="4"/>
      <c r="BO6" s="145"/>
      <c r="BP6" s="4"/>
      <c r="BQ6" s="4"/>
    </row>
    <row r="7" spans="1:89" ht="14.25" customHeight="1">
      <c r="A7" s="248"/>
      <c r="B7" s="249"/>
      <c r="C7" s="249"/>
      <c r="D7" s="249"/>
      <c r="E7" s="249"/>
      <c r="F7" s="249"/>
      <c r="G7" s="249"/>
      <c r="H7" s="249"/>
      <c r="I7" s="249"/>
      <c r="J7" s="249"/>
      <c r="K7" s="249"/>
      <c r="L7" s="249"/>
      <c r="M7" s="249"/>
      <c r="N7" s="249"/>
      <c r="O7" s="249"/>
      <c r="P7" s="249"/>
      <c r="Q7" s="249"/>
      <c r="R7" s="249"/>
      <c r="S7" s="250"/>
      <c r="U7" s="119"/>
      <c r="V7" s="45">
        <v>4</v>
      </c>
      <c r="W7" s="134" t="str">
        <f>VLOOKUP(BN12,[2]eFHH!$P$4:$DU$517,13,FALSE)</f>
        <v>Nurse</v>
      </c>
      <c r="X7" s="21"/>
      <c r="Y7" s="21"/>
      <c r="Z7" s="33"/>
      <c r="AA7" s="33"/>
      <c r="AB7" s="28"/>
      <c r="AC7" s="28"/>
      <c r="AD7" s="2"/>
      <c r="AE7" s="2"/>
      <c r="AF7" s="2"/>
      <c r="AG7" s="45">
        <v>13</v>
      </c>
      <c r="AH7" s="202" t="str">
        <f>VLOOKUP(BN12,[2]eFHH!$P$4:$DU$517,22,FALSE)</f>
        <v>White Hair</v>
      </c>
      <c r="AI7" s="246"/>
      <c r="AJ7" s="246"/>
      <c r="AK7" s="246"/>
      <c r="AL7" s="246"/>
      <c r="AM7" s="246"/>
      <c r="AN7" s="247"/>
      <c r="BN7" s="4"/>
      <c r="BO7" s="145"/>
      <c r="BP7" s="4"/>
      <c r="BQ7" s="4"/>
    </row>
    <row r="8" spans="1:89" ht="14.25" customHeight="1">
      <c r="A8" s="251" t="s">
        <v>5</v>
      </c>
      <c r="B8" s="252" t="str">
        <f>VLOOKUP(BN3,[2]eFHH!$P$4:$XX$3015,13,FALSE)</f>
        <v>No Girl in Household Between 7 and 10</v>
      </c>
      <c r="C8" s="253"/>
      <c r="D8" s="253"/>
      <c r="E8" s="253"/>
      <c r="F8" s="253"/>
      <c r="G8" s="253"/>
      <c r="H8" s="253"/>
      <c r="I8" s="253"/>
      <c r="J8" s="253"/>
      <c r="K8" s="253"/>
      <c r="L8" s="253"/>
      <c r="M8" s="253"/>
      <c r="N8" s="253"/>
      <c r="O8" s="253"/>
      <c r="P8" s="253" t="str">
        <f>CONCATENATE("[&gt;&gt;",VLOOKUP(BN3,[2]eFHH!$P$4:$DV$3048,3,FALSE),"]")</f>
        <v>[&gt;&gt;A.01]</v>
      </c>
      <c r="Q8" s="253"/>
      <c r="R8" s="253"/>
      <c r="S8" s="254"/>
      <c r="U8" s="119"/>
      <c r="V8" s="45">
        <v>5</v>
      </c>
      <c r="W8" s="134" t="str">
        <f>VLOOKUP(BN12,[2]eFHH!$P$4:$DU$517,14,FALSE)</f>
        <v>Community Health Worker</v>
      </c>
      <c r="X8" s="21"/>
      <c r="Y8" s="21"/>
      <c r="Z8" s="33"/>
      <c r="AA8" s="33"/>
      <c r="AB8" s="28"/>
      <c r="AC8" s="28"/>
      <c r="AD8" s="2"/>
      <c r="AE8" s="2"/>
      <c r="AF8" s="2"/>
      <c r="AG8" s="45">
        <v>14</v>
      </c>
      <c r="AH8" s="202" t="str">
        <f>VLOOKUP(BN12,[2]eFHH!$P$4:$DU$517,23,FALSE)</f>
        <v>Farmer</v>
      </c>
      <c r="AI8" s="246"/>
      <c r="AJ8" s="246"/>
      <c r="AK8" s="246"/>
      <c r="AL8" s="246"/>
      <c r="AM8" s="246"/>
      <c r="AN8" s="247"/>
      <c r="BN8" s="239" t="s">
        <v>57</v>
      </c>
      <c r="BO8" s="239"/>
      <c r="BP8" s="4"/>
      <c r="BQ8" s="4"/>
    </row>
    <row r="9" spans="1:89" ht="14.25" customHeight="1">
      <c r="U9" s="119"/>
      <c r="V9" s="45">
        <v>6</v>
      </c>
      <c r="W9" s="134" t="str">
        <f>VLOOKUP(BN12,[2]eFHH!$P$4:$DU$517,15,FALSE)</f>
        <v>Midwife</v>
      </c>
      <c r="X9" s="21"/>
      <c r="Y9" s="21"/>
      <c r="Z9" s="44"/>
      <c r="AA9" s="44"/>
      <c r="AB9" s="28"/>
      <c r="AC9" s="28"/>
      <c r="AD9" s="2"/>
      <c r="AE9" s="2"/>
      <c r="AF9" s="2"/>
      <c r="AG9" s="58">
        <v>15</v>
      </c>
      <c r="AH9" s="202" t="str">
        <f>VLOOKUP(BN12,[2]eFHH!$P$4:$DU$517,24,FALSE)</f>
        <v>Shopkeeper</v>
      </c>
      <c r="AI9" s="12"/>
      <c r="AJ9" s="12"/>
      <c r="AK9" s="12"/>
      <c r="AL9" s="12"/>
      <c r="AM9" s="12"/>
      <c r="AN9" s="255"/>
      <c r="BN9" s="43">
        <f>VLOOKUP(BN8,[2]eFHH!$P$4:$BW$402,60,FALSE)</f>
        <v>0</v>
      </c>
      <c r="BO9" s="43"/>
      <c r="BP9" s="4"/>
      <c r="BQ9" s="4"/>
    </row>
    <row r="10" spans="1:89" ht="15" customHeight="1">
      <c r="A10" s="187" t="str">
        <f>VLOOKUP(BN3,[2]eFHH!$K$4:$M$3015,3,FALSE)</f>
        <v>F.04</v>
      </c>
      <c r="B10" s="187"/>
      <c r="C10" s="256" t="str">
        <f>VLOOKUP(BN3,[2]eFHH!$P$4:$XX$3015,8,FALSE)</f>
        <v xml:space="preserve">May I ask few questions from the oldest girl between 7 and 11? </v>
      </c>
      <c r="D10" s="256"/>
      <c r="E10" s="256"/>
      <c r="F10" s="256"/>
      <c r="G10" s="256"/>
      <c r="H10" s="256"/>
      <c r="I10" s="256"/>
      <c r="J10" s="256"/>
      <c r="K10" s="256"/>
      <c r="L10" s="256"/>
      <c r="M10" s="256"/>
      <c r="N10" s="256"/>
      <c r="O10" s="256"/>
      <c r="P10" s="256"/>
      <c r="Q10" s="256"/>
      <c r="R10" s="256"/>
      <c r="S10" s="256"/>
      <c r="U10" s="119"/>
      <c r="V10" s="45">
        <v>7</v>
      </c>
      <c r="W10" s="134" t="str">
        <f>VLOOKUP(BN12,[2]eFHH!$P$4:$DU$517,16,FALSE)</f>
        <v>Doctor</v>
      </c>
      <c r="AB10" s="28"/>
      <c r="AC10" s="28"/>
      <c r="AD10" s="2"/>
      <c r="AE10" s="2"/>
      <c r="AF10" s="2"/>
      <c r="AG10" s="45">
        <v>16</v>
      </c>
      <c r="AH10" s="214" t="str">
        <f>VLOOKUP(BN12,[2]eFHH!$P$4:$DU$517,25,FALSE)</f>
        <v>Handicraft Worker</v>
      </c>
      <c r="AI10" s="123"/>
      <c r="AJ10" s="123"/>
      <c r="AK10" s="123"/>
      <c r="AL10" s="123"/>
      <c r="AM10" s="123"/>
      <c r="AN10" s="257"/>
      <c r="BN10" s="140" t="str">
        <f>VLOOKUP(BN8,[2]eFHH!$P$4:$BW$402,3,FALSE)</f>
        <v>A.01</v>
      </c>
      <c r="BO10" s="140"/>
      <c r="BP10" s="4"/>
      <c r="BQ10" s="4"/>
    </row>
    <row r="11" spans="1:89" ht="15" customHeight="1">
      <c r="A11" s="187"/>
      <c r="B11" s="187"/>
      <c r="C11" s="256"/>
      <c r="D11" s="256"/>
      <c r="E11" s="256"/>
      <c r="F11" s="256"/>
      <c r="G11" s="256"/>
      <c r="H11" s="256"/>
      <c r="I11" s="256"/>
      <c r="J11" s="256"/>
      <c r="K11" s="256"/>
      <c r="L11" s="256"/>
      <c r="M11" s="256"/>
      <c r="N11" s="256"/>
      <c r="O11" s="256"/>
      <c r="P11" s="256"/>
      <c r="Q11" s="256"/>
      <c r="R11" s="256"/>
      <c r="S11" s="256"/>
      <c r="U11" s="119"/>
      <c r="V11" s="45">
        <v>8</v>
      </c>
      <c r="W11" s="134" t="str">
        <f>VLOOKUP(BN12,[2]eFHH!$P$4:$DU$517,17,FALSE)</f>
        <v>Government Official</v>
      </c>
      <c r="X11" s="28"/>
      <c r="Y11" s="28"/>
      <c r="Z11" s="28"/>
      <c r="AA11" s="28"/>
      <c r="AB11" s="28"/>
      <c r="AC11" s="28"/>
      <c r="AD11" s="28"/>
      <c r="AE11" s="28"/>
      <c r="AF11" s="28"/>
      <c r="AG11" s="45">
        <v>17</v>
      </c>
      <c r="AH11" s="202" t="str">
        <f>VLOOKUP(BN12,[2]eFHH!$P$4:$DU$517,26,FALSE)</f>
        <v>Carpet Weaver</v>
      </c>
      <c r="AI11" s="28"/>
      <c r="AJ11" s="28"/>
      <c r="AK11" s="28"/>
      <c r="AL11" s="28"/>
      <c r="AM11" s="28"/>
      <c r="AN11" s="251" t="s">
        <v>0</v>
      </c>
      <c r="BN11" s="4"/>
      <c r="BO11" s="21"/>
      <c r="BP11" s="4"/>
      <c r="BQ11" s="4"/>
    </row>
    <row r="12" spans="1:89" ht="14.25" customHeight="1">
      <c r="A12" s="258">
        <v>0</v>
      </c>
      <c r="B12" s="259" t="str">
        <f>VLOOKUP(BN3,[2]eFHH!$P$4:$XX$3015,10,FALSE)</f>
        <v>All Girls Aged 7 - 11 Are At School or Away from Home</v>
      </c>
      <c r="C12" s="260"/>
      <c r="D12" s="260"/>
      <c r="E12" s="260"/>
      <c r="F12" s="260"/>
      <c r="G12" s="260"/>
      <c r="H12" s="260"/>
      <c r="I12" s="260"/>
      <c r="J12" s="260"/>
      <c r="K12" s="260"/>
      <c r="L12" s="260"/>
      <c r="M12" s="260"/>
      <c r="N12" s="260"/>
      <c r="O12" s="260"/>
      <c r="P12" s="261" t="str">
        <f>CONCATENATE("[&gt;&gt;",VLOOKUP(BN3,[2]eFHH!$P$4:$DV$3048,3,FALSE),"]")</f>
        <v>[&gt;&gt;A.01]</v>
      </c>
      <c r="Q12" s="261"/>
      <c r="R12" s="261"/>
      <c r="S12" s="262"/>
      <c r="T12" s="3"/>
      <c r="U12" s="171"/>
      <c r="V12" s="45">
        <v>9</v>
      </c>
      <c r="W12" s="134" t="str">
        <f>VLOOKUP(BN12,[2]eFHH!$P$4:$DU$517,18,FALSE)</f>
        <v>NGO Worker</v>
      </c>
      <c r="X12" s="28"/>
      <c r="Y12" s="28"/>
      <c r="Z12" s="28"/>
      <c r="AA12" s="28"/>
      <c r="AB12" s="25"/>
      <c r="AC12" s="202"/>
      <c r="AD12" s="28"/>
      <c r="AE12" s="28"/>
      <c r="AF12" s="28"/>
      <c r="AG12" s="45">
        <v>18</v>
      </c>
      <c r="AH12" s="202" t="str">
        <f>VLOOKUP(BN12,[2]eFHH!$P$4:$DU$517,27,FALSE)</f>
        <v>Wool Weaver</v>
      </c>
      <c r="AI12" s="28"/>
      <c r="AJ12" s="28"/>
      <c r="AK12" s="28"/>
      <c r="AL12" s="28"/>
      <c r="AM12" s="28"/>
      <c r="AN12" s="251" t="s">
        <v>1</v>
      </c>
      <c r="AO12" s="3"/>
      <c r="AP12" s="3"/>
      <c r="AQ12" s="3"/>
      <c r="AR12" s="3"/>
      <c r="AS12" s="3"/>
      <c r="AT12" s="3"/>
      <c r="AU12" s="3"/>
      <c r="AV12" s="3"/>
      <c r="AW12" s="3"/>
      <c r="AX12" s="3"/>
      <c r="AY12" s="3"/>
      <c r="AZ12" s="3"/>
      <c r="BA12" s="3"/>
      <c r="BB12" s="3"/>
      <c r="BC12" s="3"/>
      <c r="BD12" s="3"/>
      <c r="BE12" s="3"/>
      <c r="BF12" s="3"/>
      <c r="BG12" s="3"/>
      <c r="BH12" s="3"/>
      <c r="BI12" s="3"/>
      <c r="BJ12" s="3"/>
      <c r="BK12" s="3"/>
      <c r="BN12" s="38" t="s">
        <v>58</v>
      </c>
      <c r="BO12" s="38"/>
      <c r="BP12" s="28"/>
      <c r="BQ12" s="28"/>
      <c r="BR12" s="8"/>
      <c r="BS12" s="8"/>
      <c r="BT12" s="8"/>
      <c r="BU12" s="8"/>
      <c r="BV12" s="8"/>
      <c r="BW12" s="8"/>
      <c r="BX12" s="8"/>
      <c r="BY12" s="8"/>
      <c r="BZ12" s="8"/>
      <c r="CA12" s="8"/>
      <c r="CB12" s="8"/>
      <c r="CC12" s="8"/>
      <c r="CD12" s="8"/>
      <c r="CE12" s="8"/>
      <c r="CF12" s="8"/>
      <c r="CG12" s="8"/>
      <c r="CH12" s="8"/>
      <c r="CI12" s="24"/>
      <c r="CJ12" s="24"/>
      <c r="CK12" s="13"/>
    </row>
    <row r="13" spans="1:89" s="28" customFormat="1" ht="14.25" customHeight="1">
      <c r="A13" s="263"/>
      <c r="B13" s="264"/>
      <c r="C13" s="265"/>
      <c r="D13" s="265"/>
      <c r="E13" s="265"/>
      <c r="F13" s="265"/>
      <c r="G13" s="265"/>
      <c r="H13" s="265"/>
      <c r="I13" s="265"/>
      <c r="J13" s="265"/>
      <c r="K13" s="265"/>
      <c r="L13" s="265"/>
      <c r="M13" s="265"/>
      <c r="N13" s="265"/>
      <c r="O13" s="265"/>
      <c r="P13" s="266"/>
      <c r="Q13" s="266"/>
      <c r="R13" s="266"/>
      <c r="S13" s="267"/>
      <c r="U13" s="178"/>
      <c r="V13" s="268" t="s">
        <v>6</v>
      </c>
      <c r="W13" s="269" t="str">
        <f>VLOOKUP(BN12,[2]eFHH!$P$4:$DU$517,28,FALSE)</f>
        <v>Other:</v>
      </c>
      <c r="X13" s="270"/>
      <c r="Y13" s="270"/>
      <c r="Z13" s="270"/>
      <c r="AA13" s="270"/>
      <c r="AB13" s="270"/>
      <c r="AC13" s="270"/>
      <c r="AD13" s="270"/>
      <c r="AE13" s="270"/>
      <c r="AF13" s="270"/>
      <c r="AG13" s="270"/>
      <c r="AH13" s="270"/>
      <c r="AI13" s="270"/>
      <c r="AJ13" s="270"/>
      <c r="AK13" s="270"/>
      <c r="AL13" s="270"/>
      <c r="AM13" s="270"/>
      <c r="AN13" s="271"/>
      <c r="BN13" s="43">
        <f>VLOOKUP(BN12,[2]eFHH!$P$4:$DV$517,60,FALSE)</f>
        <v>0</v>
      </c>
      <c r="BO13" s="43"/>
      <c r="BP13" s="3"/>
      <c r="BQ13" s="3"/>
      <c r="BR13" s="8"/>
      <c r="BS13" s="8"/>
      <c r="BT13" s="8"/>
      <c r="BU13" s="8"/>
      <c r="BV13" s="8"/>
      <c r="BW13" s="8"/>
      <c r="BX13" s="8"/>
      <c r="BY13" s="8"/>
      <c r="BZ13" s="8"/>
      <c r="CA13" s="8"/>
      <c r="CB13" s="8"/>
      <c r="CC13" s="8"/>
      <c r="CD13" s="8"/>
      <c r="CE13" s="8"/>
      <c r="CF13" s="8"/>
      <c r="CG13" s="8"/>
      <c r="CH13" s="8"/>
      <c r="CI13" s="66"/>
      <c r="CJ13" s="66"/>
    </row>
    <row r="14" spans="1:89" s="28" customFormat="1" ht="14.25" customHeight="1">
      <c r="A14" s="251">
        <v>1</v>
      </c>
      <c r="B14" s="20" t="str">
        <f>VLOOKUP(BN3,[2]eFHH!$P$4:$XX$3015,11,FALSE)</f>
        <v>No</v>
      </c>
      <c r="C14" s="272"/>
      <c r="D14" s="272" t="str">
        <f>CONCATENATE("[&gt;&gt;",VLOOKUP(BN3,[2]eFHH!$P$4:$DV$3048,3,FALSE),"]")</f>
        <v>[&gt;&gt;A.01]</v>
      </c>
      <c r="E14" s="272"/>
      <c r="F14" s="272"/>
      <c r="G14" s="272"/>
      <c r="H14" s="272"/>
      <c r="I14" s="4"/>
      <c r="J14" s="22"/>
      <c r="K14" s="20"/>
      <c r="M14" s="272"/>
      <c r="N14" s="272"/>
      <c r="O14" s="272"/>
      <c r="P14" s="4"/>
      <c r="Q14" s="22"/>
      <c r="R14" s="273"/>
      <c r="S14" s="255"/>
      <c r="U14" s="178"/>
      <c r="V14" s="268"/>
      <c r="W14" s="274"/>
      <c r="X14" s="270"/>
      <c r="Y14" s="270"/>
      <c r="Z14" s="270"/>
      <c r="AA14" s="270"/>
      <c r="AB14" s="270"/>
      <c r="AC14" s="270"/>
      <c r="AD14" s="270"/>
      <c r="AE14" s="270"/>
      <c r="AF14" s="270"/>
      <c r="AG14" s="270"/>
      <c r="AH14" s="270"/>
      <c r="AI14" s="270"/>
      <c r="AJ14" s="270"/>
      <c r="AK14" s="270"/>
      <c r="AL14" s="270"/>
      <c r="AM14" s="270"/>
      <c r="AN14" s="270"/>
      <c r="BN14" s="140">
        <f>VLOOKUP(BN12,[2]eFHH!$P$4:$DV$3048,4,FALSE)</f>
        <v>0</v>
      </c>
      <c r="BO14" s="140"/>
      <c r="BP14" s="3"/>
      <c r="BQ14" s="3"/>
      <c r="BR14" s="8"/>
      <c r="BS14" s="8"/>
      <c r="BT14" s="8"/>
      <c r="BU14" s="8"/>
      <c r="BV14" s="8"/>
      <c r="BW14" s="8"/>
      <c r="BX14" s="8"/>
      <c r="BY14" s="8"/>
      <c r="BZ14" s="8"/>
      <c r="CA14" s="8"/>
      <c r="CB14" s="8"/>
      <c r="CC14" s="8"/>
      <c r="CD14" s="8"/>
      <c r="CE14" s="8"/>
      <c r="CF14" s="8"/>
      <c r="CG14" s="8"/>
      <c r="CH14" s="8"/>
      <c r="CI14" s="68"/>
      <c r="CJ14" s="68"/>
    </row>
    <row r="15" spans="1:89" s="28" customFormat="1" ht="14.25" customHeight="1">
      <c r="A15" s="251">
        <v>2</v>
      </c>
      <c r="B15" s="275" t="str">
        <f>VLOOKUP(BN3,[2]eFHH!$P$4:$XX$3015,12,FALSE)</f>
        <v>Yes</v>
      </c>
      <c r="C15" s="276"/>
      <c r="D15" s="276"/>
      <c r="E15" s="276"/>
      <c r="F15" s="276"/>
      <c r="G15" s="276"/>
      <c r="H15" s="276"/>
      <c r="I15" s="154"/>
      <c r="J15" s="277"/>
      <c r="K15" s="278"/>
      <c r="L15" s="47"/>
      <c r="M15" s="279"/>
      <c r="N15" s="279"/>
      <c r="O15" s="279"/>
      <c r="P15" s="154"/>
      <c r="Q15" s="277"/>
      <c r="R15" s="279"/>
      <c r="S15" s="280"/>
      <c r="U15" s="178"/>
      <c r="V15" s="268"/>
      <c r="W15" s="281"/>
      <c r="X15" s="270"/>
      <c r="Y15" s="270"/>
      <c r="Z15" s="270"/>
      <c r="AA15" s="270"/>
      <c r="AB15" s="270"/>
      <c r="AC15" s="270"/>
      <c r="AD15" s="270"/>
      <c r="AE15" s="270"/>
      <c r="AF15" s="270"/>
      <c r="AG15" s="270"/>
      <c r="AH15" s="270"/>
      <c r="AI15" s="270"/>
      <c r="AJ15" s="270"/>
      <c r="AK15" s="270"/>
      <c r="AL15" s="270"/>
      <c r="AM15" s="270"/>
      <c r="AN15" s="270"/>
      <c r="BN15" s="21"/>
      <c r="BO15" s="145"/>
      <c r="BR15" s="8"/>
      <c r="BS15" s="8"/>
      <c r="BT15" s="8"/>
      <c r="BU15" s="8"/>
      <c r="BV15" s="8"/>
      <c r="BW15" s="8"/>
      <c r="BX15" s="8"/>
      <c r="BY15" s="8"/>
      <c r="BZ15" s="8"/>
      <c r="CA15" s="8"/>
      <c r="CB15" s="8"/>
      <c r="CC15" s="8"/>
      <c r="CD15" s="8"/>
      <c r="CE15" s="8"/>
      <c r="CF15" s="8"/>
      <c r="CG15" s="8"/>
      <c r="CH15" s="8"/>
      <c r="CI15" s="4"/>
      <c r="CJ15" s="21"/>
    </row>
    <row r="16" spans="1:89" s="28" customFormat="1" ht="14.25" customHeight="1">
      <c r="A16" s="4"/>
      <c r="B16" s="4"/>
      <c r="C16" s="4"/>
      <c r="D16" s="4"/>
      <c r="E16" s="4"/>
      <c r="F16" s="4"/>
      <c r="G16" s="4"/>
      <c r="H16" s="4"/>
      <c r="I16" s="4"/>
      <c r="J16" s="4"/>
      <c r="K16" s="4"/>
      <c r="L16" s="4"/>
      <c r="M16" s="4"/>
      <c r="N16" s="4"/>
      <c r="O16" s="4"/>
      <c r="P16" s="4"/>
      <c r="Q16" s="4"/>
      <c r="R16" s="4"/>
      <c r="S16" s="4"/>
      <c r="U16" s="178"/>
      <c r="BN16" s="4"/>
      <c r="BO16" s="145"/>
      <c r="BR16" s="8"/>
      <c r="BS16" s="8"/>
      <c r="BT16" s="8"/>
      <c r="BU16" s="8"/>
      <c r="BV16" s="8"/>
      <c r="BW16" s="8"/>
      <c r="BX16" s="8"/>
      <c r="BY16" s="8"/>
      <c r="BZ16" s="8"/>
      <c r="CA16" s="8"/>
      <c r="CB16" s="8"/>
      <c r="CC16" s="8"/>
      <c r="CD16" s="8"/>
      <c r="CE16" s="8"/>
      <c r="CF16" s="8"/>
      <c r="CG16" s="8"/>
      <c r="CH16" s="8"/>
      <c r="CI16" s="4"/>
      <c r="CJ16" s="21"/>
    </row>
    <row r="17" spans="1:94" s="28" customFormat="1" ht="15" customHeight="1">
      <c r="A17" s="282" t="str">
        <f>VLOOKUP(BN8,[2]eFHH!$P$4:$BW$402,9,FALSE)</f>
        <v>[ASK THE GIRL]</v>
      </c>
      <c r="B17" s="283"/>
      <c r="C17" s="283"/>
      <c r="D17" s="283"/>
      <c r="E17" s="283"/>
      <c r="F17" s="283"/>
      <c r="G17" s="283"/>
      <c r="H17" s="283"/>
      <c r="I17" s="283"/>
      <c r="J17" s="283"/>
      <c r="K17" s="283"/>
      <c r="L17" s="283"/>
      <c r="M17" s="283"/>
      <c r="N17" s="283"/>
      <c r="O17" s="283"/>
      <c r="P17" s="283"/>
      <c r="Q17" s="283"/>
      <c r="R17" s="283"/>
      <c r="S17" s="284"/>
      <c r="U17" s="178"/>
      <c r="V17" s="187">
        <f>VLOOKUP(BP17,[2]eFHH!$K$4:$M$3015,3,FALSE)</f>
        <v>15.03</v>
      </c>
      <c r="W17" s="187"/>
      <c r="X17" s="14" t="str">
        <f>VLOOKUP(BP17,[2]eFHH!$P$4:$XX$3015,8,FALSE)</f>
        <v>When you grow up, do you want to leve in the city or in the village?</v>
      </c>
      <c r="Y17" s="15"/>
      <c r="Z17" s="15"/>
      <c r="AA17" s="15"/>
      <c r="AB17" s="15"/>
      <c r="AC17" s="15"/>
      <c r="AD17" s="15"/>
      <c r="AE17" s="15"/>
      <c r="AF17" s="15"/>
      <c r="AG17" s="15"/>
      <c r="AH17" s="15"/>
      <c r="AI17" s="15"/>
      <c r="AJ17" s="15"/>
      <c r="AK17" s="15"/>
      <c r="AL17" s="15"/>
      <c r="AM17" s="15"/>
      <c r="AN17" s="16"/>
      <c r="BN17" s="21"/>
      <c r="BO17" s="145"/>
      <c r="BP17" s="239" t="s">
        <v>60</v>
      </c>
      <c r="BQ17" s="239"/>
      <c r="BR17" s="8"/>
      <c r="BS17" s="8"/>
      <c r="BT17" s="8"/>
      <c r="BU17" s="8"/>
      <c r="BV17" s="8"/>
      <c r="BW17" s="8"/>
      <c r="BX17" s="8"/>
      <c r="BY17" s="8"/>
      <c r="BZ17" s="8"/>
      <c r="CA17" s="8"/>
      <c r="CB17" s="8"/>
      <c r="CC17" s="8"/>
      <c r="CD17" s="8"/>
      <c r="CE17" s="8"/>
      <c r="CF17" s="8"/>
      <c r="CG17" s="8"/>
      <c r="CH17" s="8"/>
      <c r="CI17" s="4"/>
      <c r="CJ17" s="21"/>
      <c r="CO17" s="3"/>
      <c r="CP17" s="3"/>
    </row>
    <row r="18" spans="1:94" s="28" customFormat="1" ht="15" customHeight="1">
      <c r="A18" s="285" t="str">
        <f>VLOOKUP(BN8,[2]eFHH!$K$4:$M$3015,3,FALSE)</f>
        <v>F.05</v>
      </c>
      <c r="B18" s="285"/>
      <c r="C18" s="286" t="str">
        <f>VLOOKUP(BN8,[2]eFHH!$P$4:$XX$3015,8,FALSE)</f>
        <v>May I ask you few questions?</v>
      </c>
      <c r="D18" s="286"/>
      <c r="E18" s="286"/>
      <c r="F18" s="286"/>
      <c r="G18" s="286"/>
      <c r="H18" s="286"/>
      <c r="I18" s="286"/>
      <c r="J18" s="286"/>
      <c r="K18" s="286"/>
      <c r="L18" s="286"/>
      <c r="M18" s="286"/>
      <c r="N18" s="286"/>
      <c r="O18" s="286"/>
      <c r="P18" s="286"/>
      <c r="Q18" s="286"/>
      <c r="R18" s="286"/>
      <c r="S18" s="286"/>
      <c r="U18" s="178"/>
      <c r="V18" s="187"/>
      <c r="W18" s="187"/>
      <c r="X18" s="17"/>
      <c r="Y18" s="18"/>
      <c r="Z18" s="18"/>
      <c r="AA18" s="18"/>
      <c r="AB18" s="18"/>
      <c r="AC18" s="18"/>
      <c r="AD18" s="18"/>
      <c r="AE18" s="18"/>
      <c r="AF18" s="18"/>
      <c r="AG18" s="18"/>
      <c r="AH18" s="18"/>
      <c r="AI18" s="18"/>
      <c r="AJ18" s="18"/>
      <c r="AK18" s="18"/>
      <c r="AL18" s="18"/>
      <c r="AM18" s="18"/>
      <c r="AN18" s="287"/>
      <c r="BN18" s="21"/>
      <c r="BO18" s="145"/>
      <c r="BP18" s="43">
        <f>VLOOKUP(BP17,[2]eFHH!$P$4:$BW$402,60,FALSE)</f>
        <v>0</v>
      </c>
      <c r="BQ18" s="43"/>
      <c r="BR18" s="8"/>
      <c r="BS18" s="8"/>
      <c r="BT18" s="8"/>
      <c r="BU18" s="8"/>
      <c r="BV18" s="8"/>
      <c r="BW18" s="8"/>
      <c r="BX18" s="8"/>
      <c r="BY18" s="8"/>
      <c r="BZ18" s="8"/>
      <c r="CA18" s="8"/>
      <c r="CB18" s="8"/>
      <c r="CC18" s="8"/>
      <c r="CD18" s="8"/>
      <c r="CE18" s="8"/>
      <c r="CF18" s="8"/>
      <c r="CG18" s="8"/>
      <c r="CH18" s="8"/>
      <c r="CI18" s="4"/>
      <c r="CJ18" s="21"/>
    </row>
    <row r="19" spans="1:94" s="28" customFormat="1" ht="14.25" customHeight="1">
      <c r="A19" s="288">
        <v>1</v>
      </c>
      <c r="B19" s="20" t="str">
        <f>VLOOKUP(BN8,[2]eFHH!$P$4:$XX$3015,10,FALSE)</f>
        <v>No</v>
      </c>
      <c r="C19" s="272"/>
      <c r="D19" s="272" t="str">
        <f>CONCATENATE("[&gt;&gt;",VLOOKUP(BN8,[2]eFHH!$P$4:$DV$3048,3,FALSE),"]")</f>
        <v>[&gt;&gt;A.01]</v>
      </c>
      <c r="E19" s="272"/>
      <c r="F19" s="272"/>
      <c r="G19" s="272"/>
      <c r="H19" s="272"/>
      <c r="I19" s="4"/>
      <c r="J19" s="22"/>
      <c r="K19" s="20"/>
      <c r="M19" s="272"/>
      <c r="N19" s="272"/>
      <c r="O19" s="272"/>
      <c r="P19" s="4"/>
      <c r="Q19" s="22"/>
      <c r="R19" s="273"/>
      <c r="S19" s="255"/>
      <c r="U19" s="178"/>
      <c r="V19" s="288">
        <v>1</v>
      </c>
      <c r="W19" s="289" t="str">
        <f>VLOOKUP(BP17,[2]eFHH!$P$4:$XX$3015,10,FALSE)</f>
        <v>City</v>
      </c>
      <c r="X19" s="290"/>
      <c r="Y19" s="290"/>
      <c r="Z19" s="290"/>
      <c r="AA19" s="290"/>
      <c r="AB19" s="290"/>
      <c r="AC19" s="290"/>
      <c r="AD19" s="167"/>
      <c r="AE19" s="167"/>
      <c r="AF19" s="291"/>
      <c r="AG19" s="168"/>
      <c r="AH19" s="290"/>
      <c r="AI19" s="290"/>
      <c r="AJ19" s="290"/>
      <c r="AK19" s="167"/>
      <c r="AL19" s="292"/>
      <c r="AM19" s="293"/>
      <c r="AN19" s="251" t="s">
        <v>0</v>
      </c>
      <c r="BN19" s="4"/>
      <c r="BO19" s="145"/>
      <c r="BP19" s="140" t="str">
        <f>VLOOKUP(BP17,[2]eFHH!$P$4:$BW$402,3,FALSE)</f>
        <v/>
      </c>
      <c r="BQ19" s="140"/>
      <c r="CF19" s="8"/>
      <c r="CG19" s="8"/>
      <c r="CH19" s="8"/>
      <c r="CI19" s="4"/>
      <c r="CJ19" s="21"/>
    </row>
    <row r="20" spans="1:94" s="28" customFormat="1" ht="14.25" customHeight="1">
      <c r="A20" s="251">
        <v>2</v>
      </c>
      <c r="B20" s="275" t="str">
        <f>VLOOKUP(BN8,[2]eFHH!$P$4:$XX$3015,11,FALSE)</f>
        <v>Yes</v>
      </c>
      <c r="C20" s="276"/>
      <c r="D20" s="276"/>
      <c r="E20" s="276"/>
      <c r="F20" s="276"/>
      <c r="G20" s="276"/>
      <c r="H20" s="276"/>
      <c r="I20" s="154"/>
      <c r="J20" s="277"/>
      <c r="K20" s="278"/>
      <c r="L20" s="47"/>
      <c r="M20" s="279"/>
      <c r="N20" s="279"/>
      <c r="O20" s="279"/>
      <c r="P20" s="154"/>
      <c r="Q20" s="277"/>
      <c r="R20" s="279"/>
      <c r="S20" s="280"/>
      <c r="U20" s="178"/>
      <c r="V20" s="251">
        <v>2</v>
      </c>
      <c r="W20" s="294" t="str">
        <f>VLOOKUP(BP17,[2]eFHH!$P$4:$XX$3015,11,FALSE)</f>
        <v>Village</v>
      </c>
      <c r="X20" s="276"/>
      <c r="Y20" s="276"/>
      <c r="Z20" s="276"/>
      <c r="AA20" s="276"/>
      <c r="AB20" s="276"/>
      <c r="AC20" s="276"/>
      <c r="AD20" s="154"/>
      <c r="AE20" s="154"/>
      <c r="AF20" s="278"/>
      <c r="AG20" s="47"/>
      <c r="AH20" s="279"/>
      <c r="AI20" s="279"/>
      <c r="AJ20" s="279"/>
      <c r="AK20" s="154"/>
      <c r="AL20" s="277"/>
      <c r="AM20" s="279"/>
      <c r="AN20" s="251" t="s">
        <v>1</v>
      </c>
      <c r="BN20" s="4"/>
      <c r="BO20" s="145"/>
      <c r="BP20" s="4"/>
      <c r="BQ20" s="21"/>
    </row>
    <row r="21" spans="1:94" s="28" customFormat="1" ht="14.25" customHeight="1">
      <c r="A21" s="4"/>
      <c r="B21" s="4"/>
      <c r="C21" s="4"/>
      <c r="D21" s="4"/>
      <c r="E21" s="4"/>
      <c r="F21" s="4"/>
      <c r="G21" s="4"/>
      <c r="H21" s="4"/>
      <c r="I21" s="4"/>
      <c r="J21" s="4"/>
      <c r="K21" s="4"/>
      <c r="L21" s="4"/>
      <c r="M21" s="4"/>
      <c r="N21" s="4"/>
      <c r="O21" s="4"/>
      <c r="P21" s="4"/>
      <c r="Q21" s="4"/>
      <c r="R21" s="4"/>
      <c r="S21" s="4"/>
      <c r="U21" s="178"/>
      <c r="V21" s="4"/>
      <c r="W21" s="4"/>
      <c r="X21" s="4"/>
      <c r="Y21" s="4"/>
      <c r="Z21" s="4"/>
      <c r="AA21" s="4"/>
      <c r="AB21" s="4"/>
      <c r="AC21" s="4"/>
      <c r="AD21" s="4"/>
      <c r="AE21" s="4"/>
      <c r="AF21" s="4"/>
      <c r="AG21" s="4"/>
      <c r="AH21" s="4"/>
      <c r="AI21" s="4"/>
      <c r="AJ21" s="4"/>
      <c r="AK21" s="4"/>
      <c r="AL21" s="4"/>
      <c r="AM21" s="4"/>
      <c r="AN21" s="4"/>
      <c r="BN21" s="13"/>
      <c r="BO21" s="145"/>
      <c r="BP21" s="4"/>
      <c r="BQ21" s="4"/>
    </row>
    <row r="22" spans="1:94" s="28" customFormat="1" ht="15" customHeight="1">
      <c r="A22" s="34">
        <f>VLOOKUP(BN26,[2]eFHH!$K$4:$M$346,3,FALSE)</f>
        <v>15.01</v>
      </c>
      <c r="B22" s="295"/>
      <c r="C22" s="256" t="str">
        <f>VLOOKUP(BN26,[2]eFHH!$P$4:$BW$402,8,FALSE)</f>
        <v>Up to which grade do you want to study?</v>
      </c>
      <c r="D22" s="256"/>
      <c r="E22" s="256"/>
      <c r="F22" s="256"/>
      <c r="G22" s="256"/>
      <c r="H22" s="256"/>
      <c r="I22" s="256"/>
      <c r="J22" s="256"/>
      <c r="K22" s="256"/>
      <c r="L22" s="256"/>
      <c r="M22" s="256"/>
      <c r="N22" s="256"/>
      <c r="O22" s="256"/>
      <c r="P22" s="256"/>
      <c r="Q22" s="256"/>
      <c r="R22" s="256"/>
      <c r="S22" s="256"/>
      <c r="U22" s="178"/>
      <c r="V22" s="55">
        <f>VLOOKUP(BJ3,[2]eFHH!$K$4:$M$402,3,FALSE)</f>
        <v>15.04</v>
      </c>
      <c r="W22" s="56"/>
      <c r="X22" s="120" t="str">
        <f>VLOOKUP(BJ3,[2]eFHH!$P$4:$BW$402,8,FALSE)</f>
        <v>Now, I want you to calculate this for me: What is 9 times 5?</v>
      </c>
      <c r="Y22" s="120"/>
      <c r="Z22" s="120"/>
      <c r="AA22" s="120"/>
      <c r="AB22" s="120"/>
      <c r="AC22" s="120"/>
      <c r="AD22" s="120"/>
      <c r="AE22" s="120"/>
      <c r="AF22" s="120"/>
      <c r="AG22" s="120"/>
      <c r="AH22" s="120"/>
      <c r="AI22" s="120"/>
      <c r="AJ22" s="120"/>
      <c r="AK22" s="120"/>
      <c r="AL22" s="120"/>
      <c r="AM22" s="120"/>
      <c r="AN22" s="121"/>
      <c r="BN22" s="44"/>
      <c r="BO22" s="145"/>
      <c r="BP22" s="2"/>
      <c r="BQ22" s="2"/>
    </row>
    <row r="23" spans="1:94" s="28" customFormat="1" ht="15" customHeight="1">
      <c r="A23" s="296">
        <v>1</v>
      </c>
      <c r="B23" s="297" t="str">
        <f>VLOOKUP(BN26,[2]eFHH!$P$1:$XX$3016,10,FALSE)</f>
        <v>Do Not Want To Go To School</v>
      </c>
      <c r="C23" s="13"/>
      <c r="D23" s="4"/>
      <c r="E23" s="298"/>
      <c r="F23" s="298"/>
      <c r="G23" s="298"/>
      <c r="H23" s="13"/>
      <c r="I23" s="13"/>
      <c r="J23" s="4"/>
      <c r="K23" s="288">
        <v>9</v>
      </c>
      <c r="L23" s="13" t="str">
        <f>VLOOKUP(BN26,[2]eFHH!$P$1:$XX$3016,18,FALSE)</f>
        <v>Class 8</v>
      </c>
      <c r="M23" s="4"/>
      <c r="N23" s="272"/>
      <c r="O23" s="2"/>
      <c r="P23" s="4"/>
      <c r="Q23" s="12"/>
      <c r="R23" s="4"/>
      <c r="S23" s="124"/>
      <c r="U23" s="178"/>
      <c r="V23" s="125"/>
      <c r="W23" s="126"/>
      <c r="X23" s="127"/>
      <c r="Y23" s="127"/>
      <c r="Z23" s="127"/>
      <c r="AA23" s="127"/>
      <c r="AB23" s="127"/>
      <c r="AC23" s="127"/>
      <c r="AD23" s="127"/>
      <c r="AE23" s="127"/>
      <c r="AF23" s="127"/>
      <c r="AG23" s="127"/>
      <c r="AH23" s="127"/>
      <c r="AI23" s="127"/>
      <c r="AJ23" s="127"/>
      <c r="AK23" s="127"/>
      <c r="AL23" s="127"/>
      <c r="AM23" s="127"/>
      <c r="AN23" s="128"/>
      <c r="BN23" s="52"/>
      <c r="BO23" s="145"/>
      <c r="BP23" s="299">
        <v>77.989999999999995</v>
      </c>
      <c r="BQ23" s="239"/>
    </row>
    <row r="24" spans="1:94" s="28" customFormat="1" ht="14.25" customHeight="1">
      <c r="A24" s="251">
        <v>2</v>
      </c>
      <c r="B24" s="297" t="str">
        <f>VLOOKUP(BN26,[2]eFHH!$P$1:$XX$3016,11,FALSE)</f>
        <v>Class 1</v>
      </c>
      <c r="C24" s="12"/>
      <c r="D24" s="272"/>
      <c r="E24" s="12"/>
      <c r="F24" s="12"/>
      <c r="G24" s="12"/>
      <c r="H24" s="12"/>
      <c r="I24" s="12"/>
      <c r="J24" s="4"/>
      <c r="K24" s="296">
        <v>10</v>
      </c>
      <c r="L24" s="13" t="str">
        <f>VLOOKUP(BN26,[2]eFHH!$P$1:$XX$3016,19,FALSE)</f>
        <v>Class 9</v>
      </c>
      <c r="M24" s="4"/>
      <c r="N24" s="8"/>
      <c r="O24" s="8"/>
      <c r="P24" s="272"/>
      <c r="Q24" s="4"/>
      <c r="R24" s="4"/>
      <c r="S24" s="124"/>
      <c r="U24" s="178"/>
      <c r="V24" s="39">
        <v>1</v>
      </c>
      <c r="W24" s="300" t="str">
        <f>VLOOKUP(BJ3,[2]eFHH!$P$4:$BW$402,10,FALSE)</f>
        <v>Made No Effort Because He/She Could Not Do the Calculation</v>
      </c>
      <c r="X24" s="2"/>
      <c r="Y24" s="41"/>
      <c r="Z24" s="2"/>
      <c r="AA24" s="2"/>
      <c r="AB24" s="2"/>
      <c r="AC24" s="2"/>
      <c r="AD24" s="13"/>
      <c r="AE24" s="25"/>
      <c r="AF24" s="301"/>
      <c r="AG24" s="13"/>
      <c r="AH24" s="2"/>
      <c r="AI24" s="2"/>
      <c r="AJ24" s="2"/>
      <c r="AK24" s="2"/>
      <c r="AL24" s="2"/>
      <c r="AM24" s="4"/>
      <c r="AN24" s="124"/>
      <c r="AO24" s="2"/>
      <c r="AP24" s="2"/>
      <c r="BO24" s="145"/>
    </row>
    <row r="25" spans="1:94" s="28" customFormat="1" ht="14.25" customHeight="1">
      <c r="A25" s="296">
        <v>3</v>
      </c>
      <c r="B25" s="302" t="str">
        <f>VLOOKUP(BN26,[2]eFHH!$P$1:$XX$3016,12,FALSE)</f>
        <v>Class 2</v>
      </c>
      <c r="C25" s="4"/>
      <c r="D25" s="4"/>
      <c r="E25" s="4"/>
      <c r="F25" s="4"/>
      <c r="G25" s="4"/>
      <c r="H25" s="4"/>
      <c r="I25" s="4"/>
      <c r="J25" s="4"/>
      <c r="K25" s="251">
        <v>11</v>
      </c>
      <c r="L25" s="13" t="str">
        <f>VLOOKUP(BN26,[2]eFHH!$P$1:$XX$3016,20,FALSE)</f>
        <v>Class 10</v>
      </c>
      <c r="M25" s="4"/>
      <c r="N25" s="4"/>
      <c r="O25" s="4"/>
      <c r="P25" s="4"/>
      <c r="Q25" s="4"/>
      <c r="R25" s="4"/>
      <c r="S25" s="124"/>
      <c r="U25" s="178"/>
      <c r="V25" s="45">
        <v>2</v>
      </c>
      <c r="W25" s="300" t="str">
        <f>VLOOKUP(BJ3,[2]eFHH!$P$4:$BW$402,11,FALSE)</f>
        <v>Tried, but Did Not Complete the Calculation Correctly</v>
      </c>
      <c r="X25" s="44"/>
      <c r="Y25" s="44"/>
      <c r="Z25" s="44"/>
      <c r="AA25" s="44"/>
      <c r="AB25" s="44"/>
      <c r="AC25" s="44"/>
      <c r="AD25" s="44"/>
      <c r="AE25" s="25"/>
      <c r="AF25" s="301"/>
      <c r="AG25" s="13"/>
      <c r="AH25" s="2"/>
      <c r="AI25" s="44"/>
      <c r="AJ25" s="44"/>
      <c r="AK25" s="44"/>
      <c r="AL25" s="44"/>
      <c r="AM25" s="4"/>
      <c r="AN25" s="124"/>
    </row>
    <row r="26" spans="1:94" s="28" customFormat="1" ht="14.25" customHeight="1">
      <c r="A26" s="251">
        <v>4</v>
      </c>
      <c r="B26" s="13" t="str">
        <f>VLOOKUP(BN26,[2]eFHH!$P$1:$XX$3016,13,FALSE)</f>
        <v>Class 3</v>
      </c>
      <c r="C26" s="4"/>
      <c r="D26" s="4"/>
      <c r="E26" s="4"/>
      <c r="F26" s="4"/>
      <c r="G26" s="4"/>
      <c r="H26" s="4"/>
      <c r="I26" s="4"/>
      <c r="J26" s="4"/>
      <c r="K26" s="251">
        <v>12</v>
      </c>
      <c r="L26" s="13" t="str">
        <f>VLOOKUP(BN26,[2]eFHH!$P$1:$XX$3016,21,FALSE)</f>
        <v>Class 11</v>
      </c>
      <c r="M26" s="4"/>
      <c r="N26" s="4"/>
      <c r="O26" s="4"/>
      <c r="P26" s="4"/>
      <c r="Q26" s="4"/>
      <c r="R26" s="4"/>
      <c r="S26" s="124"/>
      <c r="U26" s="303"/>
      <c r="V26" s="45">
        <v>3</v>
      </c>
      <c r="W26" s="304" t="str">
        <f>VLOOKUP(BJ3,[2]eFHH!$P$4:$BW$402,12,FALSE)</f>
        <v>Completed the Calculation Correctly</v>
      </c>
      <c r="X26" s="305"/>
      <c r="Y26" s="305"/>
      <c r="Z26" s="306"/>
      <c r="AA26" s="306"/>
      <c r="AB26" s="306"/>
      <c r="AC26" s="306"/>
      <c r="AD26" s="306"/>
      <c r="AE26" s="49"/>
      <c r="AF26" s="307"/>
      <c r="AG26" s="308"/>
      <c r="AH26" s="48"/>
      <c r="AI26" s="174"/>
      <c r="AJ26" s="174"/>
      <c r="AK26" s="174"/>
      <c r="AL26" s="174"/>
      <c r="AM26" s="154"/>
      <c r="AN26" s="251" t="s">
        <v>1</v>
      </c>
      <c r="BN26" s="309" t="s">
        <v>59</v>
      </c>
      <c r="BO26" s="310"/>
    </row>
    <row r="27" spans="1:94" s="28" customFormat="1" ht="14.25" customHeight="1">
      <c r="A27" s="296">
        <v>5</v>
      </c>
      <c r="B27" s="13" t="str">
        <f>VLOOKUP(BN26,[2]eFHH!$P$1:$XX$3016,14,FALSE)</f>
        <v>Class 4</v>
      </c>
      <c r="C27" s="4"/>
      <c r="D27" s="4"/>
      <c r="E27" s="4"/>
      <c r="F27" s="4"/>
      <c r="G27" s="4"/>
      <c r="H27" s="4"/>
      <c r="I27" s="4"/>
      <c r="J27" s="4"/>
      <c r="K27" s="296">
        <v>13</v>
      </c>
      <c r="L27" s="13" t="str">
        <f>VLOOKUP(BN26,[2]eFHH!$P$1:$XX$3016,22,FALSE)</f>
        <v>Class 12</v>
      </c>
      <c r="M27" s="4"/>
      <c r="N27" s="4"/>
      <c r="O27" s="4"/>
      <c r="P27" s="4"/>
      <c r="Q27" s="4"/>
      <c r="R27" s="4"/>
      <c r="S27" s="124"/>
      <c r="U27" s="178"/>
      <c r="V27" s="23"/>
      <c r="W27" s="23"/>
      <c r="X27" s="8"/>
      <c r="Y27" s="8"/>
      <c r="Z27" s="8"/>
      <c r="AA27" s="8"/>
      <c r="BN27" s="311">
        <f>VLOOKUP(BN26,[2]eFHH!$P$4:$BW$402,60,FALSE)</f>
        <v>0</v>
      </c>
      <c r="BO27" s="312"/>
      <c r="BP27" s="22"/>
      <c r="BQ27" s="313"/>
      <c r="BR27" s="4"/>
      <c r="BS27" s="4"/>
    </row>
    <row r="28" spans="1:94" s="28" customFormat="1" ht="14.25" customHeight="1">
      <c r="A28" s="251">
        <v>6</v>
      </c>
      <c r="B28" s="13" t="str">
        <f>VLOOKUP(BN26,[2]eFHH!$P$1:$XX$3016,15,FALSE)</f>
        <v>Class 5</v>
      </c>
      <c r="C28" s="4"/>
      <c r="D28" s="4"/>
      <c r="E28" s="4"/>
      <c r="F28" s="4"/>
      <c r="G28" s="4"/>
      <c r="H28" s="4"/>
      <c r="I28" s="4"/>
      <c r="J28" s="4"/>
      <c r="K28" s="251">
        <v>14</v>
      </c>
      <c r="L28" s="13" t="str">
        <f>VLOOKUP(BN26,[2]eFHH!$P$1:$XX$3016,23,FALSE)</f>
        <v>Professional Institute (Class 14)</v>
      </c>
      <c r="M28" s="4"/>
      <c r="N28" s="4"/>
      <c r="O28" s="4"/>
      <c r="P28" s="4"/>
      <c r="Q28" s="4"/>
      <c r="R28" s="4"/>
      <c r="S28" s="124"/>
      <c r="T28" s="4"/>
      <c r="U28" s="119"/>
      <c r="V28" s="314" t="str">
        <f>VLOOKUP(BP23,[2]eFHH!$P$4:$BW$402,9,FALSE)</f>
        <v>[FIRST ENTER END TIME IN QUESTION 0.07, THEN THANK RESPONDENT FOR HIS TIME, AND FINALLY COMPLETE QUESTIONS IN SECTION A]</v>
      </c>
      <c r="W28" s="314"/>
      <c r="X28" s="314"/>
      <c r="Y28" s="314"/>
      <c r="Z28" s="314"/>
      <c r="AA28" s="314"/>
      <c r="AB28" s="314"/>
      <c r="AC28" s="314"/>
      <c r="AD28" s="314"/>
      <c r="AE28" s="314"/>
      <c r="AF28" s="314"/>
      <c r="AG28" s="314"/>
      <c r="AH28" s="314"/>
      <c r="AI28" s="314"/>
      <c r="AJ28" s="314"/>
      <c r="AK28" s="314"/>
      <c r="AL28" s="314"/>
      <c r="AM28" s="314"/>
      <c r="AN28" s="314"/>
      <c r="BP28" s="22"/>
      <c r="BQ28" s="313"/>
      <c r="BR28" s="4"/>
      <c r="BS28" s="4"/>
    </row>
    <row r="29" spans="1:94" s="28" customFormat="1" ht="14.25" customHeight="1">
      <c r="A29" s="296">
        <v>7</v>
      </c>
      <c r="B29" s="13" t="str">
        <f>VLOOKUP(BN26,[2]eFHH!$P$1:$XX$3016,16,FALSE)</f>
        <v>Class 6</v>
      </c>
      <c r="C29" s="4"/>
      <c r="D29" s="4"/>
      <c r="E29" s="4"/>
      <c r="F29" s="4"/>
      <c r="G29" s="4"/>
      <c r="H29" s="4"/>
      <c r="I29" s="4"/>
      <c r="J29" s="4"/>
      <c r="K29" s="315">
        <v>15</v>
      </c>
      <c r="L29" s="13" t="str">
        <f>VLOOKUP(BN26,[2]eFHH!$P$1:$XX$3016,24,FALSE)</f>
        <v>University</v>
      </c>
      <c r="M29" s="4"/>
      <c r="N29" s="4"/>
      <c r="O29" s="4"/>
      <c r="P29" s="4"/>
      <c r="Q29" s="4"/>
      <c r="R29" s="4"/>
      <c r="S29" s="124"/>
      <c r="U29" s="178"/>
      <c r="V29" s="314"/>
      <c r="W29" s="314"/>
      <c r="X29" s="314"/>
      <c r="Y29" s="314"/>
      <c r="Z29" s="314"/>
      <c r="AA29" s="314"/>
      <c r="AB29" s="314"/>
      <c r="AC29" s="314"/>
      <c r="AD29" s="314"/>
      <c r="AE29" s="314"/>
      <c r="AF29" s="314"/>
      <c r="AG29" s="314"/>
      <c r="AH29" s="314"/>
      <c r="AI29" s="314"/>
      <c r="AJ29" s="314"/>
      <c r="AK29" s="314"/>
      <c r="AL29" s="314"/>
      <c r="AM29" s="314"/>
      <c r="AN29" s="314"/>
    </row>
    <row r="30" spans="1:94" s="28" customFormat="1" ht="14.25" customHeight="1">
      <c r="A30" s="315">
        <v>8</v>
      </c>
      <c r="B30" s="13" t="str">
        <f>VLOOKUP(BN26,[2]eFHH!$P$1:$XX$3016,17,FALSE)</f>
        <v>Class 7</v>
      </c>
      <c r="C30" s="4"/>
      <c r="D30" s="4"/>
      <c r="E30" s="4"/>
      <c r="F30" s="4"/>
      <c r="G30" s="4"/>
      <c r="H30" s="4"/>
      <c r="I30" s="4"/>
      <c r="J30" s="4"/>
      <c r="K30" s="316"/>
      <c r="L30" s="317"/>
      <c r="M30" s="318"/>
      <c r="N30" s="318"/>
      <c r="O30" s="318"/>
      <c r="P30" s="318"/>
      <c r="Q30" s="318"/>
      <c r="R30" s="251" t="s">
        <v>0</v>
      </c>
      <c r="S30" s="251" t="s">
        <v>1</v>
      </c>
      <c r="U30" s="178"/>
      <c r="V30" s="314"/>
      <c r="W30" s="314"/>
      <c r="X30" s="314"/>
      <c r="Y30" s="314"/>
      <c r="Z30" s="314"/>
      <c r="AA30" s="314"/>
      <c r="AB30" s="314"/>
      <c r="AC30" s="314"/>
      <c r="AD30" s="314"/>
      <c r="AE30" s="314"/>
      <c r="AF30" s="314"/>
      <c r="AG30" s="314"/>
      <c r="AH30" s="314"/>
      <c r="AI30" s="314"/>
      <c r="AJ30" s="314"/>
      <c r="AK30" s="314"/>
      <c r="AL30" s="314"/>
      <c r="AM30" s="314"/>
      <c r="AN30" s="314"/>
    </row>
    <row r="31" spans="1:94" s="28" customFormat="1" ht="14.25" customHeight="1">
      <c r="A31" s="319" t="s">
        <v>6</v>
      </c>
      <c r="B31" s="320" t="str">
        <f>VLOOKUP(BN26,[2]eFHH!$P$1:$XX$3016,25,FALSE)</f>
        <v>Other:</v>
      </c>
      <c r="C31" s="321"/>
      <c r="D31" s="321"/>
      <c r="E31" s="321"/>
      <c r="F31" s="321"/>
      <c r="G31" s="321"/>
      <c r="H31" s="321"/>
      <c r="I31" s="321"/>
      <c r="J31" s="321"/>
      <c r="K31" s="321"/>
      <c r="L31" s="321"/>
      <c r="M31" s="321"/>
      <c r="N31" s="321"/>
      <c r="O31" s="321"/>
      <c r="P31" s="321"/>
      <c r="Q31" s="321"/>
      <c r="R31" s="321"/>
      <c r="S31" s="321"/>
      <c r="U31" s="178"/>
      <c r="V31" s="314"/>
      <c r="W31" s="314"/>
      <c r="X31" s="314"/>
      <c r="Y31" s="314"/>
      <c r="Z31" s="314"/>
      <c r="AA31" s="314"/>
      <c r="AB31" s="314"/>
      <c r="AC31" s="314"/>
      <c r="AD31" s="314"/>
      <c r="AE31" s="314"/>
      <c r="AF31" s="314"/>
      <c r="AG31" s="314"/>
      <c r="AH31" s="314"/>
      <c r="AI31" s="314"/>
      <c r="AJ31" s="314"/>
      <c r="AK31" s="314"/>
      <c r="AL31" s="314"/>
      <c r="AM31" s="314"/>
      <c r="AN31" s="314"/>
    </row>
    <row r="32" spans="1:94" s="28" customFormat="1" ht="14.25" customHeight="1">
      <c r="A32" s="319"/>
      <c r="B32" s="320"/>
      <c r="C32" s="321"/>
      <c r="D32" s="321"/>
      <c r="E32" s="321"/>
      <c r="F32" s="321"/>
      <c r="G32" s="321"/>
      <c r="H32" s="321"/>
      <c r="I32" s="321"/>
      <c r="J32" s="321"/>
      <c r="K32" s="321"/>
      <c r="L32" s="321"/>
      <c r="M32" s="321"/>
      <c r="N32" s="321"/>
      <c r="O32" s="321"/>
      <c r="P32" s="321"/>
      <c r="Q32" s="321"/>
      <c r="R32" s="321"/>
      <c r="S32" s="321"/>
    </row>
    <row r="33" spans="1:94" s="28" customFormat="1" ht="14.25" customHeight="1">
      <c r="A33" s="319"/>
      <c r="B33" s="320"/>
      <c r="C33" s="321"/>
      <c r="D33" s="321"/>
      <c r="E33" s="321"/>
      <c r="F33" s="321"/>
      <c r="G33" s="321"/>
      <c r="H33" s="321"/>
      <c r="I33" s="321"/>
      <c r="J33" s="321"/>
      <c r="K33" s="321"/>
      <c r="L33" s="321"/>
      <c r="M33" s="321"/>
      <c r="N33" s="321"/>
      <c r="O33" s="321"/>
      <c r="P33" s="321"/>
      <c r="Q33" s="321"/>
      <c r="R33" s="321"/>
      <c r="S33" s="321"/>
    </row>
    <row r="34" spans="1:94" s="28" customFormat="1" ht="14.25" customHeight="1"/>
    <row r="35" spans="1:94" s="28" customFormat="1" ht="14.25" customHeight="1"/>
    <row r="36" spans="1:94" s="28" customFormat="1" ht="14.25" customHeight="1"/>
    <row r="37" spans="1:94" s="28" customFormat="1" ht="14.25" customHeight="1"/>
    <row r="38" spans="1:94" s="28" customFormat="1" ht="14.25" customHeight="1"/>
    <row r="39" spans="1:94" ht="14.25" customHeight="1">
      <c r="X39" s="3"/>
      <c r="Y39" s="3"/>
      <c r="Z39" s="3"/>
      <c r="AA39" s="3"/>
      <c r="AB39" s="3"/>
      <c r="AC39" s="3"/>
      <c r="AD39" s="3"/>
      <c r="AE39" s="3"/>
      <c r="AF39" s="3"/>
      <c r="AG39" s="3"/>
      <c r="AH39" s="3"/>
      <c r="AI39" s="3"/>
      <c r="AJ39" s="3"/>
      <c r="AK39" s="3"/>
      <c r="AL39" s="3"/>
      <c r="AM39" s="3"/>
      <c r="AN39" s="3"/>
      <c r="AO39" s="3"/>
      <c r="AP39" s="3"/>
    </row>
    <row r="40" spans="1:94" ht="14.25" customHeight="1">
      <c r="X40" s="3"/>
      <c r="Y40" s="3"/>
      <c r="Z40" s="3"/>
      <c r="AA40" s="3"/>
      <c r="AB40" s="3"/>
      <c r="AC40" s="3"/>
      <c r="AD40" s="3"/>
      <c r="AE40" s="3"/>
      <c r="AF40" s="3"/>
      <c r="AG40" s="3"/>
      <c r="AH40" s="3"/>
      <c r="AI40" s="3"/>
      <c r="AJ40" s="3"/>
      <c r="AK40" s="3"/>
      <c r="AL40" s="3"/>
      <c r="AM40" s="3"/>
      <c r="AN40" s="3"/>
      <c r="AO40" s="3"/>
      <c r="AP40" s="3"/>
    </row>
    <row r="41" spans="1:94" s="4" customFormat="1">
      <c r="A41" s="28"/>
      <c r="BJ41" s="28"/>
      <c r="BK41" s="28"/>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row>
    <row r="42" spans="1:94" s="4" customFormat="1">
      <c r="V42" s="28"/>
      <c r="W42" s="28"/>
      <c r="BJ42" s="2"/>
      <c r="BK42" s="2"/>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row>
    <row r="43" spans="1:94" s="4" customFormat="1">
      <c r="BJ43" s="2"/>
      <c r="BK43" s="2"/>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row>
  </sheetData>
  <mergeCells count="42">
    <mergeCell ref="BP3:BQ3"/>
    <mergeCell ref="BN27:BO27"/>
    <mergeCell ref="BN5:BO5"/>
    <mergeCell ref="BN9:BO9"/>
    <mergeCell ref="BN10:BO10"/>
    <mergeCell ref="BN8:BO8"/>
    <mergeCell ref="BN12:BO12"/>
    <mergeCell ref="BP19:BQ19"/>
    <mergeCell ref="BP23:BQ23"/>
    <mergeCell ref="BP18:BQ18"/>
    <mergeCell ref="BN4:BO4"/>
    <mergeCell ref="X3:AN3"/>
    <mergeCell ref="V3:W3"/>
    <mergeCell ref="V13:V15"/>
    <mergeCell ref="W13:W15"/>
    <mergeCell ref="X13:AN15"/>
    <mergeCell ref="A1:BI1"/>
    <mergeCell ref="BN3:BO3"/>
    <mergeCell ref="C10:S11"/>
    <mergeCell ref="A10:B11"/>
    <mergeCell ref="A31:A33"/>
    <mergeCell ref="B31:B33"/>
    <mergeCell ref="BN13:BO13"/>
    <mergeCell ref="BN14:BO14"/>
    <mergeCell ref="BN26:BO26"/>
    <mergeCell ref="C22:S22"/>
    <mergeCell ref="A22:B22"/>
    <mergeCell ref="A17:S17"/>
    <mergeCell ref="C18:S18"/>
    <mergeCell ref="A18:B18"/>
    <mergeCell ref="BJ3:BK3"/>
    <mergeCell ref="A3:S7"/>
    <mergeCell ref="V28:AN31"/>
    <mergeCell ref="A12:A13"/>
    <mergeCell ref="B12:O13"/>
    <mergeCell ref="P12:S13"/>
    <mergeCell ref="BP17:BQ17"/>
    <mergeCell ref="V17:W18"/>
    <mergeCell ref="X17:AN18"/>
    <mergeCell ref="V22:W23"/>
    <mergeCell ref="X22:AN23"/>
    <mergeCell ref="C31:S33"/>
  </mergeCells>
  <printOptions horizontalCentered="1"/>
  <pageMargins left="0.19685039370078741" right="0.19685039370078741" top="0.19685039370078741" bottom="0.19685039370078741" header="0" footer="0"/>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dimension ref="A1:BQ40"/>
  <sheetViews>
    <sheetView view="pageBreakPreview" zoomScaleNormal="100" zoomScaleSheetLayoutView="100" workbookViewId="0">
      <selection activeCell="BB6" sqref="BB6"/>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69">
      <c r="A1" s="1" t="str">
        <f>CONCATENATE([2]Sections!$K$1," - / - ",[2]Sections!$K$19," ",[2]Sections!$L$19,": ",[2]Sections!$N$19," [ ",[2]Sections!$V$2," ",ROMAN(COUNT($BM$1:$BM$880))," / ",ROMAN(BM1)," ]")</f>
        <v>Female Household Questionnaire - / - Section A &amp; B: Review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9" ht="6" customHeight="1"/>
    <row r="3" spans="1:69" ht="15" customHeight="1">
      <c r="A3" s="116" t="str">
        <f>VLOOKUP(BN3,[2]eFHH!$P$4:$XX$1028,2,FALSE)</f>
        <v>A.01</v>
      </c>
      <c r="B3" s="117"/>
      <c r="C3" s="36" t="str">
        <f>VLOOKUP(BN3,[2]eFHH!$P$4:$DV$517,8,FALSE)</f>
        <v>Where did this interview take place?</v>
      </c>
      <c r="D3" s="36"/>
      <c r="E3" s="36"/>
      <c r="F3" s="36"/>
      <c r="G3" s="36"/>
      <c r="H3" s="36"/>
      <c r="I3" s="36"/>
      <c r="J3" s="36"/>
      <c r="K3" s="36"/>
      <c r="L3" s="36"/>
      <c r="M3" s="36"/>
      <c r="N3" s="36"/>
      <c r="O3" s="36"/>
      <c r="P3" s="36"/>
      <c r="Q3" s="36"/>
      <c r="R3" s="36"/>
      <c r="S3" s="37"/>
      <c r="T3" s="118"/>
      <c r="U3" s="119"/>
      <c r="V3" s="55" t="str">
        <f>VLOOKUP(BP3,[2]eFHH!$P$4:$XX$1028,2,FALSE)</f>
        <v>A.06</v>
      </c>
      <c r="W3" s="56"/>
      <c r="X3" s="120" t="str">
        <f>VLOOKUP(BP3,[2]eFHH!$P$4:$DV$517,8,FALSE)</f>
        <v>Please explain what steps you took to discourage these people from observing the interview and why they did not succeed.</v>
      </c>
      <c r="Y3" s="120"/>
      <c r="Z3" s="120"/>
      <c r="AA3" s="120"/>
      <c r="AB3" s="120"/>
      <c r="AC3" s="120"/>
      <c r="AD3" s="120"/>
      <c r="AE3" s="120"/>
      <c r="AF3" s="120"/>
      <c r="AG3" s="120"/>
      <c r="AH3" s="120"/>
      <c r="AI3" s="120"/>
      <c r="AJ3" s="120"/>
      <c r="AK3" s="120"/>
      <c r="AL3" s="120"/>
      <c r="AM3" s="120"/>
      <c r="AN3" s="121"/>
      <c r="AP3" s="119"/>
      <c r="AQ3" s="116" t="str">
        <f>VLOOKUP(BJ3,[2]eFHH!$P$4:$XX$1028,2,FALSE)</f>
        <v>A.11</v>
      </c>
      <c r="AR3" s="117"/>
      <c r="AS3" s="120" t="str">
        <f>VLOOKUP(BJ3,[2]eFHH!$P$4:$DV$517,8,FALSE)</f>
        <v>Are you very confident, to an extent or not at all confident about the general quality of the interview and that the addressee told you the truth?</v>
      </c>
      <c r="AT3" s="120"/>
      <c r="AU3" s="120"/>
      <c r="AV3" s="120"/>
      <c r="AW3" s="120"/>
      <c r="AX3" s="120"/>
      <c r="AY3" s="120"/>
      <c r="AZ3" s="120"/>
      <c r="BA3" s="120"/>
      <c r="BB3" s="120"/>
      <c r="BC3" s="120"/>
      <c r="BD3" s="120"/>
      <c r="BE3" s="120"/>
      <c r="BF3" s="120"/>
      <c r="BG3" s="120"/>
      <c r="BH3" s="120"/>
      <c r="BI3" s="121"/>
      <c r="BJ3" s="38" t="s">
        <v>23</v>
      </c>
      <c r="BK3" s="38"/>
      <c r="BN3" s="38" t="s">
        <v>21</v>
      </c>
      <c r="BO3" s="38"/>
      <c r="BP3" s="38" t="s">
        <v>22</v>
      </c>
      <c r="BQ3" s="38"/>
    </row>
    <row r="4" spans="1:69" ht="15" customHeight="1">
      <c r="A4" s="45">
        <v>1</v>
      </c>
      <c r="B4" s="122" t="str">
        <f>VLOOKUP(BN3,[2]eFHH!$P$4:$DU$517,10,FALSE)</f>
        <v>Inside Dwelling of Interviewee</v>
      </c>
      <c r="C4" s="2"/>
      <c r="D4" s="41"/>
      <c r="E4" s="2"/>
      <c r="F4" s="2"/>
      <c r="G4" s="2"/>
      <c r="H4" s="2"/>
      <c r="I4" s="25"/>
      <c r="J4" s="123"/>
      <c r="K4" s="28"/>
      <c r="L4" s="13"/>
      <c r="M4" s="2"/>
      <c r="N4" s="2"/>
      <c r="O4" s="2"/>
      <c r="P4" s="2"/>
      <c r="Q4" s="2"/>
      <c r="S4" s="124"/>
      <c r="T4" s="118"/>
      <c r="U4" s="119"/>
      <c r="V4" s="125"/>
      <c r="W4" s="126"/>
      <c r="X4" s="127"/>
      <c r="Y4" s="127"/>
      <c r="Z4" s="127"/>
      <c r="AA4" s="127"/>
      <c r="AB4" s="127"/>
      <c r="AC4" s="127"/>
      <c r="AD4" s="127"/>
      <c r="AE4" s="127"/>
      <c r="AF4" s="127"/>
      <c r="AG4" s="127"/>
      <c r="AH4" s="127"/>
      <c r="AI4" s="127"/>
      <c r="AJ4" s="127"/>
      <c r="AK4" s="127"/>
      <c r="AL4" s="127"/>
      <c r="AM4" s="127"/>
      <c r="AN4" s="128"/>
      <c r="AP4" s="119"/>
      <c r="AQ4" s="129"/>
      <c r="AR4" s="130"/>
      <c r="AS4" s="131"/>
      <c r="AT4" s="131"/>
      <c r="AU4" s="131"/>
      <c r="AV4" s="131"/>
      <c r="AW4" s="131"/>
      <c r="AX4" s="131"/>
      <c r="AY4" s="131"/>
      <c r="AZ4" s="131"/>
      <c r="BA4" s="131"/>
      <c r="BB4" s="131"/>
      <c r="BC4" s="131"/>
      <c r="BD4" s="131"/>
      <c r="BE4" s="131"/>
      <c r="BF4" s="131"/>
      <c r="BG4" s="131"/>
      <c r="BH4" s="131"/>
      <c r="BI4" s="132"/>
      <c r="BJ4" s="43">
        <f>VLOOKUP(BJ3,[2]eFHH!$P$4:$DV$517,65,FALSE)</f>
        <v>0</v>
      </c>
      <c r="BK4" s="43"/>
      <c r="BN4" s="133">
        <f>VLOOKUP(BN3,[2]eFHH!$P$4:$DV$517,65,FALSE)</f>
        <v>0</v>
      </c>
      <c r="BO4" s="43"/>
      <c r="BP4" s="43">
        <f>VLOOKUP(BP3,[2]eFHH!$P$4:$DV$517,65,FALSE)</f>
        <v>0</v>
      </c>
      <c r="BQ4" s="43"/>
    </row>
    <row r="5" spans="1:69" ht="15" customHeight="1">
      <c r="A5" s="45">
        <v>2</v>
      </c>
      <c r="B5" s="134" t="str">
        <f>VLOOKUP(BN3,[2]eFHH!$P$4:$DU$517,11,FALSE)</f>
        <v>Outside Dwelling but Inside Compound of Interviewee</v>
      </c>
      <c r="C5" s="44"/>
      <c r="D5" s="44"/>
      <c r="E5" s="44"/>
      <c r="F5" s="44"/>
      <c r="G5" s="44"/>
      <c r="H5" s="44"/>
      <c r="I5" s="25"/>
      <c r="J5" s="123"/>
      <c r="K5" s="28"/>
      <c r="L5" s="13"/>
      <c r="M5" s="2"/>
      <c r="N5" s="44"/>
      <c r="O5" s="44"/>
      <c r="P5" s="44"/>
      <c r="Q5" s="44"/>
      <c r="S5" s="124"/>
      <c r="T5" s="118"/>
      <c r="U5" s="119"/>
      <c r="V5" s="135"/>
      <c r="W5" s="136"/>
      <c r="X5" s="136"/>
      <c r="Y5" s="136"/>
      <c r="Z5" s="136"/>
      <c r="AA5" s="136"/>
      <c r="AB5" s="136"/>
      <c r="AC5" s="136"/>
      <c r="AD5" s="136"/>
      <c r="AE5" s="136"/>
      <c r="AF5" s="136"/>
      <c r="AG5" s="136"/>
      <c r="AH5" s="136"/>
      <c r="AI5" s="136"/>
      <c r="AJ5" s="136"/>
      <c r="AK5" s="136"/>
      <c r="AL5" s="136"/>
      <c r="AM5" s="136"/>
      <c r="AN5" s="137"/>
      <c r="AP5" s="119"/>
      <c r="AQ5" s="138"/>
      <c r="AR5" s="139"/>
      <c r="AS5" s="127"/>
      <c r="AT5" s="127"/>
      <c r="AU5" s="127"/>
      <c r="AV5" s="127"/>
      <c r="AW5" s="127"/>
      <c r="AX5" s="127"/>
      <c r="AY5" s="127"/>
      <c r="AZ5" s="127"/>
      <c r="BA5" s="127"/>
      <c r="BB5" s="127"/>
      <c r="BC5" s="127"/>
      <c r="BD5" s="127"/>
      <c r="BE5" s="127"/>
      <c r="BF5" s="127"/>
      <c r="BG5" s="127"/>
      <c r="BH5" s="127"/>
      <c r="BI5" s="128"/>
      <c r="BJ5" s="140">
        <f>VLOOKUP(BJ3,[2]eFHH!$P$4:$DV$3048,4,FALSE)</f>
        <v>0</v>
      </c>
      <c r="BK5" s="140"/>
      <c r="BN5" s="140">
        <f>VLOOKUP(BN3,[2]eFHH!$P$4:$DV$3048,4,FALSE)</f>
        <v>0</v>
      </c>
      <c r="BO5" s="140"/>
      <c r="BP5" s="140">
        <f>VLOOKUP(BP3,[2]eFHH!$P$4:$DV$3048,4,FALSE)</f>
        <v>0</v>
      </c>
      <c r="BQ5" s="140"/>
    </row>
    <row r="6" spans="1:69" ht="14.25" customHeight="1">
      <c r="A6" s="45">
        <v>3</v>
      </c>
      <c r="B6" s="134" t="str">
        <f>VLOOKUP(BN3,[2]eFHH!$P$4:$DU$517,12,FALSE)</f>
        <v>In Street Outside Dwelling of Interviewee</v>
      </c>
      <c r="C6" s="21"/>
      <c r="D6" s="21"/>
      <c r="E6" s="27"/>
      <c r="F6" s="27"/>
      <c r="G6" s="27"/>
      <c r="H6" s="27"/>
      <c r="I6" s="25"/>
      <c r="J6" s="123"/>
      <c r="K6" s="28"/>
      <c r="L6" s="13"/>
      <c r="M6" s="2"/>
      <c r="N6" s="44"/>
      <c r="O6" s="44"/>
      <c r="P6" s="44"/>
      <c r="Q6" s="44"/>
      <c r="S6" s="124"/>
      <c r="T6" s="118"/>
      <c r="U6" s="119"/>
      <c r="V6" s="141"/>
      <c r="W6" s="142"/>
      <c r="X6" s="142"/>
      <c r="Y6" s="142"/>
      <c r="Z6" s="142"/>
      <c r="AA6" s="142"/>
      <c r="AB6" s="142"/>
      <c r="AC6" s="142"/>
      <c r="AD6" s="142"/>
      <c r="AE6" s="142"/>
      <c r="AF6" s="142"/>
      <c r="AG6" s="142"/>
      <c r="AH6" s="142"/>
      <c r="AI6" s="142"/>
      <c r="AJ6" s="142"/>
      <c r="AK6" s="142"/>
      <c r="AL6" s="142"/>
      <c r="AM6" s="142"/>
      <c r="AN6" s="143"/>
      <c r="AP6" s="119"/>
      <c r="AQ6" s="39">
        <v>1</v>
      </c>
      <c r="AR6" s="134" t="str">
        <f>VLOOKUP(BJ3,[2]eFHH!$P$4:$DU$517,10,FALSE)</f>
        <v>Very Confident of Truthfulness of Responses</v>
      </c>
      <c r="AS6" s="21"/>
      <c r="AT6" s="21"/>
      <c r="AU6" s="27"/>
      <c r="AV6" s="27"/>
      <c r="AW6" s="27"/>
      <c r="AX6" s="27"/>
      <c r="AY6" s="25"/>
      <c r="AZ6" s="123"/>
      <c r="BA6" s="28"/>
      <c r="BB6" s="144" t="str">
        <f>CONCATENATE("[&gt;&gt;","END","]")</f>
        <v>[&gt;&gt;END]</v>
      </c>
      <c r="BC6" s="2"/>
      <c r="BD6" s="44"/>
      <c r="BE6" s="44"/>
      <c r="BF6" s="44"/>
      <c r="BG6" s="44"/>
      <c r="BI6" s="124"/>
      <c r="BJ6" s="28"/>
      <c r="BK6" s="145"/>
      <c r="BN6" s="28"/>
      <c r="BO6" s="145"/>
      <c r="BP6" s="28"/>
      <c r="BQ6" s="145"/>
    </row>
    <row r="7" spans="1:69" ht="14.25" customHeight="1">
      <c r="A7" s="45">
        <v>4</v>
      </c>
      <c r="B7" s="134" t="str">
        <f>VLOOKUP(BN3,[2]eFHH!$P$4:$DU$517,13,FALSE)</f>
        <v>In Public Area</v>
      </c>
      <c r="C7" s="21"/>
      <c r="D7" s="21"/>
      <c r="E7" s="33"/>
      <c r="F7" s="33"/>
      <c r="G7" s="33"/>
      <c r="H7" s="33"/>
      <c r="I7" s="25"/>
      <c r="J7" s="123"/>
      <c r="K7" s="28"/>
      <c r="L7" s="13"/>
      <c r="M7" s="2"/>
      <c r="N7" s="146"/>
      <c r="O7" s="146"/>
      <c r="P7" s="44"/>
      <c r="Q7" s="44"/>
      <c r="R7" s="44"/>
      <c r="S7" s="147"/>
      <c r="T7" s="118"/>
      <c r="U7" s="119"/>
      <c r="V7" s="141"/>
      <c r="W7" s="142"/>
      <c r="X7" s="142"/>
      <c r="Y7" s="142"/>
      <c r="Z7" s="142"/>
      <c r="AA7" s="142"/>
      <c r="AB7" s="142"/>
      <c r="AC7" s="142"/>
      <c r="AD7" s="142"/>
      <c r="AE7" s="142"/>
      <c r="AF7" s="142"/>
      <c r="AG7" s="142"/>
      <c r="AH7" s="142"/>
      <c r="AI7" s="142"/>
      <c r="AJ7" s="142"/>
      <c r="AK7" s="142"/>
      <c r="AL7" s="142"/>
      <c r="AM7" s="142"/>
      <c r="AN7" s="143"/>
      <c r="AP7" s="119"/>
      <c r="AQ7" s="45">
        <v>2</v>
      </c>
      <c r="AR7" s="134" t="str">
        <f>VLOOKUP(BJ3,[2]eFHH!$P$4:$DU$517,11,FALSE)</f>
        <v>Somewhat Confident of Truthfulness of Responses</v>
      </c>
      <c r="BG7" s="148"/>
      <c r="BH7" s="148"/>
      <c r="BI7" s="149"/>
      <c r="BJ7" s="13"/>
      <c r="BK7" s="13"/>
      <c r="BN7" s="13"/>
      <c r="BO7" s="145"/>
      <c r="BP7" s="28"/>
      <c r="BQ7" s="145"/>
    </row>
    <row r="8" spans="1:69" ht="14.25" customHeight="1">
      <c r="A8" s="150" t="s">
        <v>6</v>
      </c>
      <c r="B8" s="151" t="str">
        <f>VLOOKUP(BN3,[2]eFHH!$P$4:$DU$517,14,FALSE)</f>
        <v>Other:</v>
      </c>
      <c r="C8" s="152"/>
      <c r="D8" s="152"/>
      <c r="E8" s="152"/>
      <c r="F8" s="152"/>
      <c r="G8" s="152"/>
      <c r="H8" s="152"/>
      <c r="I8" s="152"/>
      <c r="J8" s="152"/>
      <c r="K8" s="152"/>
      <c r="L8" s="152"/>
      <c r="M8" s="152"/>
      <c r="N8" s="152"/>
      <c r="O8" s="152"/>
      <c r="P8" s="152"/>
      <c r="Q8" s="152"/>
      <c r="R8" s="152"/>
      <c r="S8" s="152"/>
      <c r="T8" s="118"/>
      <c r="U8" s="119"/>
      <c r="V8" s="141"/>
      <c r="W8" s="142"/>
      <c r="X8" s="142"/>
      <c r="Y8" s="142"/>
      <c r="Z8" s="142"/>
      <c r="AA8" s="142"/>
      <c r="AB8" s="142"/>
      <c r="AC8" s="142"/>
      <c r="AD8" s="142"/>
      <c r="AE8" s="142"/>
      <c r="AF8" s="142"/>
      <c r="AG8" s="142"/>
      <c r="AH8" s="142"/>
      <c r="AI8" s="142"/>
      <c r="AJ8" s="142"/>
      <c r="AK8" s="142"/>
      <c r="AL8" s="142"/>
      <c r="AM8" s="142"/>
      <c r="AN8" s="143"/>
      <c r="AP8" s="119"/>
      <c r="AQ8" s="45">
        <v>3</v>
      </c>
      <c r="AR8" s="153" t="str">
        <f>VLOOKUP(BJ3,[2]eFHH!$P$4:$DU$517,12,FALSE)</f>
        <v>Not At All Confident of Truthfulness of Responses</v>
      </c>
      <c r="AS8" s="154"/>
      <c r="AT8" s="154"/>
      <c r="AU8" s="154"/>
      <c r="AV8" s="154"/>
      <c r="AW8" s="154"/>
      <c r="AX8" s="154"/>
      <c r="AY8" s="154"/>
      <c r="AZ8" s="154"/>
      <c r="BA8" s="154"/>
      <c r="BB8" s="154"/>
      <c r="BC8" s="154"/>
      <c r="BD8" s="154"/>
      <c r="BE8" s="154"/>
      <c r="BF8" s="154"/>
      <c r="BG8" s="155"/>
      <c r="BH8" s="155"/>
      <c r="BI8" s="156"/>
      <c r="BJ8" s="13"/>
      <c r="BK8" s="13"/>
      <c r="BN8" s="13"/>
      <c r="BO8" s="145"/>
      <c r="BP8" s="28"/>
      <c r="BQ8" s="145"/>
    </row>
    <row r="9" spans="1:69" ht="14.25" customHeight="1">
      <c r="A9" s="157"/>
      <c r="B9" s="158"/>
      <c r="C9" s="152"/>
      <c r="D9" s="152"/>
      <c r="E9" s="152"/>
      <c r="F9" s="152"/>
      <c r="G9" s="152"/>
      <c r="H9" s="152"/>
      <c r="I9" s="152"/>
      <c r="J9" s="152"/>
      <c r="K9" s="152"/>
      <c r="L9" s="152"/>
      <c r="M9" s="152"/>
      <c r="N9" s="152"/>
      <c r="O9" s="152"/>
      <c r="P9" s="152"/>
      <c r="Q9" s="152"/>
      <c r="R9" s="152"/>
      <c r="S9" s="152"/>
      <c r="T9" s="118"/>
      <c r="U9" s="119"/>
      <c r="V9" s="141"/>
      <c r="W9" s="142"/>
      <c r="X9" s="142"/>
      <c r="Y9" s="142"/>
      <c r="Z9" s="142"/>
      <c r="AA9" s="142"/>
      <c r="AB9" s="142"/>
      <c r="AC9" s="142"/>
      <c r="AD9" s="142"/>
      <c r="AE9" s="142"/>
      <c r="AF9" s="142"/>
      <c r="AG9" s="142"/>
      <c r="AH9" s="142"/>
      <c r="AI9" s="142"/>
      <c r="AJ9" s="142"/>
      <c r="AK9" s="142"/>
      <c r="AL9" s="142"/>
      <c r="AM9" s="142"/>
      <c r="AN9" s="143"/>
      <c r="AP9" s="119"/>
      <c r="AQ9" s="3"/>
      <c r="AR9" s="3"/>
      <c r="AS9" s="28"/>
      <c r="AT9" s="28"/>
      <c r="AU9" s="28"/>
      <c r="AV9" s="28"/>
      <c r="AW9" s="28"/>
      <c r="AX9" s="28"/>
      <c r="AY9" s="28"/>
      <c r="AZ9" s="25"/>
      <c r="BA9" s="123"/>
      <c r="BC9" s="28"/>
      <c r="BD9" s="28"/>
      <c r="BE9" s="44"/>
      <c r="BJ9" s="13"/>
      <c r="BK9" s="13"/>
      <c r="BN9" s="21"/>
      <c r="BO9" s="145"/>
      <c r="BP9" s="28"/>
      <c r="BQ9" s="145"/>
    </row>
    <row r="10" spans="1:69" ht="15" customHeight="1">
      <c r="A10" s="3"/>
      <c r="B10" s="3"/>
      <c r="C10" s="3"/>
      <c r="D10" s="3"/>
      <c r="E10" s="3"/>
      <c r="F10" s="3"/>
      <c r="G10" s="3"/>
      <c r="H10" s="3"/>
      <c r="I10" s="3"/>
      <c r="J10" s="3"/>
      <c r="K10" s="3"/>
      <c r="L10" s="3"/>
      <c r="M10" s="3"/>
      <c r="N10" s="3"/>
      <c r="O10" s="3"/>
      <c r="P10" s="3"/>
      <c r="Q10" s="3"/>
      <c r="R10" s="3"/>
      <c r="S10" s="3"/>
      <c r="T10" s="118"/>
      <c r="U10" s="119"/>
      <c r="V10" s="141"/>
      <c r="W10" s="142"/>
      <c r="X10" s="142"/>
      <c r="Y10" s="142"/>
      <c r="Z10" s="142"/>
      <c r="AA10" s="142"/>
      <c r="AB10" s="142"/>
      <c r="AC10" s="142"/>
      <c r="AD10" s="142"/>
      <c r="AE10" s="142"/>
      <c r="AF10" s="142"/>
      <c r="AG10" s="142"/>
      <c r="AH10" s="142"/>
      <c r="AI10" s="142"/>
      <c r="AJ10" s="142"/>
      <c r="AK10" s="142"/>
      <c r="AL10" s="142"/>
      <c r="AM10" s="142"/>
      <c r="AN10" s="143"/>
      <c r="AP10" s="119"/>
      <c r="AQ10" s="55" t="str">
        <f>VLOOKUP(BJ10,[2]eFHH!$P$4:$XX$1028,2,FALSE)</f>
        <v>A.12</v>
      </c>
      <c r="AR10" s="56"/>
      <c r="AS10" s="120" t="str">
        <f>VLOOKUP(BJ10,[2]eFHH!$P$4:$DV$517,8,FALSE)</f>
        <v>Please explain why you are not confident about the interview or have doubt about the truth told by the respondent:</v>
      </c>
      <c r="AT10" s="120"/>
      <c r="AU10" s="120"/>
      <c r="AV10" s="120"/>
      <c r="AW10" s="120"/>
      <c r="AX10" s="120"/>
      <c r="AY10" s="120"/>
      <c r="AZ10" s="120"/>
      <c r="BA10" s="120"/>
      <c r="BB10" s="120"/>
      <c r="BC10" s="120"/>
      <c r="BD10" s="120"/>
      <c r="BE10" s="120"/>
      <c r="BF10" s="120"/>
      <c r="BG10" s="120"/>
      <c r="BH10" s="120"/>
      <c r="BI10" s="121"/>
      <c r="BJ10" s="38" t="s">
        <v>24</v>
      </c>
      <c r="BK10" s="38"/>
      <c r="BN10" s="44"/>
      <c r="BO10" s="145"/>
      <c r="BP10" s="31"/>
      <c r="BQ10" s="145"/>
    </row>
    <row r="11" spans="1:69" ht="15" customHeight="1">
      <c r="A11" s="55" t="str">
        <f>VLOOKUP(BN11,[2]eFHH!$P$4:$XX$1028,2,FALSE)</f>
        <v>A.02</v>
      </c>
      <c r="B11" s="56"/>
      <c r="C11" s="120" t="str">
        <f>VLOOKUP(BN11,[2]eFHH!$P$4:$DV$517,8,FALSE)</f>
        <v>Was the interview not able to be finished for any reason?</v>
      </c>
      <c r="D11" s="120"/>
      <c r="E11" s="120"/>
      <c r="F11" s="120"/>
      <c r="G11" s="120"/>
      <c r="H11" s="120"/>
      <c r="I11" s="120"/>
      <c r="J11" s="120"/>
      <c r="K11" s="120"/>
      <c r="L11" s="120"/>
      <c r="M11" s="120"/>
      <c r="N11" s="120"/>
      <c r="O11" s="120"/>
      <c r="P11" s="120"/>
      <c r="Q11" s="120"/>
      <c r="R11" s="120"/>
      <c r="S11" s="121"/>
      <c r="T11" s="118"/>
      <c r="U11" s="119"/>
      <c r="V11" s="159"/>
      <c r="W11" s="160"/>
      <c r="X11" s="160"/>
      <c r="Y11" s="160"/>
      <c r="Z11" s="160"/>
      <c r="AA11" s="160"/>
      <c r="AB11" s="160"/>
      <c r="AC11" s="160"/>
      <c r="AD11" s="160"/>
      <c r="AE11" s="160"/>
      <c r="AF11" s="160"/>
      <c r="AG11" s="160"/>
      <c r="AH11" s="160"/>
      <c r="AI11" s="160"/>
      <c r="AJ11" s="160"/>
      <c r="AK11" s="160"/>
      <c r="AL11" s="160"/>
      <c r="AM11" s="160"/>
      <c r="AN11" s="161"/>
      <c r="AP11" s="119"/>
      <c r="AQ11" s="125"/>
      <c r="AR11" s="126"/>
      <c r="AS11" s="127"/>
      <c r="AT11" s="127"/>
      <c r="AU11" s="127"/>
      <c r="AV11" s="127"/>
      <c r="AW11" s="127"/>
      <c r="AX11" s="127"/>
      <c r="AY11" s="127"/>
      <c r="AZ11" s="127"/>
      <c r="BA11" s="127"/>
      <c r="BB11" s="127"/>
      <c r="BC11" s="127"/>
      <c r="BD11" s="127"/>
      <c r="BE11" s="127"/>
      <c r="BF11" s="127"/>
      <c r="BG11" s="127"/>
      <c r="BH11" s="127"/>
      <c r="BI11" s="128"/>
      <c r="BJ11" s="43">
        <f>VLOOKUP(BJ10,[2]eFHH!$P$4:$DV$517,65,FALSE)</f>
        <v>0</v>
      </c>
      <c r="BK11" s="43"/>
      <c r="BN11" s="38" t="s">
        <v>25</v>
      </c>
      <c r="BO11" s="38"/>
      <c r="BQ11" s="145"/>
    </row>
    <row r="12" spans="1:69" ht="14.25" customHeight="1">
      <c r="A12" s="58">
        <v>1</v>
      </c>
      <c r="B12" s="162" t="str">
        <f>VLOOKUP(BN11,[2]eFHH!$P$4:$DU$517,10,FALSE)</f>
        <v>No</v>
      </c>
      <c r="C12" s="163"/>
      <c r="D12" s="144" t="str">
        <f>CONCATENATE("[&gt;&gt;",VLOOKUP(BN11,[2]eFHH!$P$4:$DV$3048,3,FALSE),"]")</f>
        <v>[&gt;&gt;A.04]</v>
      </c>
      <c r="E12" s="164"/>
      <c r="F12" s="164"/>
      <c r="G12" s="164"/>
      <c r="H12" s="163"/>
      <c r="I12" s="163"/>
      <c r="J12" s="165"/>
      <c r="K12" s="122"/>
      <c r="L12" s="166"/>
      <c r="M12" s="163"/>
      <c r="N12" s="144"/>
      <c r="O12" s="163"/>
      <c r="P12" s="167"/>
      <c r="Q12" s="168"/>
      <c r="R12" s="167"/>
      <c r="S12" s="169"/>
      <c r="T12" s="170"/>
      <c r="U12" s="171"/>
      <c r="V12" s="3"/>
      <c r="W12" s="3"/>
      <c r="X12" s="3"/>
      <c r="Y12" s="3"/>
      <c r="Z12" s="3"/>
      <c r="AA12" s="3"/>
      <c r="AB12" s="3"/>
      <c r="AC12" s="3"/>
      <c r="AD12" s="3"/>
      <c r="AE12" s="3"/>
      <c r="AF12" s="3"/>
      <c r="AG12" s="3"/>
      <c r="AH12" s="3"/>
      <c r="AI12" s="3"/>
      <c r="AJ12" s="3"/>
      <c r="AK12" s="3"/>
      <c r="AL12" s="3"/>
      <c r="AM12" s="3"/>
      <c r="AN12" s="3"/>
      <c r="AO12" s="3"/>
      <c r="AP12" s="171"/>
      <c r="AQ12" s="135"/>
      <c r="AR12" s="136"/>
      <c r="AS12" s="136"/>
      <c r="AT12" s="136"/>
      <c r="AU12" s="136"/>
      <c r="AV12" s="136"/>
      <c r="AW12" s="136"/>
      <c r="AX12" s="136"/>
      <c r="AY12" s="136"/>
      <c r="AZ12" s="136"/>
      <c r="BA12" s="136"/>
      <c r="BB12" s="136"/>
      <c r="BC12" s="136"/>
      <c r="BD12" s="136"/>
      <c r="BE12" s="136"/>
      <c r="BF12" s="136"/>
      <c r="BG12" s="136"/>
      <c r="BH12" s="136"/>
      <c r="BI12" s="137"/>
      <c r="BJ12" s="140">
        <f>VLOOKUP(BJ10,[2]eFHH!$P$4:$DV$3048,4,FALSE)</f>
        <v>0</v>
      </c>
      <c r="BK12" s="140"/>
      <c r="BN12" s="43">
        <f>VLOOKUP(BN11,[2]eFHH!$P$4:$DV$517,65,FALSE)</f>
        <v>0</v>
      </c>
      <c r="BO12" s="43"/>
      <c r="BQ12" s="145"/>
    </row>
    <row r="13" spans="1:69" s="28" customFormat="1" ht="15" customHeight="1">
      <c r="A13" s="45">
        <v>2</v>
      </c>
      <c r="B13" s="172" t="str">
        <f>VLOOKUP(BN11,[2]eFHH!$P$4:$DU$517,11,FALSE)</f>
        <v>Yes</v>
      </c>
      <c r="C13" s="47"/>
      <c r="D13" s="47"/>
      <c r="E13" s="47"/>
      <c r="F13" s="47"/>
      <c r="G13" s="47"/>
      <c r="H13" s="47"/>
      <c r="I13" s="47"/>
      <c r="J13" s="49"/>
      <c r="K13" s="173"/>
      <c r="L13" s="173"/>
      <c r="M13" s="48"/>
      <c r="N13" s="174"/>
      <c r="O13" s="174"/>
      <c r="P13" s="175"/>
      <c r="Q13" s="154"/>
      <c r="R13" s="154"/>
      <c r="S13" s="176"/>
      <c r="T13" s="177"/>
      <c r="U13" s="178"/>
      <c r="V13" s="55" t="str">
        <f>VLOOKUP(BP13,[2]eFHH!$P$4:$XX$1028,2,FALSE)</f>
        <v>A.07</v>
      </c>
      <c r="W13" s="179"/>
      <c r="X13" s="120" t="str">
        <f>VLOOKUP(BP13,[2]eFHH!$P$4:$DV$517,8,FALSE)</f>
        <v>Were any non-relatives of the interviewee listening or observing to the interview at any point?</v>
      </c>
      <c r="Y13" s="120"/>
      <c r="Z13" s="120"/>
      <c r="AA13" s="120"/>
      <c r="AB13" s="120"/>
      <c r="AC13" s="120"/>
      <c r="AD13" s="120"/>
      <c r="AE13" s="120"/>
      <c r="AF13" s="120"/>
      <c r="AG13" s="120"/>
      <c r="AH13" s="120"/>
      <c r="AI13" s="120"/>
      <c r="AJ13" s="120"/>
      <c r="AK13" s="120"/>
      <c r="AL13" s="120"/>
      <c r="AM13" s="120"/>
      <c r="AN13" s="121"/>
      <c r="AP13" s="178"/>
      <c r="AQ13" s="141"/>
      <c r="AR13" s="142"/>
      <c r="AS13" s="142"/>
      <c r="AT13" s="142"/>
      <c r="AU13" s="142"/>
      <c r="AV13" s="142"/>
      <c r="AW13" s="142"/>
      <c r="AX13" s="142"/>
      <c r="AY13" s="142"/>
      <c r="AZ13" s="142"/>
      <c r="BA13" s="142"/>
      <c r="BB13" s="142"/>
      <c r="BC13" s="142"/>
      <c r="BD13" s="142"/>
      <c r="BE13" s="142"/>
      <c r="BF13" s="142"/>
      <c r="BG13" s="142"/>
      <c r="BH13" s="142"/>
      <c r="BI13" s="143"/>
      <c r="BK13" s="145"/>
      <c r="BN13" s="140">
        <f>VLOOKUP(BN11,[2]eFHH!$P$4:$DV$3048,4,FALSE)</f>
        <v>0</v>
      </c>
      <c r="BO13" s="140"/>
      <c r="BP13" s="38" t="s">
        <v>26</v>
      </c>
      <c r="BQ13" s="38"/>
    </row>
    <row r="14" spans="1:69" s="28" customFormat="1" ht="15" customHeight="1">
      <c r="T14" s="177"/>
      <c r="U14" s="178"/>
      <c r="V14" s="125"/>
      <c r="W14" s="180"/>
      <c r="X14" s="127"/>
      <c r="Y14" s="127"/>
      <c r="Z14" s="127"/>
      <c r="AA14" s="127"/>
      <c r="AB14" s="127"/>
      <c r="AC14" s="127"/>
      <c r="AD14" s="127"/>
      <c r="AE14" s="127"/>
      <c r="AF14" s="127"/>
      <c r="AG14" s="127"/>
      <c r="AH14" s="127"/>
      <c r="AI14" s="127"/>
      <c r="AJ14" s="127"/>
      <c r="AK14" s="127"/>
      <c r="AL14" s="127"/>
      <c r="AM14" s="127"/>
      <c r="AN14" s="128"/>
      <c r="AP14" s="178"/>
      <c r="AQ14" s="141"/>
      <c r="AR14" s="142"/>
      <c r="AS14" s="142"/>
      <c r="AT14" s="142"/>
      <c r="AU14" s="142"/>
      <c r="AV14" s="142"/>
      <c r="AW14" s="142"/>
      <c r="AX14" s="142"/>
      <c r="AY14" s="142"/>
      <c r="AZ14" s="142"/>
      <c r="BA14" s="142"/>
      <c r="BB14" s="142"/>
      <c r="BC14" s="142"/>
      <c r="BD14" s="142"/>
      <c r="BE14" s="142"/>
      <c r="BF14" s="142"/>
      <c r="BG14" s="142"/>
      <c r="BH14" s="142"/>
      <c r="BI14" s="143"/>
      <c r="BK14" s="145"/>
      <c r="BO14" s="145"/>
      <c r="BP14" s="43">
        <f>VLOOKUP(BP13,[2]eFHH!$P$4:$DV$517,65,FALSE)</f>
        <v>0</v>
      </c>
      <c r="BQ14" s="43"/>
    </row>
    <row r="15" spans="1:69" s="28" customFormat="1" ht="15" customHeight="1">
      <c r="A15" s="55" t="str">
        <f>VLOOKUP(BN15,[2]eFHH!$P$4:$XX$1028,2,FALSE)</f>
        <v>A.03</v>
      </c>
      <c r="B15" s="56"/>
      <c r="C15" s="120" t="str">
        <f>VLOOKUP(BN15,[2]eFHH!$P$4:$DV$517,8,FALSE)</f>
        <v>Please explain the reason for this.</v>
      </c>
      <c r="D15" s="120"/>
      <c r="E15" s="120"/>
      <c r="F15" s="120"/>
      <c r="G15" s="120"/>
      <c r="H15" s="120"/>
      <c r="I15" s="120"/>
      <c r="J15" s="120"/>
      <c r="K15" s="120"/>
      <c r="L15" s="120"/>
      <c r="M15" s="120"/>
      <c r="N15" s="120"/>
      <c r="O15" s="120"/>
      <c r="P15" s="120"/>
      <c r="Q15" s="120"/>
      <c r="R15" s="120"/>
      <c r="S15" s="121"/>
      <c r="T15" s="177"/>
      <c r="U15" s="178"/>
      <c r="V15" s="58">
        <v>1</v>
      </c>
      <c r="W15" s="162" t="str">
        <f>VLOOKUP(BP13,[2]eFHH!$P$4:$DU$517,10,FALSE)</f>
        <v>No</v>
      </c>
      <c r="X15" s="163"/>
      <c r="Y15" s="144" t="str">
        <f>CONCATENATE("[&gt;&gt;",VLOOKUP(BP13,[2]eFHH!$P$4:$DV$3048,3,FALSE),"]")</f>
        <v>[&gt;&gt;A.11]</v>
      </c>
      <c r="Z15" s="164"/>
      <c r="AA15" s="164"/>
      <c r="AB15" s="164"/>
      <c r="AC15" s="163"/>
      <c r="AD15" s="163"/>
      <c r="AE15" s="165"/>
      <c r="AF15" s="122"/>
      <c r="AG15" s="166"/>
      <c r="AH15" s="163"/>
      <c r="AI15" s="144"/>
      <c r="AJ15" s="163"/>
      <c r="AK15" s="167"/>
      <c r="AL15" s="168"/>
      <c r="AM15" s="167"/>
      <c r="AN15" s="169"/>
      <c r="AP15" s="178"/>
      <c r="AQ15" s="141"/>
      <c r="AR15" s="142"/>
      <c r="AS15" s="142"/>
      <c r="AT15" s="142"/>
      <c r="AU15" s="142"/>
      <c r="AV15" s="142"/>
      <c r="AW15" s="142"/>
      <c r="AX15" s="142"/>
      <c r="AY15" s="142"/>
      <c r="AZ15" s="142"/>
      <c r="BA15" s="142"/>
      <c r="BB15" s="142"/>
      <c r="BC15" s="142"/>
      <c r="BD15" s="142"/>
      <c r="BE15" s="142"/>
      <c r="BF15" s="142"/>
      <c r="BG15" s="142"/>
      <c r="BH15" s="142"/>
      <c r="BI15" s="143"/>
      <c r="BK15" s="145"/>
      <c r="BN15" s="38" t="s">
        <v>27</v>
      </c>
      <c r="BO15" s="38"/>
      <c r="BP15" s="140">
        <f>VLOOKUP(BP13,[2]eFHH!$P$4:$DV$3048,4,FALSE)</f>
        <v>0</v>
      </c>
      <c r="BQ15" s="140"/>
    </row>
    <row r="16" spans="1:69" s="28" customFormat="1" ht="14.25" customHeight="1">
      <c r="A16" s="135"/>
      <c r="B16" s="136"/>
      <c r="C16" s="136"/>
      <c r="D16" s="136"/>
      <c r="E16" s="136"/>
      <c r="F16" s="136"/>
      <c r="G16" s="136"/>
      <c r="H16" s="136"/>
      <c r="I16" s="136"/>
      <c r="J16" s="136"/>
      <c r="K16" s="136"/>
      <c r="L16" s="136"/>
      <c r="M16" s="136"/>
      <c r="N16" s="136"/>
      <c r="O16" s="136"/>
      <c r="P16" s="136"/>
      <c r="Q16" s="136"/>
      <c r="R16" s="136"/>
      <c r="S16" s="137"/>
      <c r="T16" s="177"/>
      <c r="U16" s="178"/>
      <c r="V16" s="45">
        <v>2</v>
      </c>
      <c r="W16" s="172" t="str">
        <f>VLOOKUP(BP13,[2]eFHH!$P$4:$DU$517,11,FALSE)</f>
        <v>Yes</v>
      </c>
      <c r="X16" s="47"/>
      <c r="Y16" s="47"/>
      <c r="Z16" s="47"/>
      <c r="AA16" s="47"/>
      <c r="AB16" s="47"/>
      <c r="AC16" s="47"/>
      <c r="AD16" s="47"/>
      <c r="AE16" s="49"/>
      <c r="AF16" s="173"/>
      <c r="AG16" s="173"/>
      <c r="AH16" s="48"/>
      <c r="AI16" s="174"/>
      <c r="AJ16" s="174"/>
      <c r="AK16" s="175"/>
      <c r="AL16" s="154"/>
      <c r="AM16" s="154"/>
      <c r="AN16" s="176"/>
      <c r="AP16" s="178"/>
      <c r="AQ16" s="141"/>
      <c r="AR16" s="142"/>
      <c r="AS16" s="142"/>
      <c r="AT16" s="142"/>
      <c r="AU16" s="142"/>
      <c r="AV16" s="142"/>
      <c r="AW16" s="142"/>
      <c r="AX16" s="142"/>
      <c r="AY16" s="142"/>
      <c r="AZ16" s="142"/>
      <c r="BA16" s="142"/>
      <c r="BB16" s="142"/>
      <c r="BC16" s="142"/>
      <c r="BD16" s="142"/>
      <c r="BE16" s="142"/>
      <c r="BF16" s="142"/>
      <c r="BG16" s="142"/>
      <c r="BH16" s="142"/>
      <c r="BI16" s="143"/>
      <c r="BK16" s="145"/>
      <c r="BN16" s="43">
        <f>VLOOKUP(BN15,[2]eFHH!$P$4:$DV$517,65,FALSE)</f>
        <v>0</v>
      </c>
      <c r="BO16" s="43"/>
      <c r="BQ16" s="145"/>
    </row>
    <row r="17" spans="1:69" s="28" customFormat="1" ht="14.25" customHeight="1">
      <c r="A17" s="141"/>
      <c r="B17" s="142"/>
      <c r="C17" s="142"/>
      <c r="D17" s="142"/>
      <c r="E17" s="142"/>
      <c r="F17" s="142"/>
      <c r="G17" s="142"/>
      <c r="H17" s="142"/>
      <c r="I17" s="142"/>
      <c r="J17" s="142"/>
      <c r="K17" s="142"/>
      <c r="L17" s="142"/>
      <c r="M17" s="142"/>
      <c r="N17" s="142"/>
      <c r="O17" s="142"/>
      <c r="P17" s="142"/>
      <c r="Q17" s="142"/>
      <c r="R17" s="142"/>
      <c r="S17" s="143"/>
      <c r="T17" s="177"/>
      <c r="U17" s="178"/>
      <c r="AP17" s="178"/>
      <c r="AQ17" s="141"/>
      <c r="AR17" s="142"/>
      <c r="AS17" s="142"/>
      <c r="AT17" s="142"/>
      <c r="AU17" s="142"/>
      <c r="AV17" s="142"/>
      <c r="AW17" s="142"/>
      <c r="AX17" s="142"/>
      <c r="AY17" s="142"/>
      <c r="AZ17" s="142"/>
      <c r="BA17" s="142"/>
      <c r="BB17" s="142"/>
      <c r="BC17" s="142"/>
      <c r="BD17" s="142"/>
      <c r="BE17" s="142"/>
      <c r="BF17" s="142"/>
      <c r="BG17" s="142"/>
      <c r="BH17" s="142"/>
      <c r="BI17" s="143"/>
      <c r="BJ17" s="31"/>
      <c r="BK17" s="145"/>
      <c r="BN17" s="140">
        <f>VLOOKUP(BN15,[2]eFHH!$P$4:$DV$3048,4,FALSE)</f>
        <v>0</v>
      </c>
      <c r="BO17" s="140"/>
      <c r="BQ17" s="145"/>
    </row>
    <row r="18" spans="1:69" s="28" customFormat="1" ht="15" customHeight="1">
      <c r="A18" s="141"/>
      <c r="B18" s="142"/>
      <c r="C18" s="142"/>
      <c r="D18" s="142"/>
      <c r="E18" s="142"/>
      <c r="F18" s="142"/>
      <c r="G18" s="142"/>
      <c r="H18" s="142"/>
      <c r="I18" s="142"/>
      <c r="J18" s="142"/>
      <c r="K18" s="142"/>
      <c r="L18" s="142"/>
      <c r="M18" s="142"/>
      <c r="N18" s="142"/>
      <c r="O18" s="142"/>
      <c r="P18" s="142"/>
      <c r="Q18" s="142"/>
      <c r="R18" s="142"/>
      <c r="S18" s="143"/>
      <c r="T18" s="177"/>
      <c r="U18" s="178"/>
      <c r="V18" s="55" t="str">
        <f>VLOOKUP(BP18,[2]eFHH!$P$4:$XX$1028,2,FALSE)</f>
        <v>A.08</v>
      </c>
      <c r="W18" s="56"/>
      <c r="X18" s="120" t="str">
        <f>VLOOKUP(BP18,[2]eFHH!$P$4:$DV$517,8,FALSE)</f>
        <v>How many non-relatives listened to or observed the interview?</v>
      </c>
      <c r="Y18" s="120"/>
      <c r="Z18" s="120"/>
      <c r="AA18" s="120"/>
      <c r="AB18" s="120"/>
      <c r="AC18" s="120"/>
      <c r="AD18" s="120"/>
      <c r="AE18" s="120"/>
      <c r="AF18" s="120"/>
      <c r="AG18" s="120"/>
      <c r="AH18" s="120"/>
      <c r="AI18" s="120"/>
      <c r="AJ18" s="120"/>
      <c r="AK18" s="120"/>
      <c r="AL18" s="120"/>
      <c r="AM18" s="120"/>
      <c r="AN18" s="121"/>
      <c r="AP18" s="178"/>
      <c r="AQ18" s="141"/>
      <c r="AR18" s="142"/>
      <c r="AS18" s="142"/>
      <c r="AT18" s="142"/>
      <c r="AU18" s="142"/>
      <c r="AV18" s="142"/>
      <c r="AW18" s="142"/>
      <c r="AX18" s="142"/>
      <c r="AY18" s="142"/>
      <c r="AZ18" s="142"/>
      <c r="BA18" s="142"/>
      <c r="BB18" s="142"/>
      <c r="BC18" s="142"/>
      <c r="BD18" s="142"/>
      <c r="BE18" s="142"/>
      <c r="BF18" s="142"/>
      <c r="BG18" s="142"/>
      <c r="BH18" s="142"/>
      <c r="BI18" s="143"/>
      <c r="BJ18" s="3"/>
      <c r="BK18" s="3"/>
      <c r="BO18" s="145"/>
      <c r="BP18" s="181" t="s">
        <v>28</v>
      </c>
      <c r="BQ18" s="38"/>
    </row>
    <row r="19" spans="1:69" s="28" customFormat="1" ht="15" customHeight="1">
      <c r="A19" s="141"/>
      <c r="B19" s="142"/>
      <c r="C19" s="142"/>
      <c r="D19" s="142"/>
      <c r="E19" s="142"/>
      <c r="F19" s="142"/>
      <c r="G19" s="142"/>
      <c r="H19" s="142"/>
      <c r="I19" s="142"/>
      <c r="J19" s="142"/>
      <c r="K19" s="142"/>
      <c r="L19" s="142"/>
      <c r="M19" s="142"/>
      <c r="N19" s="142"/>
      <c r="O19" s="142"/>
      <c r="P19" s="142"/>
      <c r="Q19" s="142"/>
      <c r="R19" s="142"/>
      <c r="S19" s="143"/>
      <c r="T19" s="177"/>
      <c r="U19" s="178"/>
      <c r="V19" s="125"/>
      <c r="W19" s="126"/>
      <c r="X19" s="127"/>
      <c r="Y19" s="127"/>
      <c r="Z19" s="127"/>
      <c r="AA19" s="127"/>
      <c r="AB19" s="127"/>
      <c r="AC19" s="127"/>
      <c r="AD19" s="127"/>
      <c r="AE19" s="127"/>
      <c r="AF19" s="127"/>
      <c r="AG19" s="127"/>
      <c r="AH19" s="127"/>
      <c r="AI19" s="127"/>
      <c r="AJ19" s="127"/>
      <c r="AK19" s="127"/>
      <c r="AL19" s="127"/>
      <c r="AM19" s="127"/>
      <c r="AN19" s="128"/>
      <c r="AP19" s="178"/>
      <c r="AQ19" s="141"/>
      <c r="AR19" s="142"/>
      <c r="AS19" s="142"/>
      <c r="AT19" s="142"/>
      <c r="AU19" s="142"/>
      <c r="AV19" s="142"/>
      <c r="AW19" s="142"/>
      <c r="AX19" s="142"/>
      <c r="AY19" s="142"/>
      <c r="AZ19" s="142"/>
      <c r="BA19" s="142"/>
      <c r="BB19" s="142"/>
      <c r="BC19" s="142"/>
      <c r="BD19" s="142"/>
      <c r="BE19" s="142"/>
      <c r="BF19" s="142"/>
      <c r="BG19" s="142"/>
      <c r="BH19" s="142"/>
      <c r="BI19" s="143"/>
      <c r="BJ19" s="182"/>
      <c r="BK19" s="31"/>
      <c r="BO19" s="145"/>
      <c r="BP19" s="43">
        <f>VLOOKUP(BP18,[2]eFHH!$P$4:$DV$517,65,FALSE)</f>
        <v>0</v>
      </c>
      <c r="BQ19" s="43"/>
    </row>
    <row r="20" spans="1:69" s="28" customFormat="1" ht="14.25" customHeight="1">
      <c r="A20" s="141"/>
      <c r="B20" s="142"/>
      <c r="C20" s="142"/>
      <c r="D20" s="142"/>
      <c r="E20" s="142"/>
      <c r="F20" s="142"/>
      <c r="G20" s="142"/>
      <c r="H20" s="142"/>
      <c r="I20" s="142"/>
      <c r="J20" s="142"/>
      <c r="K20" s="142"/>
      <c r="L20" s="142"/>
      <c r="M20" s="142"/>
      <c r="N20" s="142"/>
      <c r="O20" s="142"/>
      <c r="P20" s="142"/>
      <c r="Q20" s="142"/>
      <c r="R20" s="142"/>
      <c r="S20" s="143"/>
      <c r="T20" s="177"/>
      <c r="U20" s="178"/>
      <c r="V20" s="95" t="s">
        <v>2</v>
      </c>
      <c r="W20" s="96"/>
      <c r="X20" s="96"/>
      <c r="Y20" s="96"/>
      <c r="Z20" s="96"/>
      <c r="AA20" s="96"/>
      <c r="AB20" s="96"/>
      <c r="AC20" s="96"/>
      <c r="AD20" s="96"/>
      <c r="AE20" s="96"/>
      <c r="AF20" s="96"/>
      <c r="AG20" s="96"/>
      <c r="AH20" s="96"/>
      <c r="AI20" s="96"/>
      <c r="AJ20" s="96"/>
      <c r="AK20" s="183" t="str">
        <f>VLOOKUP(BP18,[2]eFHH!$P$4:$DU$517,10,FALSE)</f>
        <v>People</v>
      </c>
      <c r="AL20" s="183"/>
      <c r="AM20" s="183"/>
      <c r="AN20" s="184"/>
      <c r="AP20" s="178"/>
      <c r="AQ20" s="141"/>
      <c r="AR20" s="142"/>
      <c r="AS20" s="142"/>
      <c r="AT20" s="142"/>
      <c r="AU20" s="142"/>
      <c r="AV20" s="142"/>
      <c r="AW20" s="142"/>
      <c r="AX20" s="142"/>
      <c r="AY20" s="142"/>
      <c r="AZ20" s="142"/>
      <c r="BA20" s="142"/>
      <c r="BB20" s="142"/>
      <c r="BC20" s="142"/>
      <c r="BD20" s="142"/>
      <c r="BE20" s="142"/>
      <c r="BF20" s="142"/>
      <c r="BG20" s="142"/>
      <c r="BH20" s="142"/>
      <c r="BI20" s="143"/>
      <c r="BO20" s="145"/>
      <c r="BP20" s="140">
        <f>VLOOKUP(BP18,[2]eFHH!$P$4:$DV$3048,4,FALSE)</f>
        <v>0</v>
      </c>
      <c r="BQ20" s="140"/>
    </row>
    <row r="21" spans="1:69" s="28" customFormat="1" ht="14.25" customHeight="1">
      <c r="A21" s="159"/>
      <c r="B21" s="160"/>
      <c r="C21" s="160"/>
      <c r="D21" s="160"/>
      <c r="E21" s="160"/>
      <c r="F21" s="160"/>
      <c r="G21" s="160"/>
      <c r="H21" s="160"/>
      <c r="I21" s="160"/>
      <c r="J21" s="160"/>
      <c r="K21" s="160"/>
      <c r="L21" s="160"/>
      <c r="M21" s="160"/>
      <c r="N21" s="160"/>
      <c r="O21" s="160"/>
      <c r="P21" s="160"/>
      <c r="Q21" s="160"/>
      <c r="R21" s="160"/>
      <c r="S21" s="161"/>
      <c r="T21" s="177"/>
      <c r="U21" s="178"/>
      <c r="V21" s="107"/>
      <c r="W21" s="108"/>
      <c r="X21" s="108"/>
      <c r="Y21" s="108"/>
      <c r="Z21" s="108"/>
      <c r="AA21" s="108"/>
      <c r="AB21" s="108"/>
      <c r="AC21" s="108"/>
      <c r="AD21" s="108"/>
      <c r="AE21" s="108"/>
      <c r="AF21" s="108"/>
      <c r="AG21" s="108"/>
      <c r="AH21" s="108"/>
      <c r="AI21" s="108"/>
      <c r="AJ21" s="108"/>
      <c r="AK21" s="185"/>
      <c r="AL21" s="185"/>
      <c r="AM21" s="185"/>
      <c r="AN21" s="186"/>
      <c r="AP21" s="178"/>
      <c r="AQ21" s="141"/>
      <c r="AR21" s="142"/>
      <c r="AS21" s="142"/>
      <c r="AT21" s="142"/>
      <c r="AU21" s="142"/>
      <c r="AV21" s="142"/>
      <c r="AW21" s="142"/>
      <c r="AX21" s="142"/>
      <c r="AY21" s="142"/>
      <c r="AZ21" s="142"/>
      <c r="BA21" s="142"/>
      <c r="BB21" s="142"/>
      <c r="BC21" s="142"/>
      <c r="BD21" s="142"/>
      <c r="BE21" s="142"/>
      <c r="BF21" s="142"/>
      <c r="BG21" s="142"/>
      <c r="BH21" s="142"/>
      <c r="BI21" s="143"/>
      <c r="BO21" s="145"/>
      <c r="BP21" s="21"/>
      <c r="BQ21" s="145"/>
    </row>
    <row r="22" spans="1:69" s="28" customFormat="1" ht="14.25" customHeight="1">
      <c r="A22" s="165"/>
      <c r="B22" s="165"/>
      <c r="C22" s="165"/>
      <c r="D22" s="165"/>
      <c r="E22" s="165"/>
      <c r="F22" s="165"/>
      <c r="G22" s="165"/>
      <c r="H22" s="165"/>
      <c r="I22" s="165"/>
      <c r="J22" s="165"/>
      <c r="K22" s="165"/>
      <c r="L22" s="165"/>
      <c r="M22" s="165"/>
      <c r="N22" s="165"/>
      <c r="O22" s="165"/>
      <c r="P22" s="165"/>
      <c r="Q22" s="165"/>
      <c r="R22" s="165"/>
      <c r="S22" s="165"/>
      <c r="T22" s="177"/>
      <c r="U22" s="178"/>
      <c r="W22" s="168"/>
      <c r="X22" s="168"/>
      <c r="Y22" s="168"/>
      <c r="Z22" s="168"/>
      <c r="AA22" s="168"/>
      <c r="AB22" s="168"/>
      <c r="AC22" s="168"/>
      <c r="AD22" s="168"/>
      <c r="AE22" s="168"/>
      <c r="AF22" s="168"/>
      <c r="AG22" s="168"/>
      <c r="AH22" s="168"/>
      <c r="AI22" s="168"/>
      <c r="AJ22" s="168"/>
      <c r="AK22" s="168"/>
      <c r="AL22" s="168"/>
      <c r="AM22" s="168"/>
      <c r="AN22" s="168"/>
      <c r="AP22" s="178"/>
      <c r="AQ22" s="141"/>
      <c r="AR22" s="142"/>
      <c r="AS22" s="142"/>
      <c r="AT22" s="142"/>
      <c r="AU22" s="142"/>
      <c r="AV22" s="142"/>
      <c r="AW22" s="142"/>
      <c r="AX22" s="142"/>
      <c r="AY22" s="142"/>
      <c r="AZ22" s="142"/>
      <c r="BA22" s="142"/>
      <c r="BB22" s="142"/>
      <c r="BC22" s="142"/>
      <c r="BD22" s="142"/>
      <c r="BE22" s="142"/>
      <c r="BF22" s="142"/>
      <c r="BG22" s="142"/>
      <c r="BH22" s="142"/>
      <c r="BI22" s="143"/>
      <c r="BN22" s="31"/>
      <c r="BO22" s="145"/>
      <c r="BP22" s="4"/>
      <c r="BQ22" s="145"/>
    </row>
    <row r="23" spans="1:69" s="28" customFormat="1" ht="15" customHeight="1">
      <c r="A23" s="55" t="str">
        <f>VLOOKUP(BN23,[2]eFHH!$P$4:$XX$1028,2,FALSE)</f>
        <v>A.04</v>
      </c>
      <c r="B23" s="179"/>
      <c r="C23" s="120" t="str">
        <f>VLOOKUP(BN23,[2]eFHH!$P$4:$DV$517,8,FALSE)</f>
        <v>Were any relatives of the interviewee listening or observing to the interview at any point?</v>
      </c>
      <c r="D23" s="120"/>
      <c r="E23" s="120"/>
      <c r="F23" s="120"/>
      <c r="G23" s="120"/>
      <c r="H23" s="120"/>
      <c r="I23" s="120"/>
      <c r="J23" s="120"/>
      <c r="K23" s="120"/>
      <c r="L23" s="120"/>
      <c r="M23" s="120"/>
      <c r="N23" s="120"/>
      <c r="O23" s="120"/>
      <c r="P23" s="120"/>
      <c r="Q23" s="120"/>
      <c r="R23" s="120"/>
      <c r="S23" s="121"/>
      <c r="T23" s="177"/>
      <c r="U23" s="178"/>
      <c r="V23" s="187" t="str">
        <f>VLOOKUP(BP23,[2]eFHH!$P$4:$XX$1028,2,FALSE)</f>
        <v>A.09</v>
      </c>
      <c r="W23" s="187"/>
      <c r="X23" s="188" t="str">
        <f>VLOOKUP(BP23,[2]eFHH!$P$4:$DV$517,8,FALSE)</f>
        <v>Who were these people?</v>
      </c>
      <c r="Y23" s="188"/>
      <c r="Z23" s="188"/>
      <c r="AA23" s="188"/>
      <c r="AB23" s="188"/>
      <c r="AC23" s="188"/>
      <c r="AD23" s="188"/>
      <c r="AE23" s="188"/>
      <c r="AF23" s="188"/>
      <c r="AG23" s="188"/>
      <c r="AH23" s="188"/>
      <c r="AI23" s="188"/>
      <c r="AJ23" s="188"/>
      <c r="AK23" s="188"/>
      <c r="AL23" s="188"/>
      <c r="AM23" s="188"/>
      <c r="AN23" s="188"/>
      <c r="AP23" s="178"/>
      <c r="AQ23" s="141"/>
      <c r="AR23" s="142"/>
      <c r="AS23" s="142"/>
      <c r="AT23" s="142"/>
      <c r="AU23" s="142"/>
      <c r="AV23" s="142"/>
      <c r="AW23" s="142"/>
      <c r="AX23" s="142"/>
      <c r="AY23" s="142"/>
      <c r="AZ23" s="142"/>
      <c r="BA23" s="142"/>
      <c r="BB23" s="142"/>
      <c r="BC23" s="142"/>
      <c r="BD23" s="142"/>
      <c r="BE23" s="142"/>
      <c r="BF23" s="142"/>
      <c r="BG23" s="142"/>
      <c r="BH23" s="142"/>
      <c r="BI23" s="143"/>
      <c r="BN23" s="38" t="s">
        <v>29</v>
      </c>
      <c r="BO23" s="38"/>
      <c r="BP23" s="38" t="s">
        <v>30</v>
      </c>
      <c r="BQ23" s="38"/>
    </row>
    <row r="24" spans="1:69" s="28" customFormat="1" ht="15" customHeight="1">
      <c r="A24" s="125"/>
      <c r="B24" s="180"/>
      <c r="C24" s="127"/>
      <c r="D24" s="127"/>
      <c r="E24" s="127"/>
      <c r="F24" s="127"/>
      <c r="G24" s="127"/>
      <c r="H24" s="127"/>
      <c r="I24" s="127"/>
      <c r="J24" s="127"/>
      <c r="K24" s="127"/>
      <c r="L24" s="127"/>
      <c r="M24" s="127"/>
      <c r="N24" s="127"/>
      <c r="O24" s="127"/>
      <c r="P24" s="127"/>
      <c r="Q24" s="127"/>
      <c r="R24" s="127"/>
      <c r="S24" s="128"/>
      <c r="T24" s="177"/>
      <c r="U24" s="178"/>
      <c r="V24" s="189"/>
      <c r="W24" s="190"/>
      <c r="X24" s="190"/>
      <c r="Y24" s="190"/>
      <c r="Z24" s="190"/>
      <c r="AA24" s="190"/>
      <c r="AB24" s="190"/>
      <c r="AC24" s="190"/>
      <c r="AD24" s="190"/>
      <c r="AE24" s="190"/>
      <c r="AF24" s="190"/>
      <c r="AG24" s="190"/>
      <c r="AH24" s="190"/>
      <c r="AI24" s="190"/>
      <c r="AJ24" s="190"/>
      <c r="AK24" s="190"/>
      <c r="AL24" s="190"/>
      <c r="AM24" s="190"/>
      <c r="AN24" s="191"/>
      <c r="AP24" s="178"/>
      <c r="AQ24" s="141"/>
      <c r="AR24" s="142"/>
      <c r="AS24" s="142"/>
      <c r="AT24" s="142"/>
      <c r="AU24" s="142"/>
      <c r="AV24" s="142"/>
      <c r="AW24" s="142"/>
      <c r="AX24" s="142"/>
      <c r="AY24" s="142"/>
      <c r="AZ24" s="142"/>
      <c r="BA24" s="142"/>
      <c r="BB24" s="142"/>
      <c r="BC24" s="142"/>
      <c r="BD24" s="142"/>
      <c r="BE24" s="142"/>
      <c r="BF24" s="142"/>
      <c r="BG24" s="142"/>
      <c r="BH24" s="142"/>
      <c r="BI24" s="143"/>
      <c r="BN24" s="43">
        <f>VLOOKUP(BN23,[2]eFHH!$P$4:$DV$517,65,FALSE)</f>
        <v>0</v>
      </c>
      <c r="BO24" s="43"/>
      <c r="BP24" s="43">
        <f>VLOOKUP(BP23,[2]eFHH!$P$4:$DV$517,65,FALSE)</f>
        <v>0</v>
      </c>
      <c r="BQ24" s="43"/>
    </row>
    <row r="25" spans="1:69" s="28" customFormat="1" ht="14.25" customHeight="1">
      <c r="A25" s="58">
        <v>1</v>
      </c>
      <c r="B25" s="162" t="str">
        <f>VLOOKUP(BN23,[2]eFHH!$P$4:$DU$517,10,FALSE)</f>
        <v>No</v>
      </c>
      <c r="C25" s="163"/>
      <c r="D25" s="144" t="str">
        <f>CONCATENATE("[&gt;&gt;",VLOOKUP(BN23,[2]eFHH!$P$4:$DV$3048,3,FALSE),"]")</f>
        <v>[&gt;&gt;A.07]</v>
      </c>
      <c r="E25" s="164"/>
      <c r="F25" s="164"/>
      <c r="G25" s="164"/>
      <c r="H25" s="163"/>
      <c r="I25" s="163"/>
      <c r="J25" s="165"/>
      <c r="K25" s="122"/>
      <c r="L25" s="166"/>
      <c r="M25" s="163"/>
      <c r="N25" s="144"/>
      <c r="O25" s="163"/>
      <c r="P25" s="167"/>
      <c r="Q25" s="168"/>
      <c r="R25" s="167"/>
      <c r="S25" s="169"/>
      <c r="T25" s="177"/>
      <c r="U25" s="178"/>
      <c r="V25" s="189"/>
      <c r="W25" s="190"/>
      <c r="X25" s="190"/>
      <c r="Y25" s="190"/>
      <c r="Z25" s="190"/>
      <c r="AA25" s="190"/>
      <c r="AB25" s="190"/>
      <c r="AC25" s="190"/>
      <c r="AD25" s="190"/>
      <c r="AE25" s="190"/>
      <c r="AF25" s="190"/>
      <c r="AG25" s="190"/>
      <c r="AH25" s="190"/>
      <c r="AI25" s="190"/>
      <c r="AJ25" s="190"/>
      <c r="AK25" s="190"/>
      <c r="AL25" s="190"/>
      <c r="AM25" s="190"/>
      <c r="AN25" s="191"/>
      <c r="AP25" s="178"/>
      <c r="AQ25" s="159"/>
      <c r="AR25" s="160"/>
      <c r="AS25" s="160"/>
      <c r="AT25" s="160"/>
      <c r="AU25" s="160"/>
      <c r="AV25" s="160"/>
      <c r="AW25" s="160"/>
      <c r="AX25" s="160"/>
      <c r="AY25" s="160"/>
      <c r="AZ25" s="160"/>
      <c r="BA25" s="160"/>
      <c r="BB25" s="160"/>
      <c r="BC25" s="160"/>
      <c r="BD25" s="160"/>
      <c r="BE25" s="160"/>
      <c r="BF25" s="160"/>
      <c r="BG25" s="160"/>
      <c r="BH25" s="160"/>
      <c r="BI25" s="161"/>
      <c r="BN25" s="140">
        <f>VLOOKUP(BN23,[2]eFHH!$P$4:$DV$3048,4,FALSE)</f>
        <v>0</v>
      </c>
      <c r="BO25" s="140"/>
      <c r="BP25" s="140">
        <f>VLOOKUP(BP23,[2]eFHH!$P$4:$DV$3048,4,FALSE)</f>
        <v>0</v>
      </c>
      <c r="BQ25" s="140"/>
    </row>
    <row r="26" spans="1:69" s="28" customFormat="1" ht="14.25" customHeight="1">
      <c r="A26" s="45">
        <v>2</v>
      </c>
      <c r="B26" s="172" t="str">
        <f>VLOOKUP(BN23,[2]eFHH!$P$4:$DU$517,11,FALSE)</f>
        <v>Yes</v>
      </c>
      <c r="C26" s="47"/>
      <c r="D26" s="47"/>
      <c r="E26" s="47"/>
      <c r="F26" s="47"/>
      <c r="G26" s="47"/>
      <c r="H26" s="47"/>
      <c r="I26" s="47"/>
      <c r="J26" s="49"/>
      <c r="K26" s="173"/>
      <c r="L26" s="173"/>
      <c r="M26" s="48"/>
      <c r="N26" s="174"/>
      <c r="O26" s="174"/>
      <c r="P26" s="175"/>
      <c r="Q26" s="154"/>
      <c r="R26" s="154"/>
      <c r="S26" s="176"/>
      <c r="T26" s="177"/>
      <c r="U26" s="178"/>
      <c r="V26" s="189"/>
      <c r="W26" s="190"/>
      <c r="X26" s="190"/>
      <c r="Y26" s="190"/>
      <c r="Z26" s="190"/>
      <c r="AA26" s="190"/>
      <c r="AB26" s="190"/>
      <c r="AC26" s="190"/>
      <c r="AD26" s="190"/>
      <c r="AE26" s="190"/>
      <c r="AF26" s="190"/>
      <c r="AG26" s="190"/>
      <c r="AH26" s="190"/>
      <c r="AI26" s="190"/>
      <c r="AJ26" s="190"/>
      <c r="AK26" s="190"/>
      <c r="AL26" s="190"/>
      <c r="AM26" s="190"/>
      <c r="AN26" s="191"/>
      <c r="AP26" s="178"/>
      <c r="BO26" s="145"/>
      <c r="BQ26" s="145"/>
    </row>
    <row r="27" spans="1:69" s="28" customFormat="1" ht="14.25" customHeight="1">
      <c r="A27" s="25"/>
      <c r="B27" s="192"/>
      <c r="C27" s="192"/>
      <c r="D27" s="192"/>
      <c r="E27" s="192"/>
      <c r="F27" s="192"/>
      <c r="G27" s="192"/>
      <c r="H27" s="192"/>
      <c r="I27" s="192"/>
      <c r="J27" s="67"/>
      <c r="K27" s="13"/>
      <c r="L27" s="13"/>
      <c r="M27" s="13"/>
      <c r="N27" s="13"/>
      <c r="O27" s="13"/>
      <c r="P27" s="148"/>
      <c r="Q27" s="148"/>
      <c r="S27" s="25"/>
      <c r="T27" s="177"/>
      <c r="U27" s="178"/>
      <c r="V27" s="189"/>
      <c r="W27" s="190"/>
      <c r="X27" s="190"/>
      <c r="Y27" s="190"/>
      <c r="Z27" s="190"/>
      <c r="AA27" s="190"/>
      <c r="AB27" s="190"/>
      <c r="AC27" s="190"/>
      <c r="AD27" s="190"/>
      <c r="AE27" s="190"/>
      <c r="AF27" s="190"/>
      <c r="AG27" s="190"/>
      <c r="AH27" s="190"/>
      <c r="AI27" s="190"/>
      <c r="AJ27" s="190"/>
      <c r="AK27" s="190"/>
      <c r="AL27" s="190"/>
      <c r="AM27" s="190"/>
      <c r="AN27" s="191"/>
      <c r="AP27" s="178"/>
      <c r="AQ27" s="193" t="str">
        <f>VLOOKUP(BJ29,[2]eFHH!$P$4:$DV$517,9,FALSE)</f>
        <v>[QUESTIONS B.01 &amp; B.02 TO BE COMPLETED BY SUPERVISOR]</v>
      </c>
      <c r="AR27" s="194"/>
      <c r="AS27" s="194"/>
      <c r="AT27" s="194"/>
      <c r="AU27" s="194"/>
      <c r="AV27" s="194"/>
      <c r="AW27" s="194"/>
      <c r="AX27" s="194"/>
      <c r="AY27" s="194"/>
      <c r="AZ27" s="194"/>
      <c r="BA27" s="194"/>
      <c r="BB27" s="194"/>
      <c r="BC27" s="194"/>
      <c r="BD27" s="194"/>
      <c r="BE27" s="194"/>
      <c r="BF27" s="194"/>
      <c r="BG27" s="194"/>
      <c r="BH27" s="194"/>
      <c r="BI27" s="195"/>
      <c r="BJ27" s="196"/>
      <c r="BK27" s="196"/>
      <c r="BN27" s="4"/>
      <c r="BO27" s="145"/>
      <c r="BQ27" s="145"/>
    </row>
    <row r="28" spans="1:69" s="28" customFormat="1" ht="15" customHeight="1">
      <c r="A28" s="55" t="str">
        <f>VLOOKUP(BN28,[2]eFHH!$P$4:$XX$1028,2,FALSE)</f>
        <v>A.05</v>
      </c>
      <c r="B28" s="56"/>
      <c r="C28" s="120" t="str">
        <f>VLOOKUP(BN28,[2]eFHH!$P$4:$DV$517,8,FALSE)</f>
        <v>What was the relationship between the interviewee and the person(s) listening or observing the interview.</v>
      </c>
      <c r="D28" s="120"/>
      <c r="E28" s="120"/>
      <c r="F28" s="120"/>
      <c r="G28" s="120"/>
      <c r="H28" s="120"/>
      <c r="I28" s="120"/>
      <c r="J28" s="120"/>
      <c r="K28" s="120"/>
      <c r="L28" s="120"/>
      <c r="M28" s="120"/>
      <c r="N28" s="120"/>
      <c r="O28" s="120"/>
      <c r="P28" s="120"/>
      <c r="Q28" s="120"/>
      <c r="R28" s="120"/>
      <c r="S28" s="121"/>
      <c r="T28" s="177"/>
      <c r="U28" s="178"/>
      <c r="V28" s="189"/>
      <c r="W28" s="190"/>
      <c r="X28" s="190"/>
      <c r="Y28" s="190"/>
      <c r="Z28" s="190"/>
      <c r="AA28" s="190"/>
      <c r="AB28" s="190"/>
      <c r="AC28" s="190"/>
      <c r="AD28" s="190"/>
      <c r="AE28" s="190"/>
      <c r="AF28" s="190"/>
      <c r="AG28" s="190"/>
      <c r="AH28" s="190"/>
      <c r="AI28" s="190"/>
      <c r="AJ28" s="190"/>
      <c r="AK28" s="190"/>
      <c r="AL28" s="190"/>
      <c r="AM28" s="190"/>
      <c r="AN28" s="191"/>
      <c r="AP28" s="178"/>
      <c r="BN28" s="181" t="s">
        <v>31</v>
      </c>
      <c r="BO28" s="38"/>
      <c r="BQ28" s="145"/>
    </row>
    <row r="29" spans="1:69" s="28" customFormat="1" ht="15" customHeight="1">
      <c r="A29" s="197"/>
      <c r="B29" s="198"/>
      <c r="C29" s="127"/>
      <c r="D29" s="127"/>
      <c r="E29" s="127"/>
      <c r="F29" s="127"/>
      <c r="G29" s="127"/>
      <c r="H29" s="127"/>
      <c r="I29" s="127"/>
      <c r="J29" s="127"/>
      <c r="K29" s="127"/>
      <c r="L29" s="127"/>
      <c r="M29" s="127"/>
      <c r="N29" s="127"/>
      <c r="O29" s="127"/>
      <c r="P29" s="127"/>
      <c r="Q29" s="127"/>
      <c r="R29" s="127"/>
      <c r="S29" s="128"/>
      <c r="T29" s="177"/>
      <c r="U29" s="178"/>
      <c r="V29" s="199"/>
      <c r="W29" s="200"/>
      <c r="X29" s="200"/>
      <c r="Y29" s="200"/>
      <c r="Z29" s="200"/>
      <c r="AA29" s="200"/>
      <c r="AB29" s="200"/>
      <c r="AC29" s="200"/>
      <c r="AD29" s="200"/>
      <c r="AE29" s="200"/>
      <c r="AF29" s="200"/>
      <c r="AG29" s="200"/>
      <c r="AH29" s="200"/>
      <c r="AI29" s="200"/>
      <c r="AJ29" s="200"/>
      <c r="AK29" s="200"/>
      <c r="AL29" s="200"/>
      <c r="AM29" s="200"/>
      <c r="AN29" s="201"/>
      <c r="AP29" s="178"/>
      <c r="AQ29" s="55" t="str">
        <f>VLOOKUP(BJ29,[2]eFHH!$P$4:$XX$1028,2,FALSE)</f>
        <v>B.01</v>
      </c>
      <c r="AR29" s="179"/>
      <c r="AS29" s="188" t="str">
        <f>VLOOKUP(BJ29,[2]eFHH!$P$4:$DV$517,8,FALSE)</f>
        <v>Accuracy of the enumerator in selecting answers and writing in numbers, codes, and text responses:</v>
      </c>
      <c r="AT29" s="188"/>
      <c r="AU29" s="188"/>
      <c r="AV29" s="188"/>
      <c r="AW29" s="188"/>
      <c r="AX29" s="188"/>
      <c r="AY29" s="188"/>
      <c r="AZ29" s="188"/>
      <c r="BA29" s="188"/>
      <c r="BB29" s="188"/>
      <c r="BC29" s="188"/>
      <c r="BD29" s="188"/>
      <c r="BE29" s="188"/>
      <c r="BF29" s="188"/>
      <c r="BG29" s="188"/>
      <c r="BH29" s="188"/>
      <c r="BI29" s="188"/>
      <c r="BJ29" s="38" t="s">
        <v>32</v>
      </c>
      <c r="BK29" s="38"/>
      <c r="BN29" s="43">
        <f>VLOOKUP(BN28,[2]eFHH!$P$4:$DV$517,65,FALSE)</f>
        <v>0</v>
      </c>
      <c r="BO29" s="43"/>
      <c r="BQ29" s="145"/>
    </row>
    <row r="30" spans="1:69" s="28" customFormat="1" ht="15" customHeight="1">
      <c r="A30" s="45">
        <v>1</v>
      </c>
      <c r="B30" s="122" t="str">
        <f>VLOOKUP(BN28,[2]eFHH!$P$4:$DU$517,10,FALSE)</f>
        <v>Grandson</v>
      </c>
      <c r="C30" s="2"/>
      <c r="D30" s="41"/>
      <c r="E30" s="2"/>
      <c r="F30" s="2"/>
      <c r="G30" s="39">
        <v>11</v>
      </c>
      <c r="H30" s="202" t="str">
        <f>VLOOKUP(BN28,[2]eFHH!$P$4:$DU$517,20,FALSE)</f>
        <v>Father</v>
      </c>
      <c r="I30" s="3"/>
      <c r="J30" s="3"/>
      <c r="K30" s="3"/>
      <c r="L30" s="39">
        <v>21</v>
      </c>
      <c r="M30" s="203" t="str">
        <f>VLOOKUP(BN28,[2]eFHH!$P$4:$DU$517,30,FALSE)</f>
        <v>Nephew</v>
      </c>
      <c r="S30" s="204"/>
      <c r="T30" s="205">
        <f>VLOOKUP(BN28,[2]eFHH!$P$4:$DV$3048,4,FALSE)</f>
        <v>0</v>
      </c>
      <c r="U30" s="206"/>
      <c r="V30" s="207"/>
      <c r="W30" s="207"/>
      <c r="X30" s="207"/>
      <c r="Y30" s="207"/>
      <c r="Z30" s="207"/>
      <c r="AA30" s="207"/>
      <c r="AB30" s="207"/>
      <c r="AC30" s="207"/>
      <c r="AD30" s="207"/>
      <c r="AE30" s="207"/>
      <c r="AF30" s="207"/>
      <c r="AG30" s="207"/>
      <c r="AH30" s="207"/>
      <c r="AI30" s="207"/>
      <c r="AJ30" s="207"/>
      <c r="AK30" s="207"/>
      <c r="AL30" s="207"/>
      <c r="AM30" s="207"/>
      <c r="AN30" s="207"/>
      <c r="AP30" s="178"/>
      <c r="AQ30" s="125"/>
      <c r="AR30" s="180"/>
      <c r="AS30" s="188"/>
      <c r="AT30" s="188"/>
      <c r="AU30" s="188"/>
      <c r="AV30" s="188"/>
      <c r="AW30" s="188"/>
      <c r="AX30" s="188"/>
      <c r="AY30" s="188"/>
      <c r="AZ30" s="188"/>
      <c r="BA30" s="188"/>
      <c r="BB30" s="188"/>
      <c r="BC30" s="188"/>
      <c r="BD30" s="188"/>
      <c r="BE30" s="188"/>
      <c r="BF30" s="188"/>
      <c r="BG30" s="188"/>
      <c r="BH30" s="188"/>
      <c r="BI30" s="188"/>
      <c r="BJ30" s="43">
        <f>VLOOKUP(BJ29,[2]eFHH!$P$4:$DV$517,65,FALSE)</f>
        <v>0</v>
      </c>
      <c r="BK30" s="43"/>
      <c r="BP30" s="31"/>
      <c r="BQ30" s="145"/>
    </row>
    <row r="31" spans="1:69" s="28" customFormat="1" ht="15" customHeight="1">
      <c r="A31" s="45">
        <v>2</v>
      </c>
      <c r="B31" s="134" t="str">
        <f>VLOOKUP(BN28,[2]eFHH!$P$4:$DU$517,11,FALSE)</f>
        <v>Granddaughter</v>
      </c>
      <c r="C31" s="44"/>
      <c r="D31" s="44"/>
      <c r="E31" s="44"/>
      <c r="F31" s="44"/>
      <c r="G31" s="39">
        <v>12</v>
      </c>
      <c r="H31" s="202" t="str">
        <f>VLOOKUP(BN28,[2]eFHH!$P$4:$DU$517,21,FALSE)</f>
        <v>Father-in-Law</v>
      </c>
      <c r="I31" s="3"/>
      <c r="J31" s="3"/>
      <c r="K31" s="3"/>
      <c r="L31" s="39">
        <v>22</v>
      </c>
      <c r="M31" s="202" t="str">
        <f>VLOOKUP(BN28,[2]eFHH!$P$4:$DU$517,31,FALSE)</f>
        <v>Niece</v>
      </c>
      <c r="N31" s="44"/>
      <c r="O31" s="44"/>
      <c r="P31" s="44"/>
      <c r="Q31" s="44"/>
      <c r="R31" s="4"/>
      <c r="S31" s="124"/>
      <c r="T31" s="208"/>
      <c r="U31" s="145"/>
      <c r="V31" s="55" t="str">
        <f>VLOOKUP(BP31,[2]eFHH!$P$4:$XX$1028,2,FALSE)</f>
        <v>A.10</v>
      </c>
      <c r="W31" s="56"/>
      <c r="X31" s="120" t="str">
        <f>VLOOKUP(BP31,[2]eFHH!$P$4:$DV$517,8,FALSE)</f>
        <v>Please explain what steps you took to discourage these people from observing the interview and why they did not succeed.</v>
      </c>
      <c r="Y31" s="120"/>
      <c r="Z31" s="120"/>
      <c r="AA31" s="120"/>
      <c r="AB31" s="120"/>
      <c r="AC31" s="120"/>
      <c r="AD31" s="120"/>
      <c r="AE31" s="120"/>
      <c r="AF31" s="120"/>
      <c r="AG31" s="120"/>
      <c r="AH31" s="120"/>
      <c r="AI31" s="120"/>
      <c r="AJ31" s="120"/>
      <c r="AK31" s="120"/>
      <c r="AL31" s="120"/>
      <c r="AM31" s="120"/>
      <c r="AN31" s="121"/>
      <c r="AP31" s="178"/>
      <c r="AQ31" s="58">
        <v>1</v>
      </c>
      <c r="AR31" s="162" t="str">
        <f>VLOOKUP(BJ29,[2]eFHH!$P$4:$DU$517,10,FALSE)</f>
        <v>Very Clear</v>
      </c>
      <c r="AS31" s="163"/>
      <c r="AT31" s="144"/>
      <c r="AU31" s="164"/>
      <c r="AV31" s="164"/>
      <c r="AW31" s="164"/>
      <c r="AX31" s="163"/>
      <c r="AY31" s="163"/>
      <c r="AZ31" s="58">
        <v>3</v>
      </c>
      <c r="BA31" s="122" t="str">
        <f>VLOOKUP(BJ29,[2]eFHH!$P$4:$DU$517,12,FALSE)</f>
        <v>Fairly Unclear</v>
      </c>
      <c r="BB31" s="166"/>
      <c r="BC31" s="163"/>
      <c r="BD31" s="144"/>
      <c r="BE31" s="163"/>
      <c r="BF31" s="167"/>
      <c r="BG31" s="168"/>
      <c r="BH31" s="167"/>
      <c r="BI31" s="169"/>
      <c r="BJ31" s="140">
        <f>VLOOKUP(BJ29,[2]eFHH!$P$4:$DV$3048,4,FALSE)</f>
        <v>0</v>
      </c>
      <c r="BK31" s="140"/>
      <c r="BP31" s="38" t="s">
        <v>33</v>
      </c>
      <c r="BQ31" s="38"/>
    </row>
    <row r="32" spans="1:69" s="28" customFormat="1" ht="15" customHeight="1">
      <c r="A32" s="45">
        <v>3</v>
      </c>
      <c r="B32" s="134" t="str">
        <f>VLOOKUP(BN28,[2]eFHH!$P$4:$DU$517,12,FALSE)</f>
        <v>Son</v>
      </c>
      <c r="C32" s="21"/>
      <c r="D32" s="21"/>
      <c r="E32" s="27"/>
      <c r="F32" s="27"/>
      <c r="G32" s="45">
        <v>13</v>
      </c>
      <c r="H32" s="202" t="str">
        <f>VLOOKUP(BN28,[2]eFHH!$P$4:$DU$517,22,FALSE)</f>
        <v>Mother</v>
      </c>
      <c r="I32" s="3"/>
      <c r="J32" s="3"/>
      <c r="K32" s="3"/>
      <c r="L32" s="209">
        <v>23</v>
      </c>
      <c r="M32" s="210" t="str">
        <f>VLOOKUP(BN28,[2]eFHH!$P$4:$DU$517,32,FALSE)</f>
        <v>First Cousin (Male)</v>
      </c>
      <c r="N32" s="211"/>
      <c r="O32" s="211"/>
      <c r="P32" s="211"/>
      <c r="Q32" s="211"/>
      <c r="R32" s="211"/>
      <c r="S32" s="212"/>
      <c r="T32" s="118"/>
      <c r="U32" s="145"/>
      <c r="V32" s="125"/>
      <c r="W32" s="126"/>
      <c r="X32" s="127"/>
      <c r="Y32" s="127"/>
      <c r="Z32" s="127"/>
      <c r="AA32" s="127"/>
      <c r="AB32" s="127"/>
      <c r="AC32" s="127"/>
      <c r="AD32" s="127"/>
      <c r="AE32" s="127"/>
      <c r="AF32" s="127"/>
      <c r="AG32" s="127"/>
      <c r="AH32" s="127"/>
      <c r="AI32" s="127"/>
      <c r="AJ32" s="127"/>
      <c r="AK32" s="127"/>
      <c r="AL32" s="127"/>
      <c r="AM32" s="127"/>
      <c r="AN32" s="128"/>
      <c r="AP32" s="178"/>
      <c r="AQ32" s="45">
        <v>2</v>
      </c>
      <c r="AR32" s="172" t="str">
        <f>VLOOKUP(BJ29,[2]eFHH!$P$4:$DU$517,11,FALSE)</f>
        <v>Fairly Clear</v>
      </c>
      <c r="AS32" s="47"/>
      <c r="AT32" s="47"/>
      <c r="AU32" s="47"/>
      <c r="AV32" s="47"/>
      <c r="AW32" s="47"/>
      <c r="AX32" s="47"/>
      <c r="AY32" s="47"/>
      <c r="AZ32" s="45">
        <v>4</v>
      </c>
      <c r="BA32" s="173" t="str">
        <f>VLOOKUP(BJ29,[2]eFHH!$P$4:$DU$517,13,FALSE)</f>
        <v>Unclear</v>
      </c>
      <c r="BB32" s="173"/>
      <c r="BC32" s="48"/>
      <c r="BD32" s="174"/>
      <c r="BE32" s="174"/>
      <c r="BF32" s="175"/>
      <c r="BG32" s="154"/>
      <c r="BH32" s="154"/>
      <c r="BI32" s="176"/>
      <c r="BP32" s="43">
        <f>VLOOKUP(BP31,[2]eFHH!$P$4:$DV$517,65,FALSE)</f>
        <v>0</v>
      </c>
      <c r="BQ32" s="43"/>
    </row>
    <row r="33" spans="1:63" s="28" customFormat="1" ht="14.25" customHeight="1">
      <c r="A33" s="45">
        <v>4</v>
      </c>
      <c r="B33" s="134" t="str">
        <f>VLOOKUP(BN28,[2]eFHH!$P$4:$DU$517,13,FALSE)</f>
        <v>Son-in-Law</v>
      </c>
      <c r="C33" s="21"/>
      <c r="D33" s="21"/>
      <c r="E33" s="33"/>
      <c r="F33" s="33"/>
      <c r="G33" s="45">
        <v>14</v>
      </c>
      <c r="H33" s="202" t="str">
        <f>VLOOKUP(BN28,[2]eFHH!$P$4:$DU$517,23,FALSE)</f>
        <v>Mother-in-Law</v>
      </c>
      <c r="I33" s="3"/>
      <c r="J33" s="3"/>
      <c r="K33" s="3"/>
      <c r="L33" s="209"/>
      <c r="M33" s="210"/>
      <c r="N33" s="211"/>
      <c r="O33" s="211"/>
      <c r="P33" s="211"/>
      <c r="Q33" s="211"/>
      <c r="R33" s="211"/>
      <c r="S33" s="212"/>
      <c r="T33" s="208"/>
      <c r="U33" s="145"/>
      <c r="V33" s="135"/>
      <c r="W33" s="136"/>
      <c r="X33" s="136"/>
      <c r="Y33" s="136"/>
      <c r="Z33" s="136"/>
      <c r="AA33" s="136"/>
      <c r="AB33" s="136"/>
      <c r="AC33" s="136"/>
      <c r="AD33" s="136"/>
      <c r="AE33" s="136"/>
      <c r="AF33" s="136"/>
      <c r="AG33" s="136"/>
      <c r="AH33" s="136"/>
      <c r="AI33" s="136"/>
      <c r="AJ33" s="136"/>
      <c r="AK33" s="136"/>
      <c r="AL33" s="136"/>
      <c r="AM33" s="136"/>
      <c r="AN33" s="137"/>
      <c r="AO33" s="213">
        <f>VLOOKUP(BP31,[2]eFHH!$P$4:$DV$3048,4,FALSE)</f>
        <v>0</v>
      </c>
      <c r="AP33" s="145"/>
    </row>
    <row r="34" spans="1:63" s="28" customFormat="1" ht="15" customHeight="1">
      <c r="A34" s="45">
        <v>5</v>
      </c>
      <c r="B34" s="134" t="str">
        <f>VLOOKUP(BN28,[2]eFHH!$P$4:$DU$517,14,FALSE)</f>
        <v>Daughter</v>
      </c>
      <c r="C34" s="21"/>
      <c r="D34" s="21"/>
      <c r="E34" s="33"/>
      <c r="F34" s="33"/>
      <c r="G34" s="58">
        <v>15</v>
      </c>
      <c r="H34" s="214" t="str">
        <f>VLOOKUP(BN28,[2]eFHH!$P$4:$DU$517,24,FALSE)</f>
        <v>Grandfather</v>
      </c>
      <c r="I34" s="3"/>
      <c r="J34" s="3"/>
      <c r="K34" s="3"/>
      <c r="L34" s="209">
        <v>24</v>
      </c>
      <c r="M34" s="215" t="str">
        <f>VLOOKUP(BN28,[2]eFHH!$P$4:$DU$517,33,FALSE)</f>
        <v>First Cousin (Female)</v>
      </c>
      <c r="N34" s="215"/>
      <c r="O34" s="215"/>
      <c r="P34" s="215"/>
      <c r="Q34" s="215"/>
      <c r="R34" s="215"/>
      <c r="S34" s="215"/>
      <c r="T34" s="208"/>
      <c r="U34" s="145"/>
      <c r="V34" s="141"/>
      <c r="W34" s="142"/>
      <c r="X34" s="142"/>
      <c r="Y34" s="142"/>
      <c r="Z34" s="142"/>
      <c r="AA34" s="142"/>
      <c r="AB34" s="142"/>
      <c r="AC34" s="142"/>
      <c r="AD34" s="142"/>
      <c r="AE34" s="142"/>
      <c r="AF34" s="142"/>
      <c r="AG34" s="142"/>
      <c r="AH34" s="142"/>
      <c r="AI34" s="142"/>
      <c r="AJ34" s="142"/>
      <c r="AK34" s="142"/>
      <c r="AL34" s="142"/>
      <c r="AM34" s="142"/>
      <c r="AN34" s="143"/>
      <c r="AP34" s="145"/>
      <c r="AQ34" s="55" t="str">
        <f>VLOOKUP(BJ34,[2]eFHH!$P$4:$XX$1028,2,FALSE)</f>
        <v>B.02</v>
      </c>
      <c r="AR34" s="56"/>
      <c r="AS34" s="120" t="str">
        <f>VLOOKUP(BJ34,[2]eFHH!$P$4:$DV$517,8,FALSE)</f>
        <v>Have the GPS and other information in section 0 been correctly filled out?</v>
      </c>
      <c r="AT34" s="120"/>
      <c r="AU34" s="120"/>
      <c r="AV34" s="120"/>
      <c r="AW34" s="120"/>
      <c r="AX34" s="120"/>
      <c r="AY34" s="120"/>
      <c r="AZ34" s="120"/>
      <c r="BA34" s="120"/>
      <c r="BB34" s="120"/>
      <c r="BC34" s="120"/>
      <c r="BD34" s="120"/>
      <c r="BE34" s="120"/>
      <c r="BF34" s="120"/>
      <c r="BG34" s="120"/>
      <c r="BH34" s="120"/>
      <c r="BI34" s="121"/>
      <c r="BJ34" s="38" t="s">
        <v>34</v>
      </c>
      <c r="BK34" s="38"/>
    </row>
    <row r="35" spans="1:63" s="28" customFormat="1" ht="15" customHeight="1">
      <c r="A35" s="45">
        <v>6</v>
      </c>
      <c r="B35" s="134" t="str">
        <f>VLOOKUP(BN28,[2]eFHH!$P$4:$DU$517,15,FALSE)</f>
        <v>Daughter-in-Law</v>
      </c>
      <c r="C35" s="21"/>
      <c r="D35" s="21"/>
      <c r="E35" s="44"/>
      <c r="F35" s="44"/>
      <c r="G35" s="45">
        <v>16</v>
      </c>
      <c r="H35" s="202" t="str">
        <f>VLOOKUP(BN28,[2]eFHH!$P$4:$DU$517,25,FALSE)</f>
        <v>Grandmother</v>
      </c>
      <c r="I35" s="3"/>
      <c r="J35" s="3"/>
      <c r="K35" s="3"/>
      <c r="L35" s="209"/>
      <c r="M35" s="215"/>
      <c r="N35" s="215"/>
      <c r="O35" s="215"/>
      <c r="P35" s="215"/>
      <c r="Q35" s="215"/>
      <c r="R35" s="215"/>
      <c r="S35" s="215"/>
      <c r="T35" s="118"/>
      <c r="U35" s="145"/>
      <c r="V35" s="141"/>
      <c r="W35" s="142"/>
      <c r="X35" s="142"/>
      <c r="Y35" s="142"/>
      <c r="Z35" s="142"/>
      <c r="AA35" s="142"/>
      <c r="AB35" s="142"/>
      <c r="AC35" s="142"/>
      <c r="AD35" s="142"/>
      <c r="AE35" s="142"/>
      <c r="AF35" s="142"/>
      <c r="AG35" s="142"/>
      <c r="AH35" s="142"/>
      <c r="AI35" s="142"/>
      <c r="AJ35" s="142"/>
      <c r="AK35" s="142"/>
      <c r="AL35" s="142"/>
      <c r="AM35" s="142"/>
      <c r="AN35" s="143"/>
      <c r="AP35" s="145"/>
      <c r="AQ35" s="125"/>
      <c r="AR35" s="126"/>
      <c r="AS35" s="127"/>
      <c r="AT35" s="127"/>
      <c r="AU35" s="127"/>
      <c r="AV35" s="127"/>
      <c r="AW35" s="127"/>
      <c r="AX35" s="127"/>
      <c r="AY35" s="127"/>
      <c r="AZ35" s="127"/>
      <c r="BA35" s="127"/>
      <c r="BB35" s="127"/>
      <c r="BC35" s="127"/>
      <c r="BD35" s="127"/>
      <c r="BE35" s="127"/>
      <c r="BF35" s="127"/>
      <c r="BG35" s="127"/>
      <c r="BH35" s="127"/>
      <c r="BI35" s="128"/>
      <c r="BJ35" s="43">
        <f>VLOOKUP(BJ34,[2]eFHH!$P$4:$DV$517,65,FALSE)</f>
        <v>0</v>
      </c>
      <c r="BK35" s="43"/>
    </row>
    <row r="36" spans="1:63" s="28" customFormat="1" ht="14.25" customHeight="1">
      <c r="A36" s="45">
        <v>7</v>
      </c>
      <c r="B36" s="134" t="str">
        <f>VLOOKUP(BN28,[2]eFHH!$P$4:$DU$517,16,FALSE)</f>
        <v>Brother</v>
      </c>
      <c r="C36" s="4"/>
      <c r="D36" s="4"/>
      <c r="E36" s="4"/>
      <c r="F36" s="4"/>
      <c r="G36" s="45">
        <v>17</v>
      </c>
      <c r="H36" s="202" t="str">
        <f>VLOOKUP(BN28,[2]eFHH!$P$4:$DU$517,26,FALSE)</f>
        <v>Uncle</v>
      </c>
      <c r="I36" s="3"/>
      <c r="J36" s="3"/>
      <c r="K36" s="3"/>
      <c r="L36" s="45">
        <v>25</v>
      </c>
      <c r="M36" s="214" t="str">
        <f>VLOOKUP(BN28,[2]eFHH!$P$4:$DU$517,34,FALSE)</f>
        <v>Other Male Relative</v>
      </c>
      <c r="N36" s="202"/>
      <c r="O36" s="202"/>
      <c r="P36" s="202"/>
      <c r="Q36" s="202"/>
      <c r="R36" s="202"/>
      <c r="S36" s="216"/>
      <c r="T36" s="118"/>
      <c r="U36" s="145"/>
      <c r="V36" s="141"/>
      <c r="W36" s="142"/>
      <c r="X36" s="142"/>
      <c r="Y36" s="142"/>
      <c r="Z36" s="142"/>
      <c r="AA36" s="142"/>
      <c r="AB36" s="142"/>
      <c r="AC36" s="142"/>
      <c r="AD36" s="142"/>
      <c r="AE36" s="142"/>
      <c r="AF36" s="142"/>
      <c r="AG36" s="142"/>
      <c r="AH36" s="142"/>
      <c r="AI36" s="142"/>
      <c r="AJ36" s="142"/>
      <c r="AK36" s="142"/>
      <c r="AL36" s="142"/>
      <c r="AM36" s="142"/>
      <c r="AN36" s="143"/>
      <c r="AP36" s="145"/>
      <c r="AQ36" s="58">
        <v>1</v>
      </c>
      <c r="AR36" s="162" t="str">
        <f>VLOOKUP(BJ34,[2]eFHH!$P$4:$DU$517,10,FALSE)</f>
        <v>No</v>
      </c>
      <c r="AS36" s="163"/>
      <c r="AT36" s="144"/>
      <c r="AU36" s="164"/>
      <c r="AV36" s="164"/>
      <c r="AW36" s="164"/>
      <c r="AX36" s="163"/>
      <c r="AY36" s="163"/>
      <c r="AZ36" s="165"/>
      <c r="BA36" s="122"/>
      <c r="BB36" s="166"/>
      <c r="BC36" s="163"/>
      <c r="BD36" s="144"/>
      <c r="BE36" s="163"/>
      <c r="BF36" s="167"/>
      <c r="BG36" s="168"/>
      <c r="BH36" s="167"/>
      <c r="BI36" s="169"/>
      <c r="BJ36" s="140">
        <f>VLOOKUP(BJ34,[2]eFHH!$P$4:$DV$3048,4,FALSE)</f>
        <v>0</v>
      </c>
      <c r="BK36" s="140"/>
    </row>
    <row r="37" spans="1:63" ht="14.25" customHeight="1">
      <c r="A37" s="45">
        <v>8</v>
      </c>
      <c r="B37" s="134" t="str">
        <f>VLOOKUP(BN28,[2]eFHH!$P$4:$DU$517,17,FALSE)</f>
        <v>Brother-in-Law</v>
      </c>
      <c r="C37" s="28"/>
      <c r="D37" s="28"/>
      <c r="E37" s="28"/>
      <c r="F37" s="28"/>
      <c r="G37" s="45">
        <v>18</v>
      </c>
      <c r="H37" s="202" t="str">
        <f>VLOOKUP(BN28,[2]eFHH!$P$4:$DU$517,27,FALSE)</f>
        <v>Aunt</v>
      </c>
      <c r="I37" s="28"/>
      <c r="J37" s="28"/>
      <c r="K37" s="28"/>
      <c r="L37" s="217">
        <v>26</v>
      </c>
      <c r="M37" s="202" t="str">
        <f>VLOOKUP(BN28,[2]eFHH!$P$4:$DU$517,35,FALSE)</f>
        <v>Other Female Relative</v>
      </c>
      <c r="N37" s="28"/>
      <c r="O37" s="28"/>
      <c r="P37" s="28"/>
      <c r="Q37" s="28"/>
      <c r="R37" s="28"/>
      <c r="S37" s="218"/>
      <c r="T37" s="219"/>
      <c r="U37" s="145"/>
      <c r="V37" s="141"/>
      <c r="W37" s="142"/>
      <c r="X37" s="142"/>
      <c r="Y37" s="142"/>
      <c r="Z37" s="142"/>
      <c r="AA37" s="142"/>
      <c r="AB37" s="142"/>
      <c r="AC37" s="142"/>
      <c r="AD37" s="142"/>
      <c r="AE37" s="142"/>
      <c r="AF37" s="142"/>
      <c r="AG37" s="142"/>
      <c r="AH37" s="142"/>
      <c r="AI37" s="142"/>
      <c r="AJ37" s="142"/>
      <c r="AK37" s="142"/>
      <c r="AL37" s="142"/>
      <c r="AM37" s="142"/>
      <c r="AN37" s="143"/>
      <c r="AO37" s="28"/>
      <c r="AP37" s="145"/>
      <c r="AQ37" s="45">
        <v>2</v>
      </c>
      <c r="AR37" s="172" t="str">
        <f>VLOOKUP(BJ34,[2]eFHH!$P$4:$DU$517,11,FALSE)</f>
        <v>Yes</v>
      </c>
      <c r="AS37" s="47"/>
      <c r="AT37" s="47"/>
      <c r="AU37" s="47"/>
      <c r="AV37" s="47"/>
      <c r="AW37" s="47"/>
      <c r="AX37" s="47"/>
      <c r="AY37" s="47"/>
      <c r="AZ37" s="49"/>
      <c r="BA37" s="173"/>
      <c r="BB37" s="173"/>
      <c r="BC37" s="48"/>
      <c r="BD37" s="174"/>
      <c r="BE37" s="174"/>
      <c r="BF37" s="175"/>
      <c r="BG37" s="154"/>
      <c r="BH37" s="154"/>
      <c r="BI37" s="176"/>
      <c r="BJ37" s="28"/>
      <c r="BK37" s="28"/>
    </row>
    <row r="38" spans="1:63" ht="14.25" customHeight="1">
      <c r="A38" s="45">
        <v>9</v>
      </c>
      <c r="B38" s="134" t="str">
        <f>VLOOKUP(BN28,[2]eFHH!$P$4:$DU$517,18,FALSE)</f>
        <v>Sister</v>
      </c>
      <c r="C38" s="28"/>
      <c r="D38" s="28"/>
      <c r="E38" s="28"/>
      <c r="F38" s="28"/>
      <c r="G38" s="45">
        <v>19</v>
      </c>
      <c r="H38" s="202" t="str">
        <f>VLOOKUP(BN28,[2]eFHH!$P$4:$DU$517,28,FALSE)</f>
        <v>Husband</v>
      </c>
      <c r="I38" s="28"/>
      <c r="J38" s="28"/>
      <c r="K38" s="28"/>
      <c r="L38" s="45">
        <v>27</v>
      </c>
      <c r="M38" s="202" t="str">
        <f>VLOOKUP(BN28,[2]eFHH!$P$4:$DU$517,36,FALSE)</f>
        <v>Other Male Relatives</v>
      </c>
      <c r="N38" s="28"/>
      <c r="O38" s="28"/>
      <c r="P38" s="28"/>
      <c r="Q38" s="28"/>
      <c r="R38" s="28"/>
      <c r="S38" s="218"/>
      <c r="T38" s="220"/>
      <c r="U38" s="145"/>
      <c r="V38" s="141"/>
      <c r="W38" s="142"/>
      <c r="X38" s="142"/>
      <c r="Y38" s="142"/>
      <c r="Z38" s="142"/>
      <c r="AA38" s="142"/>
      <c r="AB38" s="142"/>
      <c r="AC38" s="142"/>
      <c r="AD38" s="142"/>
      <c r="AE38" s="142"/>
      <c r="AF38" s="142"/>
      <c r="AG38" s="142"/>
      <c r="AH38" s="142"/>
      <c r="AI38" s="142"/>
      <c r="AJ38" s="142"/>
      <c r="AK38" s="142"/>
      <c r="AL38" s="142"/>
      <c r="AM38" s="142"/>
      <c r="AN38" s="143"/>
      <c r="AO38" s="31"/>
      <c r="AP38" s="21"/>
      <c r="BJ38" s="13"/>
      <c r="BK38" s="13"/>
    </row>
    <row r="39" spans="1:63" ht="14.25" customHeight="1">
      <c r="A39" s="209">
        <v>10</v>
      </c>
      <c r="B39" s="221" t="str">
        <f>VLOOKUP(BN28,[2]eFHH!$P$4:$DU$517,19,FALSE)</f>
        <v>Sister-in-Law</v>
      </c>
      <c r="C39" s="222"/>
      <c r="D39" s="222"/>
      <c r="E39" s="222"/>
      <c r="F39" s="223"/>
      <c r="G39" s="45">
        <v>20</v>
      </c>
      <c r="H39" s="214" t="str">
        <f>VLOOKUP(BN28,[2]eFHH!$P$4:$DU$517,29,FALSE)</f>
        <v>Wife</v>
      </c>
      <c r="I39" s="202"/>
      <c r="J39" s="202"/>
      <c r="K39" s="216"/>
      <c r="L39" s="45">
        <v>28</v>
      </c>
      <c r="M39" s="202" t="str">
        <f>VLOOKUP(BN28,[2]eFHH!$P$4:$DU$517,37,FALSE)</f>
        <v>Other Female Relatives</v>
      </c>
      <c r="N39" s="28"/>
      <c r="O39" s="28"/>
      <c r="P39" s="28"/>
      <c r="Q39" s="28"/>
      <c r="R39" s="13"/>
      <c r="S39" s="224"/>
      <c r="T39" s="225"/>
      <c r="U39" s="145"/>
      <c r="V39" s="141"/>
      <c r="W39" s="142"/>
      <c r="X39" s="142"/>
      <c r="Y39" s="142"/>
      <c r="Z39" s="142"/>
      <c r="AA39" s="142"/>
      <c r="AB39" s="142"/>
      <c r="AC39" s="142"/>
      <c r="AD39" s="142"/>
      <c r="AE39" s="142"/>
      <c r="AF39" s="142"/>
      <c r="AG39" s="142"/>
      <c r="AH39" s="142"/>
      <c r="AI39" s="142"/>
      <c r="AJ39" s="142"/>
      <c r="AK39" s="142"/>
      <c r="AL39" s="142"/>
      <c r="AM39" s="142"/>
      <c r="AN39" s="143"/>
      <c r="AO39" s="3"/>
      <c r="AP39" s="3"/>
      <c r="BJ39" s="13"/>
      <c r="BK39" s="13"/>
    </row>
    <row r="40" spans="1:63" s="115" customFormat="1" ht="14.25" customHeight="1">
      <c r="A40" s="209"/>
      <c r="B40" s="226"/>
      <c r="C40" s="227"/>
      <c r="D40" s="227"/>
      <c r="E40" s="227"/>
      <c r="F40" s="228"/>
      <c r="G40" s="229"/>
      <c r="H40" s="230"/>
      <c r="I40" s="231"/>
      <c r="J40" s="231"/>
      <c r="K40" s="232"/>
      <c r="L40" s="229"/>
      <c r="M40" s="231"/>
      <c r="N40" s="233"/>
      <c r="O40" s="233"/>
      <c r="P40" s="233"/>
      <c r="Q40" s="233"/>
      <c r="R40" s="233"/>
      <c r="S40" s="234"/>
      <c r="T40" s="177"/>
      <c r="U40" s="145"/>
      <c r="V40" s="159"/>
      <c r="W40" s="160"/>
      <c r="X40" s="160"/>
      <c r="Y40" s="160"/>
      <c r="Z40" s="160"/>
      <c r="AA40" s="160"/>
      <c r="AB40" s="160"/>
      <c r="AC40" s="160"/>
      <c r="AD40" s="160"/>
      <c r="AE40" s="160"/>
      <c r="AF40" s="160"/>
      <c r="AG40" s="160"/>
      <c r="AH40" s="160"/>
      <c r="AI40" s="160"/>
      <c r="AJ40" s="160"/>
      <c r="AK40" s="160"/>
      <c r="AL40" s="160"/>
      <c r="AM40" s="160"/>
      <c r="AN40" s="161"/>
      <c r="AS40" s="4"/>
      <c r="AT40" s="4"/>
      <c r="AU40" s="4"/>
      <c r="AV40" s="13"/>
      <c r="AW40" s="13"/>
      <c r="AX40" s="13"/>
      <c r="AY40" s="13"/>
      <c r="AZ40" s="13"/>
      <c r="BA40" s="13"/>
      <c r="BB40" s="13"/>
      <c r="BC40" s="13"/>
      <c r="BD40" s="13"/>
      <c r="BE40" s="13"/>
      <c r="BF40" s="13"/>
      <c r="BG40" s="13"/>
      <c r="BH40" s="13"/>
      <c r="BI40" s="13"/>
      <c r="BJ40" s="13"/>
      <c r="BK40" s="13"/>
    </row>
  </sheetData>
  <mergeCells count="85">
    <mergeCell ref="A39:A40"/>
    <mergeCell ref="B39:F40"/>
    <mergeCell ref="L32:L33"/>
    <mergeCell ref="M32:S33"/>
    <mergeCell ref="BP32:BQ32"/>
    <mergeCell ref="V33:AN40"/>
    <mergeCell ref="L34:L35"/>
    <mergeCell ref="M34:S35"/>
    <mergeCell ref="AQ34:AR35"/>
    <mergeCell ref="AS34:BI35"/>
    <mergeCell ref="BJ34:BK34"/>
    <mergeCell ref="BJ35:BK35"/>
    <mergeCell ref="BJ36:BK36"/>
    <mergeCell ref="V31:W32"/>
    <mergeCell ref="X31:AN32"/>
    <mergeCell ref="BP31:BQ31"/>
    <mergeCell ref="BJ31:BK31"/>
    <mergeCell ref="AQ27:BI27"/>
    <mergeCell ref="A28:B29"/>
    <mergeCell ref="C28:S29"/>
    <mergeCell ref="BN28:BO28"/>
    <mergeCell ref="BN29:BO29"/>
    <mergeCell ref="AQ29:AR30"/>
    <mergeCell ref="AS29:BI30"/>
    <mergeCell ref="BJ29:BK29"/>
    <mergeCell ref="BJ30:BK30"/>
    <mergeCell ref="C23:S24"/>
    <mergeCell ref="BN23:BO23"/>
    <mergeCell ref="V23:W23"/>
    <mergeCell ref="X23:AN23"/>
    <mergeCell ref="BN24:BO24"/>
    <mergeCell ref="BP24:BQ24"/>
    <mergeCell ref="BN25:BO25"/>
    <mergeCell ref="BP25:BQ25"/>
    <mergeCell ref="A15:B15"/>
    <mergeCell ref="C15:S15"/>
    <mergeCell ref="BN15:BO15"/>
    <mergeCell ref="BP15:BQ15"/>
    <mergeCell ref="A16:S21"/>
    <mergeCell ref="BN16:BO16"/>
    <mergeCell ref="BN17:BO17"/>
    <mergeCell ref="V18:W19"/>
    <mergeCell ref="X18:AN19"/>
    <mergeCell ref="BP18:BQ18"/>
    <mergeCell ref="AK20:AN21"/>
    <mergeCell ref="BP20:BQ20"/>
    <mergeCell ref="A23:B24"/>
    <mergeCell ref="BP13:BQ13"/>
    <mergeCell ref="BP14:BQ14"/>
    <mergeCell ref="BP19:BQ19"/>
    <mergeCell ref="V20:AJ21"/>
    <mergeCell ref="BP23:BQ23"/>
    <mergeCell ref="BN12:BO12"/>
    <mergeCell ref="AQ12:BI25"/>
    <mergeCell ref="BJ12:BK12"/>
    <mergeCell ref="BN13:BO13"/>
    <mergeCell ref="V13:W14"/>
    <mergeCell ref="X13:AN14"/>
    <mergeCell ref="V5:AN11"/>
    <mergeCell ref="BP5:BQ5"/>
    <mergeCell ref="BJ5:BK5"/>
    <mergeCell ref="BJ10:BK10"/>
    <mergeCell ref="A11:B11"/>
    <mergeCell ref="C11:S11"/>
    <mergeCell ref="BN11:BO11"/>
    <mergeCell ref="BJ11:BK11"/>
    <mergeCell ref="A8:A9"/>
    <mergeCell ref="AQ10:AR11"/>
    <mergeCell ref="AS10:BI11"/>
    <mergeCell ref="B8:B9"/>
    <mergeCell ref="C8:S9"/>
    <mergeCell ref="BP3:BQ3"/>
    <mergeCell ref="AQ3:AR5"/>
    <mergeCell ref="AS3:BI5"/>
    <mergeCell ref="BJ3:BK3"/>
    <mergeCell ref="BN4:BO4"/>
    <mergeCell ref="BP4:BQ4"/>
    <mergeCell ref="BJ4:BK4"/>
    <mergeCell ref="BN5:BO5"/>
    <mergeCell ref="A1:BI1"/>
    <mergeCell ref="A3:B3"/>
    <mergeCell ref="C3:S3"/>
    <mergeCell ref="BN3:BO3"/>
    <mergeCell ref="V3:W4"/>
    <mergeCell ref="X3:AN4"/>
  </mergeCells>
  <printOptions horizontalCentered="1"/>
  <pageMargins left="0.19685039370078741" right="0.19685039370078741" top="0.19685039370078741" bottom="0.19685039370078741"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BN79"/>
  <sheetViews>
    <sheetView tabSelected="1" view="pageBreakPreview" zoomScaleSheetLayoutView="100" workbookViewId="0">
      <selection activeCell="L5" sqref="K5:AD10"/>
    </sheetView>
  </sheetViews>
  <sheetFormatPr defaultRowHeight="11.25"/>
  <cols>
    <col min="1" max="60" width="2.42578125" style="4" customWidth="1"/>
    <col min="61" max="64" width="3.28515625" style="90" customWidth="1"/>
    <col min="65" max="72" width="3.28515625" style="3" customWidth="1"/>
    <col min="73" max="73" width="4.7109375" style="3" customWidth="1"/>
    <col min="74" max="74" width="1.5703125" style="3" customWidth="1"/>
    <col min="75" max="75" width="6.42578125" style="3" customWidth="1"/>
    <col min="76" max="76" width="61.5703125" style="3" customWidth="1"/>
    <col min="77" max="77" width="3.85546875" style="3" customWidth="1"/>
    <col min="78" max="16384" width="9.140625" style="3"/>
  </cols>
  <sheetData>
    <row r="1" spans="1:66" ht="15.75" customHeight="1">
      <c r="A1" s="1" t="str">
        <f>CONCATENATE([2]Sections!$K$1," - / - ",[2]Sections!$K$2," ",[2]Sections!$L$2,": ",[2]Sections!$N$2," [ ",[2]Sections!$V$2," ",ROMAN(COUNT($BM$1:$BM$924))," / ",ROMAN(BM1)," ]")</f>
        <v>Female Household Questionnaire - / - Section 0: Interview Codes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4"/>
      <c r="BJ1" s="346"/>
      <c r="BM1" s="3">
        <v>1</v>
      </c>
      <c r="BN1" s="3">
        <v>1</v>
      </c>
    </row>
    <row r="2" spans="1:66" ht="6" customHeight="1"/>
    <row r="3" spans="1:66" ht="18" customHeight="1">
      <c r="B3" s="2236">
        <f>VLOOKUP(BI3,[2]eFHH!$P$4:$BW$257,2,FALSE)</f>
        <v>0.01</v>
      </c>
      <c r="C3" s="2237"/>
      <c r="D3" s="2238" t="str">
        <f>VLOOKUP(BI3,[2]eFHH!$P$4:$BW$257,8,FALSE)</f>
        <v>Interview Date</v>
      </c>
      <c r="E3" s="94"/>
      <c r="F3" s="94"/>
      <c r="G3" s="94"/>
      <c r="H3" s="94"/>
      <c r="I3" s="94"/>
      <c r="J3" s="2239"/>
      <c r="K3" s="2240" t="str">
        <f>VLOOKUP(BI3,[2]eFHH!$P$4:$BW$257,10,FALSE)</f>
        <v>Month</v>
      </c>
      <c r="L3" s="2241"/>
      <c r="M3" s="96" t="s">
        <v>3</v>
      </c>
      <c r="N3" s="96"/>
      <c r="O3" s="96"/>
      <c r="P3" s="96"/>
      <c r="Q3" s="96"/>
      <c r="R3" s="96"/>
      <c r="S3" s="96"/>
      <c r="T3" s="102"/>
      <c r="U3" s="2240" t="str">
        <f>VLOOKUP(BI3,[2]eFHH!$P$4:$BW$257,11,FALSE)</f>
        <v>Day</v>
      </c>
      <c r="V3" s="2241"/>
      <c r="W3" s="96" t="s">
        <v>3</v>
      </c>
      <c r="X3" s="96"/>
      <c r="Y3" s="96"/>
      <c r="Z3" s="96"/>
      <c r="AA3" s="96"/>
      <c r="AB3" s="96"/>
      <c r="AC3" s="96"/>
      <c r="AD3" s="102"/>
      <c r="AF3" s="2236">
        <f>VLOOKUP(BI21,[2]eFHH!$P$4:$BW$362,2,FALSE)</f>
        <v>9.9999999999999992E-2</v>
      </c>
      <c r="AG3" s="2242"/>
      <c r="AH3" s="94" t="str">
        <f>VLOOKUP(BI21,[2]eFHH!$P$4:$BW$362,8,FALSE)</f>
        <v>Village Name</v>
      </c>
      <c r="AI3" s="94"/>
      <c r="AJ3" s="94"/>
      <c r="AK3" s="2239"/>
      <c r="AL3" s="791"/>
      <c r="AM3" s="792"/>
      <c r="AN3" s="792"/>
      <c r="AO3" s="792"/>
      <c r="AP3" s="792"/>
      <c r="AQ3" s="792"/>
      <c r="AR3" s="792"/>
      <c r="AS3" s="792"/>
      <c r="AT3" s="792"/>
      <c r="AU3" s="792"/>
      <c r="AV3" s="792"/>
      <c r="AW3" s="792"/>
      <c r="AX3" s="792"/>
      <c r="AY3" s="792"/>
      <c r="AZ3" s="792"/>
      <c r="BA3" s="792"/>
      <c r="BB3" s="792"/>
      <c r="BC3" s="792"/>
      <c r="BD3" s="792"/>
      <c r="BE3" s="792"/>
      <c r="BF3" s="792"/>
      <c r="BG3" s="1019"/>
      <c r="BI3" s="89">
        <v>0.01</v>
      </c>
      <c r="BJ3" s="89"/>
      <c r="BK3" s="89">
        <v>0.1</v>
      </c>
      <c r="BL3" s="89"/>
    </row>
    <row r="4" spans="1:66" ht="18" customHeight="1">
      <c r="B4" s="2243"/>
      <c r="C4" s="2244"/>
      <c r="D4" s="2245"/>
      <c r="E4" s="106"/>
      <c r="F4" s="106"/>
      <c r="G4" s="106"/>
      <c r="H4" s="106"/>
      <c r="I4" s="106"/>
      <c r="J4" s="2246"/>
      <c r="K4" s="2247"/>
      <c r="L4" s="2248"/>
      <c r="M4" s="108"/>
      <c r="N4" s="108"/>
      <c r="O4" s="108"/>
      <c r="P4" s="108"/>
      <c r="Q4" s="108"/>
      <c r="R4" s="108"/>
      <c r="S4" s="108"/>
      <c r="T4" s="114"/>
      <c r="U4" s="2247"/>
      <c r="V4" s="2248"/>
      <c r="W4" s="108"/>
      <c r="X4" s="108"/>
      <c r="Y4" s="108"/>
      <c r="Z4" s="108"/>
      <c r="AA4" s="108"/>
      <c r="AB4" s="108"/>
      <c r="AC4" s="108"/>
      <c r="AD4" s="114"/>
      <c r="AF4" s="2249"/>
      <c r="AG4" s="2250"/>
      <c r="AH4" s="2251"/>
      <c r="AI4" s="2251"/>
      <c r="AJ4" s="2251"/>
      <c r="AK4" s="2252"/>
      <c r="AL4" s="797"/>
      <c r="AM4" s="798"/>
      <c r="AN4" s="798"/>
      <c r="AO4" s="798"/>
      <c r="AP4" s="798"/>
      <c r="AQ4" s="798"/>
      <c r="AR4" s="798"/>
      <c r="AS4" s="798"/>
      <c r="AT4" s="798"/>
      <c r="AU4" s="798"/>
      <c r="AV4" s="798"/>
      <c r="AW4" s="798"/>
      <c r="AX4" s="798"/>
      <c r="AY4" s="798"/>
      <c r="AZ4" s="798"/>
      <c r="BA4" s="798"/>
      <c r="BB4" s="798"/>
      <c r="BC4" s="798"/>
      <c r="BD4" s="798"/>
      <c r="BE4" s="798"/>
      <c r="BF4" s="798"/>
      <c r="BG4" s="793"/>
    </row>
    <row r="5" spans="1:66" ht="18" customHeight="1">
      <c r="A5" s="2253"/>
      <c r="AF5" s="2249"/>
      <c r="AG5" s="2250"/>
      <c r="AH5" s="2251"/>
      <c r="AI5" s="2251"/>
      <c r="AJ5" s="2251"/>
      <c r="AK5" s="2252"/>
      <c r="AL5" s="797"/>
      <c r="AM5" s="798"/>
      <c r="AN5" s="798"/>
      <c r="AO5" s="798"/>
      <c r="AP5" s="798"/>
      <c r="AQ5" s="798"/>
      <c r="AR5" s="798"/>
      <c r="AS5" s="798"/>
      <c r="AT5" s="798"/>
      <c r="AU5" s="798"/>
      <c r="AV5" s="798"/>
      <c r="AW5" s="798"/>
      <c r="AX5" s="798"/>
      <c r="AY5" s="798"/>
      <c r="AZ5" s="798"/>
      <c r="BA5" s="798"/>
      <c r="BB5" s="798"/>
      <c r="BC5" s="798"/>
      <c r="BD5" s="798"/>
      <c r="BE5" s="798"/>
      <c r="BF5" s="798"/>
      <c r="BG5" s="793"/>
      <c r="BI5" s="89">
        <v>0.02</v>
      </c>
      <c r="BJ5" s="89"/>
    </row>
    <row r="6" spans="1:66" ht="18" customHeight="1">
      <c r="A6" s="1308"/>
      <c r="B6" s="2236">
        <f>VLOOKUP(BI5,[2]eFHH!$P$4:$BW$257,2,FALSE)</f>
        <v>0.02</v>
      </c>
      <c r="C6" s="2237"/>
      <c r="D6" s="2238" t="str">
        <f>VLOOKUP(BI5,[2]eFHH!$P$4:$BW$257,8,FALSE)</f>
        <v>Enumerator Code</v>
      </c>
      <c r="E6" s="94"/>
      <c r="F6" s="94"/>
      <c r="G6" s="94"/>
      <c r="H6" s="94"/>
      <c r="I6" s="94"/>
      <c r="J6" s="2239"/>
      <c r="K6" s="95" t="str">
        <f>VLOOKUP(BI5,[2]eFHH!$P$4:$BW$257,10,FALSE)</f>
        <v>|___|___|___|</v>
      </c>
      <c r="L6" s="96"/>
      <c r="M6" s="96"/>
      <c r="N6" s="96"/>
      <c r="O6" s="96"/>
      <c r="P6" s="96"/>
      <c r="Q6" s="96"/>
      <c r="R6" s="96"/>
      <c r="S6" s="96"/>
      <c r="T6" s="96"/>
      <c r="U6" s="96"/>
      <c r="V6" s="96"/>
      <c r="W6" s="96"/>
      <c r="X6" s="96"/>
      <c r="Y6" s="96"/>
      <c r="Z6" s="96"/>
      <c r="AA6" s="96"/>
      <c r="AB6" s="96"/>
      <c r="AC6" s="96"/>
      <c r="AD6" s="102"/>
      <c r="AF6" s="2243"/>
      <c r="AG6" s="2254"/>
      <c r="AH6" s="106"/>
      <c r="AI6" s="106"/>
      <c r="AJ6" s="106"/>
      <c r="AK6" s="2246"/>
      <c r="AL6" s="802"/>
      <c r="AM6" s="803"/>
      <c r="AN6" s="803"/>
      <c r="AO6" s="803"/>
      <c r="AP6" s="803"/>
      <c r="AQ6" s="803"/>
      <c r="AR6" s="803"/>
      <c r="AS6" s="803"/>
      <c r="AT6" s="803"/>
      <c r="AU6" s="803"/>
      <c r="AV6" s="803"/>
      <c r="AW6" s="803"/>
      <c r="AX6" s="803"/>
      <c r="AY6" s="803"/>
      <c r="AZ6" s="803"/>
      <c r="BA6" s="803"/>
      <c r="BB6" s="803"/>
      <c r="BC6" s="803"/>
      <c r="BD6" s="803"/>
      <c r="BE6" s="803"/>
      <c r="BF6" s="803"/>
      <c r="BG6" s="804"/>
      <c r="BK6" s="89">
        <v>0.11</v>
      </c>
      <c r="BL6" s="89"/>
    </row>
    <row r="7" spans="1:66" ht="18" customHeight="1">
      <c r="A7" s="25"/>
      <c r="B7" s="2243"/>
      <c r="C7" s="2244"/>
      <c r="D7" s="2245"/>
      <c r="E7" s="106"/>
      <c r="F7" s="106"/>
      <c r="G7" s="106"/>
      <c r="H7" s="106"/>
      <c r="I7" s="106"/>
      <c r="J7" s="2246"/>
      <c r="K7" s="107"/>
      <c r="L7" s="108"/>
      <c r="M7" s="108"/>
      <c r="N7" s="108"/>
      <c r="O7" s="108"/>
      <c r="P7" s="108"/>
      <c r="Q7" s="108"/>
      <c r="R7" s="108"/>
      <c r="S7" s="108"/>
      <c r="T7" s="108"/>
      <c r="U7" s="108"/>
      <c r="V7" s="108"/>
      <c r="W7" s="108"/>
      <c r="X7" s="108"/>
      <c r="Y7" s="108"/>
      <c r="Z7" s="108"/>
      <c r="AA7" s="108"/>
      <c r="AB7" s="108"/>
      <c r="AC7" s="108"/>
      <c r="AD7" s="114"/>
      <c r="BI7" s="89">
        <v>0.03</v>
      </c>
      <c r="BJ7" s="89"/>
    </row>
    <row r="8" spans="1:66" ht="18" customHeight="1">
      <c r="A8" s="25"/>
      <c r="AF8" s="2236">
        <f>VLOOKUP(BI25,[2]eFHH!$P$4:$BW$362,2,FALSE)</f>
        <v>0.10999999999999999</v>
      </c>
      <c r="AG8" s="2237"/>
      <c r="AH8" s="2238" t="str">
        <f>VLOOKUP(BI25,[2]eFHH!$P$4:$BW$362,8,FALSE)</f>
        <v>Geocode</v>
      </c>
      <c r="AI8" s="94"/>
      <c r="AJ8" s="94"/>
      <c r="AK8" s="2239"/>
      <c r="AL8" s="95" t="s">
        <v>11</v>
      </c>
      <c r="AM8" s="96"/>
      <c r="AN8" s="96"/>
      <c r="AO8" s="96"/>
      <c r="AP8" s="96"/>
      <c r="AQ8" s="96"/>
      <c r="AR8" s="96"/>
      <c r="AS8" s="96"/>
      <c r="AT8" s="96"/>
      <c r="AU8" s="96"/>
      <c r="AV8" s="96"/>
      <c r="AW8" s="96"/>
      <c r="AX8" s="96"/>
      <c r="AY8" s="96"/>
      <c r="AZ8" s="96"/>
      <c r="BA8" s="96"/>
      <c r="BB8" s="96"/>
      <c r="BC8" s="96"/>
      <c r="BD8" s="96"/>
      <c r="BE8" s="96"/>
      <c r="BF8" s="96"/>
      <c r="BG8" s="102"/>
      <c r="BK8" s="89">
        <v>0.12</v>
      </c>
      <c r="BL8" s="89"/>
    </row>
    <row r="9" spans="1:66" ht="18" customHeight="1">
      <c r="A9" s="25"/>
      <c r="B9" s="2236">
        <f>VLOOKUP(BI7,[2]eFHH!$P$4:$BW$257,2,FALSE)</f>
        <v>0.03</v>
      </c>
      <c r="C9" s="2237"/>
      <c r="D9" s="2238" t="str">
        <f>VLOOKUP(BI7,[2]eFHH!$P$4:$BW$257,8,FALSE)</f>
        <v>Supervisor Code</v>
      </c>
      <c r="E9" s="94"/>
      <c r="F9" s="94"/>
      <c r="G9" s="94"/>
      <c r="H9" s="94"/>
      <c r="I9" s="94"/>
      <c r="J9" s="2239"/>
      <c r="K9" s="95" t="str">
        <f>VLOOKUP(BI7,[2]eFHH!$P$4:$BW$257,10,FALSE)</f>
        <v>|___|___|___|</v>
      </c>
      <c r="L9" s="96"/>
      <c r="M9" s="96"/>
      <c r="N9" s="96"/>
      <c r="O9" s="96"/>
      <c r="P9" s="96"/>
      <c r="Q9" s="96"/>
      <c r="R9" s="96"/>
      <c r="S9" s="96"/>
      <c r="T9" s="96"/>
      <c r="U9" s="96"/>
      <c r="V9" s="96"/>
      <c r="W9" s="96"/>
      <c r="X9" s="96"/>
      <c r="Y9" s="96"/>
      <c r="Z9" s="96"/>
      <c r="AA9" s="96"/>
      <c r="AB9" s="96"/>
      <c r="AC9" s="96"/>
      <c r="AD9" s="102"/>
      <c r="AE9" s="27"/>
      <c r="AF9" s="2249"/>
      <c r="AG9" s="2255"/>
      <c r="AH9" s="2256"/>
      <c r="AI9" s="2251"/>
      <c r="AJ9" s="2251"/>
      <c r="AK9" s="2252"/>
      <c r="AL9" s="2257"/>
      <c r="AM9" s="1815"/>
      <c r="AN9" s="1815"/>
      <c r="AO9" s="1815"/>
      <c r="AP9" s="1815"/>
      <c r="AQ9" s="1815"/>
      <c r="AR9" s="1815"/>
      <c r="AS9" s="1815"/>
      <c r="AT9" s="1815"/>
      <c r="AU9" s="1815"/>
      <c r="AV9" s="1815"/>
      <c r="AW9" s="1815"/>
      <c r="AX9" s="1815"/>
      <c r="AY9" s="1815"/>
      <c r="AZ9" s="1815"/>
      <c r="BA9" s="1815"/>
      <c r="BB9" s="1815"/>
      <c r="BC9" s="1815"/>
      <c r="BD9" s="1815"/>
      <c r="BE9" s="1815"/>
      <c r="BF9" s="1815"/>
      <c r="BG9" s="1816"/>
      <c r="BI9" s="89">
        <v>0.51</v>
      </c>
      <c r="BJ9" s="89"/>
    </row>
    <row r="10" spans="1:66" ht="18" customHeight="1">
      <c r="A10" s="25"/>
      <c r="B10" s="2243"/>
      <c r="C10" s="2244"/>
      <c r="D10" s="2245"/>
      <c r="E10" s="106"/>
      <c r="F10" s="106"/>
      <c r="G10" s="106"/>
      <c r="H10" s="106"/>
      <c r="I10" s="106"/>
      <c r="J10" s="2246"/>
      <c r="K10" s="107"/>
      <c r="L10" s="108"/>
      <c r="M10" s="108"/>
      <c r="N10" s="108"/>
      <c r="O10" s="108"/>
      <c r="P10" s="108"/>
      <c r="Q10" s="108"/>
      <c r="R10" s="108"/>
      <c r="S10" s="108"/>
      <c r="T10" s="108"/>
      <c r="U10" s="108"/>
      <c r="V10" s="108"/>
      <c r="W10" s="108"/>
      <c r="X10" s="108"/>
      <c r="Y10" s="108"/>
      <c r="Z10" s="108"/>
      <c r="AA10" s="108"/>
      <c r="AB10" s="108"/>
      <c r="AC10" s="108"/>
      <c r="AD10" s="114"/>
      <c r="AE10" s="27"/>
      <c r="AF10" s="2243"/>
      <c r="AG10" s="2244"/>
      <c r="AH10" s="2245"/>
      <c r="AI10" s="106"/>
      <c r="AJ10" s="106"/>
      <c r="AK10" s="2246"/>
      <c r="AL10" s="107"/>
      <c r="AM10" s="108"/>
      <c r="AN10" s="108"/>
      <c r="AO10" s="108"/>
      <c r="AP10" s="108"/>
      <c r="AQ10" s="108"/>
      <c r="AR10" s="108"/>
      <c r="AS10" s="108"/>
      <c r="AT10" s="108"/>
      <c r="AU10" s="108"/>
      <c r="AV10" s="108"/>
      <c r="AW10" s="108"/>
      <c r="AX10" s="108"/>
      <c r="AY10" s="108"/>
      <c r="AZ10" s="108"/>
      <c r="BA10" s="108"/>
      <c r="BB10" s="108"/>
      <c r="BC10" s="108"/>
      <c r="BD10" s="108"/>
      <c r="BE10" s="108"/>
      <c r="BF10" s="108"/>
      <c r="BG10" s="114"/>
      <c r="BK10" s="89">
        <v>0.13</v>
      </c>
      <c r="BL10" s="89"/>
    </row>
    <row r="11" spans="1:66" ht="18" customHeight="1">
      <c r="A11" s="25"/>
      <c r="AE11" s="27"/>
      <c r="BH11" s="21"/>
      <c r="BI11" s="89">
        <v>0.5</v>
      </c>
      <c r="BJ11" s="89"/>
      <c r="BK11" s="89">
        <v>0.14000000000000001</v>
      </c>
      <c r="BL11" s="89"/>
    </row>
    <row r="12" spans="1:66" ht="18" customHeight="1">
      <c r="B12" s="2236">
        <f>VLOOKUP(BI9,[2]eFHH!$P$4:$BW$257,2,FALSE)</f>
        <v>0.04</v>
      </c>
      <c r="C12" s="2258"/>
      <c r="D12" s="93" t="str">
        <f>VLOOKUP(BI9,[2]eFHH!$P$4:$BW$257,8,FALSE)</f>
        <v>Village Code</v>
      </c>
      <c r="E12" s="94"/>
      <c r="F12" s="94"/>
      <c r="G12" s="94"/>
      <c r="H12" s="94"/>
      <c r="I12" s="94"/>
      <c r="J12" s="2239"/>
      <c r="K12" s="95" t="s">
        <v>2</v>
      </c>
      <c r="L12" s="96"/>
      <c r="M12" s="96"/>
      <c r="N12" s="96"/>
      <c r="O12" s="96"/>
      <c r="P12" s="96"/>
      <c r="Q12" s="96"/>
      <c r="R12" s="96"/>
      <c r="S12" s="96"/>
      <c r="T12" s="96"/>
      <c r="U12" s="96"/>
      <c r="V12" s="96"/>
      <c r="W12" s="96"/>
      <c r="X12" s="96"/>
      <c r="Y12" s="96"/>
      <c r="Z12" s="96"/>
      <c r="AA12" s="96"/>
      <c r="AB12" s="96"/>
      <c r="AC12" s="96"/>
      <c r="AD12" s="102"/>
      <c r="AF12" s="2236">
        <f>VLOOKUP(BK3,[2]eFHH!$P$4:$BW$362,2,FALSE)</f>
        <v>0.11999999999999998</v>
      </c>
      <c r="AG12" s="2237"/>
      <c r="AH12" s="2259" t="str">
        <f>VLOOKUP(BK3,[2]eFHH!$P$4:$BW$362,8,FALSE)</f>
        <v>Alternate Village Name</v>
      </c>
      <c r="AI12" s="340"/>
      <c r="AJ12" s="340"/>
      <c r="AK12" s="341"/>
      <c r="AL12" s="2260"/>
      <c r="AM12" s="2261"/>
      <c r="AN12" s="2261"/>
      <c r="AO12" s="2261"/>
      <c r="AP12" s="2261"/>
      <c r="AQ12" s="2261"/>
      <c r="AR12" s="2261"/>
      <c r="AS12" s="2261"/>
      <c r="AT12" s="2261"/>
      <c r="AU12" s="2261"/>
      <c r="AV12" s="2261"/>
      <c r="AW12" s="2261"/>
      <c r="AX12" s="2261"/>
      <c r="AY12" s="2261"/>
      <c r="AZ12" s="2261"/>
      <c r="BA12" s="2261"/>
      <c r="BB12" s="2261"/>
      <c r="BC12" s="2261"/>
      <c r="BD12" s="2261"/>
      <c r="BE12" s="2261"/>
      <c r="BF12" s="2261"/>
      <c r="BG12" s="2262"/>
      <c r="BI12" s="3"/>
      <c r="BJ12" s="3"/>
    </row>
    <row r="13" spans="1:66" ht="18" customHeight="1">
      <c r="A13" s="2253"/>
      <c r="B13" s="2243"/>
      <c r="C13" s="2263"/>
      <c r="D13" s="105"/>
      <c r="E13" s="106"/>
      <c r="F13" s="106"/>
      <c r="G13" s="106"/>
      <c r="H13" s="106"/>
      <c r="I13" s="106"/>
      <c r="J13" s="2246"/>
      <c r="K13" s="107"/>
      <c r="L13" s="108"/>
      <c r="M13" s="108"/>
      <c r="N13" s="108"/>
      <c r="O13" s="108"/>
      <c r="P13" s="108"/>
      <c r="Q13" s="108"/>
      <c r="R13" s="108"/>
      <c r="S13" s="108"/>
      <c r="T13" s="108"/>
      <c r="U13" s="108"/>
      <c r="V13" s="108"/>
      <c r="W13" s="108"/>
      <c r="X13" s="108"/>
      <c r="Y13" s="108"/>
      <c r="Z13" s="108"/>
      <c r="AA13" s="108"/>
      <c r="AB13" s="108"/>
      <c r="AC13" s="108"/>
      <c r="AD13" s="114"/>
      <c r="AF13" s="2249"/>
      <c r="AG13" s="2255"/>
      <c r="AH13" s="2264"/>
      <c r="AI13" s="2265"/>
      <c r="AJ13" s="2265"/>
      <c r="AK13" s="2266"/>
      <c r="AL13" s="2267"/>
      <c r="AM13" s="2268"/>
      <c r="AN13" s="2268"/>
      <c r="AO13" s="2268"/>
      <c r="AP13" s="2268"/>
      <c r="AQ13" s="2268"/>
      <c r="AR13" s="2268"/>
      <c r="AS13" s="2268"/>
      <c r="AT13" s="2268"/>
      <c r="AU13" s="2268"/>
      <c r="AV13" s="2268"/>
      <c r="AW13" s="2268"/>
      <c r="AX13" s="2268"/>
      <c r="AY13" s="2268"/>
      <c r="AZ13" s="2268"/>
      <c r="BA13" s="2268"/>
      <c r="BB13" s="2268"/>
      <c r="BC13" s="2268"/>
      <c r="BD13" s="2268"/>
      <c r="BE13" s="2268"/>
      <c r="BF13" s="2268"/>
      <c r="BG13" s="2269"/>
      <c r="BH13" s="44"/>
      <c r="BI13" s="89">
        <v>0.04</v>
      </c>
      <c r="BJ13" s="89"/>
      <c r="BK13" s="89">
        <v>0.61</v>
      </c>
      <c r="BL13" s="89"/>
    </row>
    <row r="14" spans="1:66" ht="18" customHeight="1">
      <c r="A14" s="2270"/>
      <c r="AF14" s="2249"/>
      <c r="AG14" s="2255"/>
      <c r="AH14" s="2264"/>
      <c r="AI14" s="2265"/>
      <c r="AJ14" s="2265"/>
      <c r="AK14" s="2266"/>
      <c r="AL14" s="2267"/>
      <c r="AM14" s="2268"/>
      <c r="AN14" s="2268"/>
      <c r="AO14" s="2268"/>
      <c r="AP14" s="2268"/>
      <c r="AQ14" s="2268"/>
      <c r="AR14" s="2268"/>
      <c r="AS14" s="2268"/>
      <c r="AT14" s="2268"/>
      <c r="AU14" s="2268"/>
      <c r="AV14" s="2268"/>
      <c r="AW14" s="2268"/>
      <c r="AX14" s="2268"/>
      <c r="AY14" s="2268"/>
      <c r="AZ14" s="2268"/>
      <c r="BA14" s="2268"/>
      <c r="BB14" s="2268"/>
      <c r="BC14" s="2268"/>
      <c r="BD14" s="2268"/>
      <c r="BE14" s="2268"/>
      <c r="BF14" s="2268"/>
      <c r="BG14" s="2269"/>
      <c r="BH14" s="2270"/>
    </row>
    <row r="15" spans="1:66" ht="18" customHeight="1">
      <c r="A15" s="25"/>
      <c r="B15" s="2236">
        <f>VLOOKUP(BI11,[2]eFHH!$P$4:$BW$257,2,FALSE)</f>
        <v>0.05</v>
      </c>
      <c r="C15" s="2258"/>
      <c r="D15" s="93" t="str">
        <f>VLOOKUP(BI11,[2]eFHH!$P$4:$BW$257,8,FALSE)</f>
        <v>Household Code</v>
      </c>
      <c r="E15" s="94"/>
      <c r="F15" s="94"/>
      <c r="G15" s="94"/>
      <c r="H15" s="94"/>
      <c r="I15" s="2239"/>
      <c r="J15" s="95" t="s">
        <v>3</v>
      </c>
      <c r="K15" s="96"/>
      <c r="L15" s="96"/>
      <c r="M15" s="96"/>
      <c r="N15" s="96"/>
      <c r="O15" s="96"/>
      <c r="P15" s="96"/>
      <c r="Q15" s="96"/>
      <c r="R15" s="97"/>
      <c r="S15" s="2271" t="s">
        <v>12</v>
      </c>
      <c r="T15" s="99" t="str">
        <f>VLOOKUP(BI11,[2]eFHH!$P$4:$BW$257,11,FALSE)</f>
        <v>New Dwelling</v>
      </c>
      <c r="U15" s="100"/>
      <c r="V15" s="100"/>
      <c r="W15" s="101" t="s">
        <v>4</v>
      </c>
      <c r="X15" s="2272" t="s">
        <v>3</v>
      </c>
      <c r="Y15" s="792"/>
      <c r="Z15" s="792"/>
      <c r="AA15" s="792"/>
      <c r="AB15" s="792"/>
      <c r="AC15" s="792"/>
      <c r="AD15" s="1019"/>
      <c r="AF15" s="2249"/>
      <c r="AG15" s="2255"/>
      <c r="AH15" s="2264"/>
      <c r="AI15" s="2265"/>
      <c r="AJ15" s="2265"/>
      <c r="AK15" s="2266"/>
      <c r="AL15" s="2267"/>
      <c r="AM15" s="2268"/>
      <c r="AN15" s="2268"/>
      <c r="AO15" s="2268"/>
      <c r="AP15" s="2268"/>
      <c r="AQ15" s="2268"/>
      <c r="AR15" s="2268"/>
      <c r="AS15" s="2268"/>
      <c r="AT15" s="2268"/>
      <c r="AU15" s="2268"/>
      <c r="AV15" s="2268"/>
      <c r="AW15" s="2268"/>
      <c r="AX15" s="2268"/>
      <c r="AY15" s="2268"/>
      <c r="AZ15" s="2268"/>
      <c r="BA15" s="2268"/>
      <c r="BB15" s="2268"/>
      <c r="BC15" s="2268"/>
      <c r="BD15" s="2268"/>
      <c r="BE15" s="2268"/>
      <c r="BF15" s="2268"/>
      <c r="BG15" s="2269"/>
      <c r="BI15" s="89">
        <v>0.05</v>
      </c>
      <c r="BJ15" s="89"/>
      <c r="BK15" s="89">
        <v>0.62</v>
      </c>
      <c r="BL15" s="89"/>
    </row>
    <row r="16" spans="1:66" ht="18" customHeight="1">
      <c r="A16" s="25"/>
      <c r="B16" s="2243"/>
      <c r="C16" s="2263"/>
      <c r="D16" s="105"/>
      <c r="E16" s="106"/>
      <c r="F16" s="106"/>
      <c r="G16" s="106"/>
      <c r="H16" s="106"/>
      <c r="I16" s="2246"/>
      <c r="J16" s="107"/>
      <c r="K16" s="108"/>
      <c r="L16" s="108"/>
      <c r="M16" s="108"/>
      <c r="N16" s="108"/>
      <c r="O16" s="108"/>
      <c r="P16" s="108"/>
      <c r="Q16" s="108"/>
      <c r="R16" s="109"/>
      <c r="S16" s="2273"/>
      <c r="T16" s="111"/>
      <c r="U16" s="112"/>
      <c r="V16" s="112"/>
      <c r="W16" s="113"/>
      <c r="X16" s="2274"/>
      <c r="Y16" s="803"/>
      <c r="Z16" s="803"/>
      <c r="AA16" s="803"/>
      <c r="AB16" s="803"/>
      <c r="AC16" s="803"/>
      <c r="AD16" s="804"/>
      <c r="AE16" s="2253"/>
      <c r="AF16" s="2243"/>
      <c r="AG16" s="2244"/>
      <c r="AH16" s="2275"/>
      <c r="AI16" s="350"/>
      <c r="AJ16" s="350"/>
      <c r="AK16" s="351"/>
      <c r="AL16" s="2276"/>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8"/>
    </row>
    <row r="17" spans="1:64" ht="18" customHeight="1">
      <c r="A17" s="25"/>
      <c r="AE17" s="2253"/>
      <c r="BI17" s="2279">
        <v>0.06</v>
      </c>
      <c r="BJ17" s="2279"/>
    </row>
    <row r="18" spans="1:64" ht="18" customHeight="1">
      <c r="A18" s="25"/>
      <c r="B18" s="2236">
        <f>VLOOKUP(BI13,[2]eFHH!$P$4:$BW$257,2,FALSE)</f>
        <v>6.0000000000000005E-2</v>
      </c>
      <c r="C18" s="2258"/>
      <c r="D18" s="2280" t="str">
        <f>VLOOKUP(BI13,[2]eFHH!$P$4:$BW$257,8,FALSE)</f>
        <v>Interview Start Time</v>
      </c>
      <c r="E18" s="340"/>
      <c r="F18" s="340"/>
      <c r="G18" s="340"/>
      <c r="H18" s="340"/>
      <c r="I18" s="340"/>
      <c r="J18" s="341"/>
      <c r="K18" s="236" t="str">
        <f>VLOOKUP(BI13,[2]eFHH!$P$4:$XX$4028,9,FALSE)</f>
        <v>[USE  24 HOUR CLOCK]</v>
      </c>
      <c r="L18" s="237"/>
      <c r="M18" s="237"/>
      <c r="N18" s="237"/>
      <c r="O18" s="237"/>
      <c r="P18" s="2281"/>
      <c r="Q18" s="2282" t="s">
        <v>13</v>
      </c>
      <c r="R18" s="96"/>
      <c r="S18" s="96"/>
      <c r="T18" s="96"/>
      <c r="U18" s="96"/>
      <c r="V18" s="96"/>
      <c r="W18" s="96"/>
      <c r="X18" s="96"/>
      <c r="Y18" s="96"/>
      <c r="Z18" s="96"/>
      <c r="AA18" s="96"/>
      <c r="AB18" s="96"/>
      <c r="AC18" s="96"/>
      <c r="AD18" s="102"/>
      <c r="AE18" s="2253"/>
      <c r="AF18" s="2236">
        <f>VLOOKUP(BK13,[2]eFHH!$P$4:$BW$362,2,FALSE)</f>
        <v>0.12999999999999998</v>
      </c>
      <c r="AG18" s="2237"/>
      <c r="AH18" s="2259" t="str">
        <f>CONCATENATE(VLOOKUP(BK13,[2]eFHH!$P$4:$BW$362,8,FALSE)," (N) ")</f>
        <v xml:space="preserve">Dwelling Latitude (N) </v>
      </c>
      <c r="AI18" s="340"/>
      <c r="AJ18" s="340"/>
      <c r="AK18" s="341"/>
      <c r="AL18" s="95" t="s">
        <v>19</v>
      </c>
      <c r="AM18" s="96"/>
      <c r="AN18" s="96"/>
      <c r="AO18" s="96"/>
      <c r="AP18" s="96"/>
      <c r="AQ18" s="96"/>
      <c r="AR18" s="96"/>
      <c r="AS18" s="96"/>
      <c r="AT18" s="96"/>
      <c r="AU18" s="96"/>
      <c r="AV18" s="96"/>
      <c r="AW18" s="96"/>
      <c r="AX18" s="96"/>
      <c r="AY18" s="96"/>
      <c r="AZ18" s="96"/>
      <c r="BA18" s="96"/>
      <c r="BB18" s="96"/>
      <c r="BC18" s="96"/>
      <c r="BD18" s="96"/>
      <c r="BE18" s="96"/>
      <c r="BF18" s="96"/>
      <c r="BG18" s="102"/>
      <c r="BH18" s="21"/>
      <c r="BK18" s="2283"/>
      <c r="BL18" s="2283"/>
    </row>
    <row r="19" spans="1:64" ht="18" customHeight="1">
      <c r="A19" s="25"/>
      <c r="B19" s="2243"/>
      <c r="C19" s="2263"/>
      <c r="D19" s="2284"/>
      <c r="E19" s="350"/>
      <c r="F19" s="350"/>
      <c r="G19" s="350"/>
      <c r="H19" s="350"/>
      <c r="I19" s="350"/>
      <c r="J19" s="351"/>
      <c r="K19" s="248"/>
      <c r="L19" s="249"/>
      <c r="M19" s="249"/>
      <c r="N19" s="249"/>
      <c r="O19" s="249"/>
      <c r="P19" s="2285"/>
      <c r="Q19" s="2286"/>
      <c r="R19" s="108"/>
      <c r="S19" s="108"/>
      <c r="T19" s="108"/>
      <c r="U19" s="108"/>
      <c r="V19" s="108"/>
      <c r="W19" s="108"/>
      <c r="X19" s="108"/>
      <c r="Y19" s="108"/>
      <c r="Z19" s="108"/>
      <c r="AA19" s="108"/>
      <c r="AB19" s="108"/>
      <c r="AC19" s="108"/>
      <c r="AD19" s="114"/>
      <c r="AE19" s="2253"/>
      <c r="AF19" s="2249"/>
      <c r="AG19" s="2255"/>
      <c r="AH19" s="2264"/>
      <c r="AI19" s="2265"/>
      <c r="AJ19" s="2265"/>
      <c r="AK19" s="2266"/>
      <c r="AL19" s="2257"/>
      <c r="AM19" s="1815"/>
      <c r="AN19" s="1815"/>
      <c r="AO19" s="1815"/>
      <c r="AP19" s="1815"/>
      <c r="AQ19" s="1815"/>
      <c r="AR19" s="1815"/>
      <c r="AS19" s="1815"/>
      <c r="AT19" s="1815"/>
      <c r="AU19" s="1815"/>
      <c r="AV19" s="1815"/>
      <c r="AW19" s="1815"/>
      <c r="AX19" s="1815"/>
      <c r="AY19" s="1815"/>
      <c r="AZ19" s="1815"/>
      <c r="BA19" s="1815"/>
      <c r="BB19" s="1815"/>
      <c r="BC19" s="1815"/>
      <c r="BD19" s="1815"/>
      <c r="BE19" s="1815"/>
      <c r="BF19" s="1815"/>
      <c r="BG19" s="1816"/>
      <c r="BI19" s="89">
        <v>7.0000000000000007E-2</v>
      </c>
      <c r="BJ19" s="89"/>
    </row>
    <row r="20" spans="1:64" ht="18" customHeight="1">
      <c r="A20" s="25"/>
      <c r="AE20" s="2253"/>
      <c r="AF20" s="2243"/>
      <c r="AG20" s="2244"/>
      <c r="AH20" s="2275"/>
      <c r="AI20" s="350"/>
      <c r="AJ20" s="350"/>
      <c r="AK20" s="351"/>
      <c r="AL20" s="107"/>
      <c r="AM20" s="108"/>
      <c r="AN20" s="108"/>
      <c r="AO20" s="108"/>
      <c r="AP20" s="108"/>
      <c r="AQ20" s="108"/>
      <c r="AR20" s="108"/>
      <c r="AS20" s="108"/>
      <c r="AT20" s="108"/>
      <c r="AU20" s="108"/>
      <c r="AV20" s="108"/>
      <c r="AW20" s="108"/>
      <c r="AX20" s="108"/>
      <c r="AY20" s="108"/>
      <c r="AZ20" s="108"/>
      <c r="BA20" s="108"/>
      <c r="BB20" s="108"/>
      <c r="BC20" s="108"/>
      <c r="BD20" s="108"/>
      <c r="BE20" s="108"/>
      <c r="BF20" s="108"/>
      <c r="BG20" s="114"/>
      <c r="BI20" s="89"/>
      <c r="BJ20" s="89"/>
      <c r="BK20" s="2283"/>
      <c r="BL20" s="2283"/>
    </row>
    <row r="21" spans="1:64" ht="18" customHeight="1">
      <c r="B21" s="2236">
        <f>VLOOKUP(BI15,[2]eFHH!$P$4:$BW$257,2,FALSE)</f>
        <v>7.0000000000000007E-2</v>
      </c>
      <c r="C21" s="2237"/>
      <c r="D21" s="2259" t="str">
        <f>VLOOKUP(BI15,[2]eFHH!$P$4:$BW$257,8,FALSE)</f>
        <v>Interview End Time</v>
      </c>
      <c r="E21" s="340"/>
      <c r="F21" s="340"/>
      <c r="G21" s="340"/>
      <c r="H21" s="340"/>
      <c r="I21" s="340"/>
      <c r="J21" s="341"/>
      <c r="K21" s="236" t="str">
        <f>VLOOKUP(BI15,[2]eFHH!$P$4:$XX$4028,9,FALSE)</f>
        <v>[USE  24 HOUR CLOCK]</v>
      </c>
      <c r="L21" s="237"/>
      <c r="M21" s="237"/>
      <c r="N21" s="237"/>
      <c r="O21" s="237"/>
      <c r="P21" s="2281"/>
      <c r="Q21" s="2282" t="s">
        <v>13</v>
      </c>
      <c r="R21" s="96"/>
      <c r="S21" s="96"/>
      <c r="T21" s="96"/>
      <c r="U21" s="96"/>
      <c r="V21" s="96"/>
      <c r="W21" s="96"/>
      <c r="X21" s="96"/>
      <c r="Y21" s="96"/>
      <c r="Z21" s="96"/>
      <c r="AA21" s="96"/>
      <c r="AB21" s="96"/>
      <c r="AC21" s="96"/>
      <c r="AD21" s="102"/>
      <c r="BI21" s="89">
        <v>0.08</v>
      </c>
      <c r="BJ21" s="89"/>
    </row>
    <row r="22" spans="1:64" ht="18" customHeight="1">
      <c r="A22" s="25"/>
      <c r="B22" s="2243"/>
      <c r="C22" s="2244"/>
      <c r="D22" s="2275"/>
      <c r="E22" s="350"/>
      <c r="F22" s="350"/>
      <c r="G22" s="350"/>
      <c r="H22" s="350"/>
      <c r="I22" s="350"/>
      <c r="J22" s="351"/>
      <c r="K22" s="248"/>
      <c r="L22" s="249"/>
      <c r="M22" s="249"/>
      <c r="N22" s="249"/>
      <c r="O22" s="249"/>
      <c r="P22" s="2285"/>
      <c r="Q22" s="2286"/>
      <c r="R22" s="108"/>
      <c r="S22" s="108"/>
      <c r="T22" s="108"/>
      <c r="U22" s="108"/>
      <c r="V22" s="108"/>
      <c r="W22" s="108"/>
      <c r="X22" s="108"/>
      <c r="Y22" s="108"/>
      <c r="Z22" s="108"/>
      <c r="AA22" s="108"/>
      <c r="AB22" s="108"/>
      <c r="AC22" s="108"/>
      <c r="AD22" s="114"/>
      <c r="AE22" s="2253"/>
      <c r="AF22" s="2236">
        <f>VLOOKUP(BK15,[2]eFHH!$P$4:$BW$362,2,FALSE)</f>
        <v>0.13999999999999999</v>
      </c>
      <c r="AG22" s="2237"/>
      <c r="AH22" s="2259" t="str">
        <f>CONCATENATE(VLOOKUP(BK15,[2]eFHH!$P$4:$BW$362,8,FALSE)," (E) ")</f>
        <v xml:space="preserve">Dwelling Longitude (E) </v>
      </c>
      <c r="AI22" s="340"/>
      <c r="AJ22" s="340"/>
      <c r="AK22" s="341"/>
      <c r="AL22" s="95" t="s">
        <v>19</v>
      </c>
      <c r="AM22" s="96"/>
      <c r="AN22" s="96"/>
      <c r="AO22" s="96"/>
      <c r="AP22" s="96"/>
      <c r="AQ22" s="96"/>
      <c r="AR22" s="96"/>
      <c r="AS22" s="96"/>
      <c r="AT22" s="96"/>
      <c r="AU22" s="96"/>
      <c r="AV22" s="96"/>
      <c r="AW22" s="96"/>
      <c r="AX22" s="96"/>
      <c r="AY22" s="96"/>
      <c r="AZ22" s="96"/>
      <c r="BA22" s="96"/>
      <c r="BB22" s="96"/>
      <c r="BC22" s="96"/>
      <c r="BD22" s="96"/>
      <c r="BE22" s="96"/>
      <c r="BF22" s="96"/>
      <c r="BG22" s="102"/>
      <c r="BH22" s="44"/>
    </row>
    <row r="23" spans="1:64" ht="18" customHeight="1">
      <c r="AF23" s="2249"/>
      <c r="AG23" s="2255"/>
      <c r="AH23" s="2264"/>
      <c r="AI23" s="2265"/>
      <c r="AJ23" s="2265"/>
      <c r="AK23" s="2266"/>
      <c r="AL23" s="2257"/>
      <c r="AM23" s="1815"/>
      <c r="AN23" s="1815"/>
      <c r="AO23" s="1815"/>
      <c r="AP23" s="1815"/>
      <c r="AQ23" s="1815"/>
      <c r="AR23" s="1815"/>
      <c r="AS23" s="1815"/>
      <c r="AT23" s="1815"/>
      <c r="AU23" s="1815"/>
      <c r="AV23" s="1815"/>
      <c r="AW23" s="1815"/>
      <c r="AX23" s="1815"/>
      <c r="AY23" s="1815"/>
      <c r="AZ23" s="1815"/>
      <c r="BA23" s="1815"/>
      <c r="BB23" s="1815"/>
      <c r="BC23" s="1815"/>
      <c r="BD23" s="1815"/>
      <c r="BE23" s="1815"/>
      <c r="BF23" s="1815"/>
      <c r="BG23" s="1816"/>
    </row>
    <row r="24" spans="1:64" ht="18" customHeight="1">
      <c r="B24" s="2236">
        <f>VLOOKUP(BI17,[2]eFHH!$P$4:$BW$257,2,FALSE)</f>
        <v>0.08</v>
      </c>
      <c r="C24" s="2237"/>
      <c r="D24" s="2259" t="str">
        <f>VLOOKUP(BI17,[2]eFHH!$P$4:$BW$257,8,FALSE)</f>
        <v>Province Name</v>
      </c>
      <c r="E24" s="340"/>
      <c r="F24" s="340"/>
      <c r="G24" s="340"/>
      <c r="H24" s="340"/>
      <c r="I24" s="340"/>
      <c r="J24" s="341"/>
      <c r="K24" s="2287">
        <v>1</v>
      </c>
      <c r="L24" s="2288" t="s">
        <v>75</v>
      </c>
      <c r="M24" s="167"/>
      <c r="N24" s="167"/>
      <c r="O24" s="167"/>
      <c r="P24" s="167"/>
      <c r="Q24" s="2289">
        <v>3</v>
      </c>
      <c r="R24" s="2288" t="s">
        <v>77</v>
      </c>
      <c r="S24" s="167"/>
      <c r="T24" s="167"/>
      <c r="U24" s="167"/>
      <c r="V24" s="167"/>
      <c r="W24" s="167"/>
      <c r="X24" s="167"/>
      <c r="Y24" s="2289">
        <v>5</v>
      </c>
      <c r="Z24" s="762" t="s">
        <v>79</v>
      </c>
      <c r="AA24" s="167"/>
      <c r="AB24" s="167"/>
      <c r="AC24" s="167"/>
      <c r="AD24" s="169"/>
      <c r="AF24" s="2243"/>
      <c r="AG24" s="2244"/>
      <c r="AH24" s="2275"/>
      <c r="AI24" s="350"/>
      <c r="AJ24" s="350"/>
      <c r="AK24" s="351"/>
      <c r="AL24" s="107"/>
      <c r="AM24" s="108"/>
      <c r="AN24" s="108"/>
      <c r="AO24" s="108"/>
      <c r="AP24" s="108"/>
      <c r="AQ24" s="108"/>
      <c r="AR24" s="108"/>
      <c r="AS24" s="108"/>
      <c r="AT24" s="108"/>
      <c r="AU24" s="108"/>
      <c r="AV24" s="108"/>
      <c r="AW24" s="108"/>
      <c r="AX24" s="108"/>
      <c r="AY24" s="108"/>
      <c r="AZ24" s="108"/>
      <c r="BA24" s="108"/>
      <c r="BB24" s="108"/>
      <c r="BC24" s="108"/>
      <c r="BD24" s="108"/>
      <c r="BE24" s="108"/>
      <c r="BF24" s="108"/>
      <c r="BG24" s="114"/>
    </row>
    <row r="25" spans="1:64" ht="18" customHeight="1">
      <c r="A25" s="25"/>
      <c r="B25" s="2243"/>
      <c r="C25" s="2244"/>
      <c r="D25" s="2275"/>
      <c r="E25" s="350"/>
      <c r="F25" s="350"/>
      <c r="G25" s="350"/>
      <c r="H25" s="350"/>
      <c r="I25" s="350"/>
      <c r="J25" s="351"/>
      <c r="K25" s="2289">
        <v>2</v>
      </c>
      <c r="L25" s="308" t="s">
        <v>76</v>
      </c>
      <c r="M25" s="154"/>
      <c r="N25" s="154"/>
      <c r="O25" s="154"/>
      <c r="P25" s="154"/>
      <c r="Q25" s="2289">
        <v>4</v>
      </c>
      <c r="R25" s="308" t="s">
        <v>78</v>
      </c>
      <c r="S25" s="154"/>
      <c r="T25" s="154"/>
      <c r="U25" s="154"/>
      <c r="V25" s="154"/>
      <c r="W25" s="154"/>
      <c r="X25" s="154"/>
      <c r="Y25" s="317"/>
      <c r="Z25" s="1141"/>
      <c r="AA25" s="1141"/>
      <c r="AB25" s="1141"/>
      <c r="AC25" s="1141"/>
      <c r="AD25" s="1142"/>
      <c r="AE25" s="2253"/>
      <c r="AF25" s="2253"/>
      <c r="AG25" s="2253"/>
      <c r="AH25" s="21"/>
      <c r="AI25" s="21"/>
      <c r="AJ25" s="21"/>
      <c r="AK25" s="21"/>
      <c r="AL25" s="21"/>
      <c r="AM25" s="21"/>
      <c r="AN25" s="21"/>
      <c r="AO25" s="21"/>
      <c r="AP25" s="21"/>
      <c r="BH25" s="2290"/>
      <c r="BI25" s="89">
        <v>0.09</v>
      </c>
      <c r="BJ25" s="89"/>
    </row>
    <row r="26" spans="1:64" ht="18" customHeight="1">
      <c r="A26" s="25"/>
      <c r="AF26" s="2253"/>
      <c r="AG26" s="2253"/>
      <c r="AH26" s="21"/>
      <c r="AI26" s="21"/>
      <c r="AJ26" s="21"/>
      <c r="AK26" s="21"/>
      <c r="AL26" s="21"/>
      <c r="AO26" s="21"/>
      <c r="AP26" s="21"/>
      <c r="BK26" s="2283"/>
      <c r="BL26" s="2283"/>
    </row>
    <row r="27" spans="1:64" ht="18" customHeight="1">
      <c r="A27" s="25"/>
      <c r="B27" s="2236">
        <f>VLOOKUP(BI19,[2]eFHH!$P$4:$BW$362,2,FALSE)</f>
        <v>0.09</v>
      </c>
      <c r="C27" s="2242"/>
      <c r="D27" s="94" t="str">
        <f>VLOOKUP(BI19,[2]eFHH!$P$4:$BW$362,8,FALSE)</f>
        <v>District Name</v>
      </c>
      <c r="E27" s="94"/>
      <c r="F27" s="94"/>
      <c r="G27" s="94"/>
      <c r="H27" s="94"/>
      <c r="I27" s="94"/>
      <c r="J27" s="2239"/>
      <c r="K27" s="2287">
        <v>1</v>
      </c>
      <c r="L27" s="762" t="s">
        <v>84</v>
      </c>
      <c r="M27" s="167"/>
      <c r="N27" s="167"/>
      <c r="O27" s="167"/>
      <c r="P27" s="167"/>
      <c r="Q27" s="167"/>
      <c r="R27" s="2289">
        <v>4</v>
      </c>
      <c r="S27" s="2288" t="s">
        <v>82</v>
      </c>
      <c r="T27" s="167"/>
      <c r="U27" s="167"/>
      <c r="V27" s="167"/>
      <c r="W27" s="167"/>
      <c r="X27" s="167"/>
      <c r="Y27" s="2291">
        <v>7</v>
      </c>
      <c r="Z27" s="2288" t="s">
        <v>80</v>
      </c>
      <c r="AA27" s="762"/>
      <c r="AB27" s="167"/>
      <c r="AC27" s="167"/>
      <c r="AD27" s="169"/>
      <c r="AF27" s="2253"/>
      <c r="AG27" s="2253"/>
      <c r="AH27" s="21"/>
      <c r="AI27" s="21"/>
      <c r="AJ27" s="21"/>
      <c r="AK27" s="21"/>
      <c r="AL27" s="21"/>
      <c r="AO27" s="21"/>
      <c r="AP27" s="21"/>
      <c r="BI27" s="2283"/>
      <c r="BJ27" s="2283"/>
    </row>
    <row r="28" spans="1:64" ht="18" customHeight="1">
      <c r="A28" s="25"/>
      <c r="B28" s="2249"/>
      <c r="C28" s="2250"/>
      <c r="D28" s="2251"/>
      <c r="E28" s="2251"/>
      <c r="F28" s="2251"/>
      <c r="G28" s="2251"/>
      <c r="H28" s="2251"/>
      <c r="I28" s="2251"/>
      <c r="J28" s="2252"/>
      <c r="K28" s="2287">
        <v>2</v>
      </c>
      <c r="L28" s="302" t="s">
        <v>85</v>
      </c>
      <c r="R28" s="2292">
        <v>5</v>
      </c>
      <c r="S28" s="13" t="s">
        <v>76</v>
      </c>
      <c r="Y28" s="2289">
        <v>8</v>
      </c>
      <c r="Z28" s="13" t="s">
        <v>81</v>
      </c>
      <c r="AD28" s="124"/>
      <c r="AF28" s="2253"/>
      <c r="AG28" s="2253"/>
      <c r="AH28" s="21"/>
      <c r="AI28" s="21"/>
      <c r="AJ28" s="21"/>
    </row>
    <row r="29" spans="1:64" ht="18" customHeight="1">
      <c r="A29" s="25"/>
      <c r="B29" s="2243"/>
      <c r="C29" s="2254"/>
      <c r="D29" s="106"/>
      <c r="E29" s="106"/>
      <c r="F29" s="106"/>
      <c r="G29" s="106"/>
      <c r="H29" s="106"/>
      <c r="I29" s="106"/>
      <c r="J29" s="2246"/>
      <c r="K29" s="2124">
        <v>3</v>
      </c>
      <c r="L29" s="308" t="s">
        <v>83</v>
      </c>
      <c r="M29" s="154"/>
      <c r="N29" s="154"/>
      <c r="O29" s="154"/>
      <c r="P29" s="154"/>
      <c r="Q29" s="154"/>
      <c r="R29" s="2289">
        <v>6</v>
      </c>
      <c r="S29" s="308" t="s">
        <v>86</v>
      </c>
      <c r="T29" s="154"/>
      <c r="U29" s="154"/>
      <c r="V29" s="154"/>
      <c r="W29" s="154"/>
      <c r="X29" s="154"/>
      <c r="Y29" s="317"/>
      <c r="Z29" s="1141"/>
      <c r="AA29" s="1141"/>
      <c r="AB29" s="1141"/>
      <c r="AC29" s="1141"/>
      <c r="AD29" s="1142"/>
      <c r="AF29" s="2253"/>
      <c r="AG29" s="2253"/>
      <c r="AH29" s="21"/>
      <c r="AI29" s="21"/>
      <c r="AJ29" s="21"/>
    </row>
    <row r="30" spans="1:64" ht="18" customHeight="1">
      <c r="A30" s="25"/>
    </row>
    <row r="31" spans="1:64">
      <c r="A31" s="2301" t="s">
        <v>74</v>
      </c>
      <c r="B31" s="2301"/>
      <c r="C31" s="2301"/>
      <c r="D31" s="2301"/>
      <c r="E31" s="2301"/>
      <c r="F31" s="2301"/>
      <c r="G31" s="2301"/>
      <c r="H31" s="2301"/>
      <c r="I31" s="2301"/>
      <c r="J31" s="2301"/>
      <c r="K31" s="2301"/>
      <c r="L31" s="2301"/>
      <c r="M31" s="2301"/>
      <c r="N31" s="2301"/>
      <c r="O31" s="2301"/>
      <c r="P31" s="2301"/>
      <c r="Q31" s="2301"/>
      <c r="R31" s="2301"/>
      <c r="S31" s="2301"/>
      <c r="T31" s="2301"/>
      <c r="U31" s="2301"/>
      <c r="V31" s="2301"/>
      <c r="W31" s="2301"/>
      <c r="X31" s="2301"/>
      <c r="Y31" s="2301"/>
      <c r="Z31" s="2301"/>
      <c r="AA31" s="2301"/>
      <c r="AB31" s="2301"/>
      <c r="AC31" s="2301"/>
      <c r="AD31" s="2301"/>
      <c r="AE31" s="2301"/>
      <c r="AF31" s="2301"/>
      <c r="AG31" s="2301"/>
      <c r="AH31" s="2301"/>
      <c r="AI31" s="2301"/>
      <c r="AJ31" s="2301"/>
      <c r="AK31" s="2301"/>
      <c r="AL31" s="2301"/>
      <c r="AM31" s="2301"/>
      <c r="AN31" s="2301"/>
      <c r="AO31" s="2301"/>
      <c r="AP31" s="2301"/>
      <c r="AQ31" s="2301"/>
      <c r="AR31" s="2301"/>
      <c r="AS31" s="2301"/>
      <c r="AT31" s="2301"/>
      <c r="AU31" s="2301"/>
      <c r="AV31" s="2301"/>
      <c r="AW31" s="2301"/>
      <c r="AX31" s="2301"/>
      <c r="AY31" s="2301"/>
      <c r="AZ31" s="2301"/>
      <c r="BA31" s="2301"/>
      <c r="BB31" s="2301"/>
      <c r="BC31" s="2301"/>
      <c r="BD31" s="2301"/>
      <c r="BE31" s="2301"/>
      <c r="BF31" s="2301"/>
      <c r="BG31" s="2301"/>
      <c r="BH31" s="2301"/>
    </row>
    <row r="32" spans="1:64" ht="18" customHeight="1"/>
    <row r="33" spans="1:64" ht="18" customHeight="1"/>
    <row r="34" spans="1:64" ht="14.25" customHeight="1"/>
    <row r="36" spans="1:64">
      <c r="A36" s="2253"/>
      <c r="AE36" s="44"/>
      <c r="AF36" s="44"/>
      <c r="AG36" s="44"/>
      <c r="AH36" s="44"/>
      <c r="AI36" s="44"/>
      <c r="AJ36" s="44"/>
      <c r="AO36" s="27"/>
      <c r="AP36" s="25"/>
      <c r="AQ36" s="2293"/>
      <c r="AR36" s="27"/>
      <c r="AS36" s="33"/>
      <c r="AT36" s="33"/>
      <c r="AU36" s="33"/>
      <c r="AV36" s="33"/>
      <c r="AW36" s="592"/>
      <c r="AX36" s="592"/>
      <c r="AY36" s="32"/>
      <c r="AZ36" s="33"/>
      <c r="BA36" s="592"/>
      <c r="BB36" s="592"/>
      <c r="BC36" s="592"/>
      <c r="BD36" s="592"/>
      <c r="BE36" s="592"/>
      <c r="BF36" s="592"/>
    </row>
    <row r="37" spans="1:64" s="13" customFormat="1">
      <c r="A37" s="2253"/>
      <c r="B37" s="2253"/>
      <c r="C37" s="44"/>
      <c r="D37" s="44"/>
      <c r="E37" s="44"/>
      <c r="F37" s="44"/>
      <c r="G37" s="44"/>
      <c r="H37" s="44"/>
      <c r="I37" s="44"/>
      <c r="J37" s="44"/>
      <c r="K37" s="44"/>
      <c r="L37" s="44"/>
      <c r="M37" s="44"/>
      <c r="N37" s="44"/>
      <c r="O37" s="44"/>
      <c r="P37" s="44"/>
      <c r="Q37" s="44"/>
      <c r="R37" s="44"/>
      <c r="S37" s="44"/>
      <c r="AP37" s="25"/>
      <c r="AQ37" s="2293"/>
      <c r="BI37" s="90"/>
      <c r="BJ37" s="90"/>
      <c r="BK37" s="90"/>
      <c r="BL37" s="90"/>
    </row>
    <row r="38" spans="1:64" s="13" customFormat="1">
      <c r="A38" s="1308"/>
      <c r="B38" s="1280"/>
      <c r="C38" s="1280"/>
      <c r="D38" s="1280"/>
      <c r="E38" s="1280"/>
      <c r="F38" s="1280"/>
      <c r="G38" s="1280"/>
      <c r="H38" s="1280"/>
      <c r="I38" s="1280"/>
      <c r="J38" s="1280"/>
      <c r="K38" s="1280"/>
      <c r="L38" s="1280"/>
      <c r="M38" s="1280"/>
      <c r="N38" s="1280"/>
      <c r="O38" s="1280"/>
      <c r="P38" s="1280"/>
      <c r="Q38" s="1280"/>
      <c r="R38" s="1280"/>
      <c r="S38" s="1280"/>
      <c r="BI38" s="90"/>
      <c r="BJ38" s="90"/>
      <c r="BK38" s="90"/>
      <c r="BL38" s="90"/>
    </row>
    <row r="39" spans="1:64" s="13" customFormat="1" ht="15" customHeight="1">
      <c r="A39" s="25"/>
      <c r="O39" s="2293"/>
      <c r="P39" s="481"/>
      <c r="Q39" s="481"/>
      <c r="R39" s="481"/>
      <c r="S39" s="481"/>
      <c r="BI39" s="90"/>
      <c r="BJ39" s="90"/>
      <c r="BK39" s="90"/>
      <c r="BL39" s="90"/>
    </row>
    <row r="40" spans="1:64" s="13" customFormat="1" ht="15" customHeight="1">
      <c r="A40" s="25"/>
      <c r="O40" s="481"/>
      <c r="P40" s="481"/>
      <c r="Q40" s="481"/>
      <c r="R40" s="481"/>
      <c r="S40" s="481"/>
      <c r="BI40" s="90"/>
      <c r="BJ40" s="90"/>
      <c r="BK40" s="90"/>
      <c r="BL40" s="90"/>
    </row>
    <row r="41" spans="1:64" s="13" customFormat="1">
      <c r="A41" s="25"/>
      <c r="B41" s="2293"/>
      <c r="C41" s="2253"/>
      <c r="D41" s="2253"/>
      <c r="E41" s="2253"/>
      <c r="F41" s="2253"/>
      <c r="G41" s="2253"/>
      <c r="H41" s="2253"/>
      <c r="I41" s="2253"/>
      <c r="J41" s="25"/>
      <c r="K41" s="2293"/>
      <c r="L41" s="2253"/>
      <c r="M41" s="2253"/>
      <c r="N41" s="2253"/>
      <c r="O41" s="2253"/>
      <c r="P41" s="4"/>
      <c r="Q41" s="4"/>
      <c r="R41" s="4"/>
      <c r="S41" s="4"/>
      <c r="BI41" s="90"/>
      <c r="BJ41" s="90"/>
      <c r="BK41" s="90"/>
      <c r="BL41" s="90"/>
    </row>
    <row r="42" spans="1:64" s="13" customFormat="1">
      <c r="A42" s="25"/>
      <c r="B42" s="2293"/>
      <c r="C42" s="27"/>
      <c r="D42" s="33"/>
      <c r="E42" s="33"/>
      <c r="F42" s="33"/>
      <c r="G42" s="33"/>
      <c r="H42" s="592"/>
      <c r="I42" s="592"/>
      <c r="J42" s="32"/>
      <c r="K42" s="33"/>
      <c r="L42" s="592"/>
      <c r="M42" s="592"/>
      <c r="N42" s="592"/>
      <c r="O42" s="592"/>
      <c r="P42" s="4"/>
      <c r="Q42" s="4"/>
      <c r="R42" s="4"/>
      <c r="S42" s="4"/>
      <c r="BI42" s="90"/>
      <c r="BJ42" s="90"/>
      <c r="BK42" s="90"/>
      <c r="BL42" s="90"/>
    </row>
    <row r="43" spans="1:64" s="13" customFormat="1">
      <c r="A43" s="25"/>
      <c r="BI43" s="90"/>
      <c r="BJ43" s="90"/>
      <c r="BK43" s="90"/>
      <c r="BL43" s="90"/>
    </row>
    <row r="44" spans="1:64" s="13" customFormat="1">
      <c r="A44" s="25"/>
      <c r="BI44" s="90"/>
      <c r="BJ44" s="90"/>
      <c r="BK44" s="90"/>
      <c r="BL44" s="90"/>
    </row>
    <row r="45" spans="1:64" s="13" customFormat="1">
      <c r="BI45" s="90"/>
      <c r="BJ45" s="90"/>
      <c r="BK45" s="90"/>
      <c r="BL45" s="90"/>
    </row>
    <row r="46" spans="1:64" s="13" customFormat="1">
      <c r="BI46" s="90"/>
      <c r="BJ46" s="90"/>
      <c r="BK46" s="90"/>
      <c r="BL46" s="90"/>
    </row>
    <row r="47" spans="1:64" s="13" customFormat="1">
      <c r="BI47" s="90"/>
      <c r="BJ47" s="90"/>
      <c r="BK47" s="90"/>
      <c r="BL47" s="90"/>
    </row>
    <row r="48" spans="1:64" s="13" customFormat="1">
      <c r="BI48" s="90"/>
      <c r="BJ48" s="90"/>
      <c r="BK48" s="90"/>
      <c r="BL48" s="90"/>
    </row>
    <row r="49" spans="1:64" s="13" customFormat="1">
      <c r="BI49" s="90"/>
      <c r="BJ49" s="90"/>
      <c r="BK49" s="90"/>
      <c r="BL49" s="90"/>
    </row>
    <row r="50" spans="1:64" s="13" customFormat="1">
      <c r="BI50" s="90"/>
      <c r="BJ50" s="90"/>
      <c r="BK50" s="90"/>
      <c r="BL50" s="90"/>
    </row>
    <row r="51" spans="1:64" s="13" customFormat="1">
      <c r="BI51" s="90"/>
      <c r="BJ51" s="90"/>
      <c r="BK51" s="90"/>
      <c r="BL51" s="90"/>
    </row>
    <row r="52" spans="1:64" s="13" customFormat="1">
      <c r="BI52" s="90"/>
      <c r="BJ52" s="90"/>
      <c r="BK52" s="90"/>
      <c r="BL52" s="90"/>
    </row>
    <row r="53" spans="1:64" s="13" customFormat="1">
      <c r="BI53" s="90"/>
      <c r="BJ53" s="90"/>
      <c r="BK53" s="90"/>
      <c r="BL53" s="90"/>
    </row>
    <row r="54" spans="1:64" s="13" customFormat="1">
      <c r="BI54" s="90"/>
      <c r="BJ54" s="90"/>
      <c r="BK54" s="90"/>
      <c r="BL54" s="90"/>
    </row>
    <row r="55" spans="1:64" s="13" customFormat="1">
      <c r="BI55" s="90"/>
      <c r="BJ55" s="90"/>
      <c r="BK55" s="90"/>
      <c r="BL55" s="90"/>
    </row>
    <row r="56" spans="1:64" s="13" customFormat="1">
      <c r="BI56" s="90"/>
      <c r="BJ56" s="90"/>
      <c r="BK56" s="90"/>
      <c r="BL56" s="90"/>
    </row>
    <row r="57" spans="1:64" s="13" customFormat="1">
      <c r="BI57" s="90"/>
      <c r="BJ57" s="90"/>
      <c r="BK57" s="90"/>
      <c r="BL57" s="90"/>
    </row>
    <row r="58" spans="1:64" s="13" customFormat="1">
      <c r="BI58" s="90"/>
      <c r="BJ58" s="90"/>
      <c r="BK58" s="90"/>
      <c r="BL58" s="90"/>
    </row>
    <row r="59" spans="1:64" s="13" customFormat="1">
      <c r="BI59" s="90"/>
      <c r="BJ59" s="90"/>
      <c r="BK59" s="90"/>
      <c r="BL59" s="90"/>
    </row>
    <row r="60" spans="1:64" s="13" customFormat="1">
      <c r="BE60" s="4"/>
      <c r="BF60" s="4"/>
      <c r="BG60" s="4"/>
      <c r="BH60" s="4"/>
      <c r="BI60" s="90"/>
      <c r="BJ60" s="90"/>
      <c r="BK60" s="90"/>
      <c r="BL60" s="90"/>
    </row>
    <row r="61" spans="1:64" s="13" customFormat="1">
      <c r="BE61" s="4"/>
      <c r="BF61" s="4"/>
      <c r="BG61" s="4"/>
      <c r="BH61" s="4"/>
      <c r="BI61" s="90"/>
      <c r="BJ61" s="90"/>
      <c r="BK61" s="90"/>
      <c r="BL61" s="90"/>
    </row>
    <row r="62" spans="1:64" s="13" customFormat="1">
      <c r="AO62" s="4"/>
      <c r="AP62" s="4"/>
      <c r="AQ62" s="4"/>
      <c r="AR62" s="4"/>
      <c r="AS62" s="4"/>
      <c r="AT62" s="4"/>
      <c r="AU62" s="4"/>
      <c r="AV62" s="4"/>
      <c r="AW62" s="4"/>
      <c r="AX62" s="4"/>
      <c r="AY62" s="4"/>
      <c r="AZ62" s="4"/>
      <c r="BA62" s="4"/>
      <c r="BB62" s="4"/>
      <c r="BC62" s="4"/>
      <c r="BD62" s="4"/>
      <c r="BE62" s="4"/>
      <c r="BF62" s="4"/>
      <c r="BG62" s="4"/>
      <c r="BH62" s="4"/>
      <c r="BI62" s="90"/>
      <c r="BJ62" s="90"/>
      <c r="BK62" s="90"/>
      <c r="BL62" s="90"/>
    </row>
    <row r="63" spans="1:64" s="13" customFormat="1">
      <c r="AO63" s="4"/>
      <c r="AP63" s="4"/>
      <c r="AQ63" s="4"/>
      <c r="AR63" s="4"/>
      <c r="AS63" s="4"/>
      <c r="AT63" s="4"/>
      <c r="AU63" s="4"/>
      <c r="AV63" s="4"/>
      <c r="AW63" s="4"/>
      <c r="AX63" s="4"/>
      <c r="AY63" s="4"/>
      <c r="AZ63" s="4"/>
      <c r="BA63" s="4"/>
      <c r="BB63" s="4"/>
      <c r="BC63" s="4"/>
      <c r="BD63" s="4"/>
      <c r="BE63" s="4"/>
      <c r="BF63" s="4"/>
      <c r="BG63" s="4"/>
      <c r="BH63" s="4"/>
      <c r="BI63" s="90"/>
      <c r="BJ63" s="90"/>
      <c r="BK63" s="90"/>
      <c r="BL63" s="90"/>
    </row>
    <row r="64" spans="1:64" s="2" customFormat="1">
      <c r="A64" s="4"/>
      <c r="B64" s="4"/>
      <c r="C64" s="4"/>
      <c r="D64" s="4"/>
      <c r="E64" s="4"/>
      <c r="F64" s="4"/>
      <c r="G64" s="4"/>
      <c r="H64" s="4"/>
      <c r="I64" s="4"/>
      <c r="J64" s="4"/>
      <c r="K64" s="4"/>
      <c r="L64" s="4"/>
      <c r="M64" s="4"/>
      <c r="N64" s="4"/>
      <c r="O64" s="4"/>
      <c r="P64" s="4"/>
      <c r="Q64" s="4"/>
      <c r="R64" s="4"/>
      <c r="S64" s="4"/>
      <c r="AO64" s="4"/>
      <c r="AP64" s="4"/>
      <c r="AQ64" s="4"/>
      <c r="AR64" s="4"/>
      <c r="AS64" s="4"/>
      <c r="AT64" s="4"/>
      <c r="AU64" s="4"/>
      <c r="AV64" s="4"/>
      <c r="AW64" s="4"/>
      <c r="AX64" s="4"/>
      <c r="AY64" s="4"/>
      <c r="AZ64" s="4"/>
      <c r="BA64" s="4"/>
      <c r="BB64" s="4"/>
      <c r="BC64" s="4"/>
      <c r="BD64" s="4"/>
      <c r="BE64" s="4"/>
      <c r="BF64" s="4"/>
      <c r="BG64" s="4"/>
      <c r="BH64" s="4"/>
      <c r="BI64" s="90"/>
      <c r="BJ64" s="90"/>
      <c r="BK64" s="90"/>
      <c r="BL64" s="90"/>
    </row>
    <row r="65" spans="1:64" s="2" customFormat="1">
      <c r="A65" s="4"/>
      <c r="B65" s="4"/>
      <c r="C65" s="4"/>
      <c r="D65" s="4"/>
      <c r="E65" s="4"/>
      <c r="F65" s="4"/>
      <c r="G65" s="4"/>
      <c r="H65" s="4"/>
      <c r="I65" s="4"/>
      <c r="J65" s="4"/>
      <c r="K65" s="4"/>
      <c r="L65" s="4"/>
      <c r="M65" s="4"/>
      <c r="N65" s="4"/>
      <c r="O65" s="4"/>
      <c r="P65" s="4"/>
      <c r="Q65" s="4"/>
      <c r="R65" s="4"/>
      <c r="S65" s="4"/>
      <c r="AO65" s="4"/>
      <c r="AP65" s="4"/>
      <c r="AQ65" s="4"/>
      <c r="AR65" s="4"/>
      <c r="AS65" s="4"/>
      <c r="AT65" s="4"/>
      <c r="AU65" s="4"/>
      <c r="AV65" s="4"/>
      <c r="AW65" s="4"/>
      <c r="AX65" s="4"/>
      <c r="AY65" s="4"/>
      <c r="AZ65" s="4"/>
      <c r="BA65" s="4"/>
      <c r="BB65" s="4"/>
      <c r="BC65" s="4"/>
      <c r="BD65" s="4"/>
      <c r="BE65" s="4"/>
      <c r="BF65" s="4"/>
      <c r="BG65" s="4"/>
      <c r="BH65" s="4"/>
      <c r="BI65" s="90"/>
      <c r="BJ65" s="90"/>
      <c r="BK65" s="90"/>
      <c r="BL65" s="90"/>
    </row>
    <row r="66" spans="1:64" s="2" customFormat="1">
      <c r="A66" s="4"/>
      <c r="B66" s="4"/>
      <c r="C66" s="4"/>
      <c r="D66" s="4"/>
      <c r="E66" s="4"/>
      <c r="F66" s="4"/>
      <c r="G66" s="4"/>
      <c r="H66" s="4"/>
      <c r="I66" s="4"/>
      <c r="J66" s="4"/>
      <c r="K66" s="4"/>
      <c r="L66" s="4"/>
      <c r="M66" s="4"/>
      <c r="N66" s="4"/>
      <c r="O66" s="4"/>
      <c r="P66" s="4"/>
      <c r="Q66" s="4"/>
      <c r="R66" s="4"/>
      <c r="S66" s="4"/>
      <c r="AO66" s="4"/>
      <c r="AP66" s="4"/>
      <c r="AQ66" s="4"/>
      <c r="AR66" s="4"/>
      <c r="AS66" s="4"/>
      <c r="AT66" s="4"/>
      <c r="AU66" s="4"/>
      <c r="AV66" s="4"/>
      <c r="AW66" s="4"/>
      <c r="AX66" s="4"/>
      <c r="AY66" s="4"/>
      <c r="AZ66" s="4"/>
      <c r="BA66" s="4"/>
      <c r="BB66" s="4"/>
      <c r="BC66" s="4"/>
      <c r="BD66" s="4"/>
      <c r="BE66" s="4"/>
      <c r="BF66" s="4"/>
      <c r="BG66" s="4"/>
      <c r="BH66" s="4"/>
      <c r="BI66" s="90"/>
      <c r="BJ66" s="90"/>
      <c r="BK66" s="90"/>
      <c r="BL66" s="90"/>
    </row>
    <row r="67" spans="1:64" s="2" customFormat="1">
      <c r="A67" s="4"/>
      <c r="B67" s="4"/>
      <c r="C67" s="4"/>
      <c r="D67" s="4"/>
      <c r="E67" s="4"/>
      <c r="F67" s="4"/>
      <c r="G67" s="4"/>
      <c r="H67" s="4"/>
      <c r="I67" s="4"/>
      <c r="J67" s="4"/>
      <c r="K67" s="4"/>
      <c r="L67" s="4"/>
      <c r="M67" s="4"/>
      <c r="N67" s="4"/>
      <c r="O67" s="4"/>
      <c r="P67" s="4"/>
      <c r="Q67" s="4"/>
      <c r="R67" s="4"/>
      <c r="S67" s="4"/>
      <c r="AK67" s="4"/>
      <c r="AL67" s="4"/>
      <c r="AM67" s="4"/>
      <c r="AN67" s="4"/>
      <c r="AO67" s="4"/>
      <c r="AP67" s="4"/>
      <c r="AQ67" s="4"/>
      <c r="AR67" s="4"/>
      <c r="AS67" s="4"/>
      <c r="AT67" s="4"/>
      <c r="AU67" s="4"/>
      <c r="AV67" s="4"/>
      <c r="AW67" s="4"/>
      <c r="AX67" s="4"/>
      <c r="AY67" s="4"/>
      <c r="AZ67" s="4"/>
      <c r="BA67" s="4"/>
      <c r="BB67" s="4"/>
      <c r="BC67" s="4"/>
      <c r="BD67" s="4"/>
      <c r="BE67" s="4"/>
      <c r="BF67" s="4"/>
      <c r="BG67" s="4"/>
      <c r="BH67" s="4"/>
      <c r="BI67" s="90"/>
      <c r="BJ67" s="90"/>
      <c r="BK67" s="90"/>
      <c r="BL67" s="90"/>
    </row>
    <row r="68" spans="1:64" s="2" customFormat="1">
      <c r="A68" s="4"/>
      <c r="B68" s="4"/>
      <c r="C68" s="4"/>
      <c r="D68" s="4"/>
      <c r="E68" s="4"/>
      <c r="F68" s="4"/>
      <c r="G68" s="4"/>
      <c r="H68" s="4"/>
      <c r="I68" s="4"/>
      <c r="J68" s="4"/>
      <c r="K68" s="4"/>
      <c r="L68" s="4"/>
      <c r="M68" s="4"/>
      <c r="N68" s="4"/>
      <c r="O68" s="4"/>
      <c r="P68" s="4"/>
      <c r="Q68" s="4"/>
      <c r="R68" s="4"/>
      <c r="S68" s="4"/>
      <c r="AK68" s="4"/>
      <c r="AL68" s="4"/>
      <c r="AM68" s="4"/>
      <c r="AN68" s="4"/>
      <c r="AO68" s="4"/>
      <c r="AP68" s="4"/>
      <c r="AQ68" s="4"/>
      <c r="AR68" s="4"/>
      <c r="AS68" s="4"/>
      <c r="AT68" s="4"/>
      <c r="AU68" s="4"/>
      <c r="AV68" s="4"/>
      <c r="AW68" s="4"/>
      <c r="AX68" s="4"/>
      <c r="AY68" s="4"/>
      <c r="AZ68" s="4"/>
      <c r="BA68" s="4"/>
      <c r="BB68" s="4"/>
      <c r="BC68" s="4"/>
      <c r="BD68" s="4"/>
      <c r="BE68" s="4"/>
      <c r="BF68" s="4"/>
      <c r="BG68" s="4"/>
      <c r="BH68" s="4"/>
      <c r="BI68" s="90"/>
      <c r="BJ68" s="90"/>
      <c r="BK68" s="90"/>
      <c r="BL68" s="90"/>
    </row>
    <row r="69" spans="1:64" s="2" customFormat="1">
      <c r="A69" s="4"/>
      <c r="B69" s="4"/>
      <c r="C69" s="4"/>
      <c r="D69" s="4"/>
      <c r="E69" s="4"/>
      <c r="F69" s="4"/>
      <c r="G69" s="4"/>
      <c r="H69" s="4"/>
      <c r="I69" s="4"/>
      <c r="J69" s="4"/>
      <c r="K69" s="4"/>
      <c r="L69" s="4"/>
      <c r="M69" s="4"/>
      <c r="N69" s="4"/>
      <c r="O69" s="4"/>
      <c r="P69" s="4"/>
      <c r="Q69" s="4"/>
      <c r="R69" s="4"/>
      <c r="S69" s="4"/>
      <c r="AK69" s="4"/>
      <c r="AL69" s="4"/>
      <c r="AM69" s="4"/>
      <c r="AN69" s="4"/>
      <c r="AO69" s="4"/>
      <c r="AP69" s="4"/>
      <c r="AQ69" s="4"/>
      <c r="AR69" s="4"/>
      <c r="AS69" s="4"/>
      <c r="AT69" s="4"/>
      <c r="AU69" s="4"/>
      <c r="AV69" s="4"/>
      <c r="AW69" s="4"/>
      <c r="AX69" s="4"/>
      <c r="AY69" s="4"/>
      <c r="AZ69" s="4"/>
      <c r="BA69" s="4"/>
      <c r="BB69" s="4"/>
      <c r="BC69" s="4"/>
      <c r="BD69" s="4"/>
      <c r="BE69" s="4"/>
      <c r="BF69" s="4"/>
      <c r="BG69" s="4"/>
      <c r="BH69" s="4"/>
      <c r="BI69" s="90"/>
      <c r="BJ69" s="90"/>
      <c r="BK69" s="90"/>
      <c r="BL69" s="90"/>
    </row>
    <row r="70" spans="1:64" s="2" customFormat="1">
      <c r="A70" s="4"/>
      <c r="B70" s="4"/>
      <c r="C70" s="4"/>
      <c r="D70" s="4"/>
      <c r="E70" s="4"/>
      <c r="F70" s="4"/>
      <c r="G70" s="4"/>
      <c r="H70" s="4"/>
      <c r="I70" s="4"/>
      <c r="J70" s="4"/>
      <c r="K70" s="4"/>
      <c r="L70" s="4"/>
      <c r="M70" s="4"/>
      <c r="N70" s="4"/>
      <c r="O70" s="4"/>
      <c r="P70" s="4"/>
      <c r="Q70" s="4"/>
      <c r="R70" s="4"/>
      <c r="S70" s="4"/>
      <c r="AK70" s="4"/>
      <c r="AL70" s="4"/>
      <c r="AM70" s="4"/>
      <c r="AN70" s="4"/>
      <c r="AO70" s="4"/>
      <c r="AP70" s="4"/>
      <c r="AQ70" s="4"/>
      <c r="AR70" s="4"/>
      <c r="AS70" s="4"/>
      <c r="AT70" s="4"/>
      <c r="AU70" s="4"/>
      <c r="AV70" s="4"/>
      <c r="AW70" s="4"/>
      <c r="AX70" s="4"/>
      <c r="AY70" s="4"/>
      <c r="AZ70" s="4"/>
      <c r="BA70" s="4"/>
      <c r="BB70" s="4"/>
      <c r="BC70" s="4"/>
      <c r="BD70" s="4"/>
      <c r="BE70" s="4"/>
      <c r="BF70" s="4"/>
      <c r="BG70" s="4"/>
      <c r="BH70" s="4"/>
      <c r="BI70" s="90"/>
      <c r="BJ70" s="90"/>
      <c r="BK70" s="90"/>
      <c r="BL70" s="90"/>
    </row>
    <row r="71" spans="1:64" s="2" customFormat="1">
      <c r="A71" s="4"/>
      <c r="B71" s="4"/>
      <c r="C71" s="4"/>
      <c r="D71" s="4"/>
      <c r="E71" s="4"/>
      <c r="F71" s="4"/>
      <c r="G71" s="4"/>
      <c r="H71" s="4"/>
      <c r="I71" s="4"/>
      <c r="J71" s="4"/>
      <c r="K71" s="4"/>
      <c r="L71" s="4"/>
      <c r="M71" s="4"/>
      <c r="N71" s="4"/>
      <c r="O71" s="4"/>
      <c r="P71" s="4"/>
      <c r="Q71" s="4"/>
      <c r="R71" s="4"/>
      <c r="S71" s="4"/>
      <c r="AK71" s="4"/>
      <c r="AL71" s="4"/>
      <c r="AM71" s="4"/>
      <c r="AN71" s="4"/>
      <c r="AO71" s="4"/>
      <c r="AP71" s="4"/>
      <c r="AQ71" s="4"/>
      <c r="AR71" s="4"/>
      <c r="AS71" s="4"/>
      <c r="AT71" s="4"/>
      <c r="AU71" s="4"/>
      <c r="AV71" s="4"/>
      <c r="AW71" s="4"/>
      <c r="AX71" s="4"/>
      <c r="AY71" s="4"/>
      <c r="AZ71" s="4"/>
      <c r="BA71" s="4"/>
      <c r="BB71" s="4"/>
      <c r="BC71" s="4"/>
      <c r="BD71" s="4"/>
      <c r="BE71" s="4"/>
      <c r="BF71" s="4"/>
      <c r="BG71" s="4"/>
      <c r="BH71" s="4"/>
      <c r="BI71" s="90"/>
      <c r="BJ71" s="90"/>
      <c r="BK71" s="90"/>
      <c r="BL71" s="90"/>
    </row>
    <row r="72" spans="1:64" s="2" customForma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90"/>
      <c r="BJ72" s="90"/>
      <c r="BK72" s="90"/>
      <c r="BL72" s="90"/>
    </row>
    <row r="73" spans="1:64" s="2" customFormat="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90"/>
      <c r="BJ73" s="90"/>
      <c r="BK73" s="90"/>
      <c r="BL73" s="90"/>
    </row>
    <row r="74" spans="1:64" s="2" customFormat="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90"/>
      <c r="BJ74" s="90"/>
      <c r="BK74" s="90"/>
      <c r="BL74" s="90"/>
    </row>
    <row r="75" spans="1:64" s="2" customFormat="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90"/>
      <c r="BJ75" s="90"/>
      <c r="BK75" s="90"/>
      <c r="BL75" s="90"/>
    </row>
    <row r="76" spans="1:64" s="2" customForma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90"/>
      <c r="BJ76" s="90"/>
      <c r="BK76" s="90"/>
      <c r="BL76" s="90"/>
    </row>
    <row r="77" spans="1:64" s="2" customFormat="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90"/>
      <c r="BJ77" s="90"/>
      <c r="BK77" s="90"/>
      <c r="BL77" s="90"/>
    </row>
    <row r="78" spans="1:64" s="2" customForma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90"/>
      <c r="BJ78" s="90"/>
      <c r="BK78" s="90"/>
      <c r="BL78" s="90"/>
    </row>
    <row r="79" spans="1:64" s="2" customFormat="1">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90"/>
      <c r="BJ79" s="90"/>
      <c r="BK79" s="90"/>
      <c r="BL79" s="90"/>
    </row>
  </sheetData>
  <mergeCells count="71">
    <mergeCell ref="BK3:BL3"/>
    <mergeCell ref="B6:C7"/>
    <mergeCell ref="BI5:BJ5"/>
    <mergeCell ref="BK6:BL6"/>
    <mergeCell ref="B3:C4"/>
    <mergeCell ref="K3:L4"/>
    <mergeCell ref="BI7:BJ7"/>
    <mergeCell ref="U3:V4"/>
    <mergeCell ref="D3:J4"/>
    <mergeCell ref="M3:T4"/>
    <mergeCell ref="W3:AD4"/>
    <mergeCell ref="D6:J7"/>
    <mergeCell ref="K6:AD7"/>
    <mergeCell ref="BK10:BL10"/>
    <mergeCell ref="W15:W16"/>
    <mergeCell ref="BK8:BL8"/>
    <mergeCell ref="K9:AD10"/>
    <mergeCell ref="R15:R16"/>
    <mergeCell ref="S15:S16"/>
    <mergeCell ref="BI11:BJ11"/>
    <mergeCell ref="BI9:BJ9"/>
    <mergeCell ref="BK11:BL11"/>
    <mergeCell ref="AL8:BG10"/>
    <mergeCell ref="AL12:BG16"/>
    <mergeCell ref="BI25:BJ25"/>
    <mergeCell ref="A31:BH31"/>
    <mergeCell ref="BK13:BL13"/>
    <mergeCell ref="B27:C29"/>
    <mergeCell ref="BI19:BJ19"/>
    <mergeCell ref="BI20:BJ20"/>
    <mergeCell ref="B24:C25"/>
    <mergeCell ref="BI17:BJ17"/>
    <mergeCell ref="BK15:BL15"/>
    <mergeCell ref="K21:P22"/>
    <mergeCell ref="B18:C19"/>
    <mergeCell ref="BI13:BJ13"/>
    <mergeCell ref="K18:P19"/>
    <mergeCell ref="D12:J13"/>
    <mergeCell ref="K12:AD13"/>
    <mergeCell ref="D24:J25"/>
    <mergeCell ref="A1:BH1"/>
    <mergeCell ref="BI21:BJ21"/>
    <mergeCell ref="B21:C22"/>
    <mergeCell ref="BI15:BJ15"/>
    <mergeCell ref="BI3:BJ3"/>
    <mergeCell ref="B12:C13"/>
    <mergeCell ref="D18:J19"/>
    <mergeCell ref="Q18:AD19"/>
    <mergeCell ref="D21:J22"/>
    <mergeCell ref="Q21:AD22"/>
    <mergeCell ref="B15:C16"/>
    <mergeCell ref="B9:C10"/>
    <mergeCell ref="D9:J10"/>
    <mergeCell ref="AL18:BG20"/>
    <mergeCell ref="AL22:BG24"/>
    <mergeCell ref="AL3:BG6"/>
    <mergeCell ref="D27:J29"/>
    <mergeCell ref="AF3:AG6"/>
    <mergeCell ref="AH3:AK6"/>
    <mergeCell ref="AF18:AG20"/>
    <mergeCell ref="AH18:AK20"/>
    <mergeCell ref="AH22:AK24"/>
    <mergeCell ref="AF22:AG24"/>
    <mergeCell ref="J15:Q16"/>
    <mergeCell ref="D15:I16"/>
    <mergeCell ref="T15:V16"/>
    <mergeCell ref="X15:AD16"/>
    <mergeCell ref="AF8:AG10"/>
    <mergeCell ref="AH8:AK10"/>
    <mergeCell ref="AF12:AG16"/>
    <mergeCell ref="AH12:AK16"/>
  </mergeCells>
  <printOptions horizontalCentered="1" verticalCentered="1"/>
  <pageMargins left="0.19685039370078741" right="0.19685039370078741" top="0.19685039370078741" bottom="0.19685039370078741" header="0" footer="0"/>
  <pageSetup paperSize="9" scale="95" orientation="landscape" r:id="rId1"/>
  <headerFooter alignWithMargins="0"/>
</worksheet>
</file>

<file path=xl/worksheets/sheet3.xml><?xml version="1.0" encoding="utf-8"?>
<worksheet xmlns="http://schemas.openxmlformats.org/spreadsheetml/2006/main" xmlns:r="http://schemas.openxmlformats.org/officeDocument/2006/relationships">
  <dimension ref="A1:CJ127"/>
  <sheetViews>
    <sheetView view="pageBreakPreview" zoomScaleSheetLayoutView="100" workbookViewId="0">
      <selection activeCell="A44" sqref="A44:T44"/>
    </sheetView>
  </sheetViews>
  <sheetFormatPr defaultRowHeight="11.25"/>
  <cols>
    <col min="1" max="14" width="2.42578125" style="4" customWidth="1"/>
    <col min="15" max="15" width="1.140625" style="4" customWidth="1"/>
    <col min="16" max="16" width="1.85546875" style="4" customWidth="1"/>
    <col min="17" max="20" width="2.42578125" style="4" customWidth="1"/>
    <col min="21" max="22" width="1.7109375" style="4" customWidth="1"/>
    <col min="23" max="41" width="2.42578125" style="4" customWidth="1"/>
    <col min="42" max="43" width="1.7109375" style="4" customWidth="1"/>
    <col min="44" max="45" width="2.42578125" style="4" customWidth="1"/>
    <col min="46" max="46" width="1.85546875" style="4" customWidth="1"/>
    <col min="47" max="47" width="1.140625" style="4" customWidth="1"/>
    <col min="48" max="63" width="2.42578125" style="4" customWidth="1"/>
    <col min="64" max="64" width="2.5703125" style="2" bestFit="1" customWidth="1"/>
    <col min="65" max="65" width="2.140625" style="2" customWidth="1"/>
    <col min="66" max="66" width="2.140625" style="3" customWidth="1"/>
    <col min="67" max="67" width="2.5703125" style="3" bestFit="1" customWidth="1"/>
    <col min="68" max="73" width="2.140625" style="3" customWidth="1"/>
    <col min="74" max="74" width="5.140625" style="3" customWidth="1"/>
    <col min="75" max="96" width="2.140625" style="3" customWidth="1"/>
    <col min="97" max="16384" width="9.140625" style="3"/>
  </cols>
  <sheetData>
    <row r="1" spans="1:88">
      <c r="A1" s="1" t="str">
        <f>CONCATENATE([2]Sections!$K$1," - / - ",[2]Sections!$K$4," ",[2]Sections!$L$4,": ",[2]Sections!$N$4," [ ",[2]Sections!$V$2," ",ROMAN(COUNT($BO$1:$BO$85))," / ",ROMAN(BO1)," ]")</f>
        <v>Female Household Questionnaire - / - Section 1: Basic Information [ Page III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O1" s="3">
        <v>1</v>
      </c>
    </row>
    <row r="2" spans="1:88" ht="6" customHeight="1"/>
    <row r="3" spans="1:88" ht="15" customHeight="1">
      <c r="A3" s="1794">
        <f>VLOOKUP(BL3,[2]eFHH!$K$4:$M$257,3,FALSE)</f>
        <v>1.01</v>
      </c>
      <c r="B3" s="1795"/>
      <c r="C3" s="6" t="str">
        <f>VLOOKUP(BL3,[2]eFHH!$P$1:$XX$3017,8,FALSE)</f>
        <v>In which work or occupation do you spend most of your time?</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7"/>
      <c r="BL3" s="1910">
        <v>1.03</v>
      </c>
      <c r="BM3" s="1910"/>
      <c r="BR3" s="13"/>
      <c r="BS3" s="13"/>
      <c r="BT3" s="13"/>
      <c r="BU3" s="13"/>
      <c r="BV3" s="13"/>
      <c r="BW3" s="13"/>
      <c r="BX3" s="13"/>
      <c r="BY3" s="13"/>
      <c r="BZ3" s="13"/>
      <c r="CA3" s="13"/>
      <c r="CB3" s="13"/>
      <c r="CC3" s="13"/>
      <c r="CD3" s="13"/>
      <c r="CE3" s="13"/>
      <c r="CF3" s="13"/>
      <c r="CG3" s="13"/>
      <c r="CH3" s="13"/>
      <c r="CI3" s="13"/>
      <c r="CJ3" s="13"/>
    </row>
    <row r="4" spans="1:88" ht="14.25" customHeight="1">
      <c r="A4" s="251">
        <v>1</v>
      </c>
      <c r="B4" s="1248" t="str">
        <f>VLOOKUP(BL3,[2]eFHH!$P$1:$XX$3017,10,FALSE)</f>
        <v>House Work</v>
      </c>
      <c r="C4" s="1254"/>
      <c r="D4" s="1254"/>
      <c r="E4" s="1255"/>
      <c r="F4" s="1255"/>
      <c r="G4" s="1255"/>
      <c r="H4" s="1255"/>
      <c r="I4" s="163"/>
      <c r="J4" s="163"/>
      <c r="K4" s="251">
        <v>9</v>
      </c>
      <c r="L4" s="966" t="str">
        <f>VLOOKUP(BL3,[2]eFHH!$P$1:$XX$3017,18,FALSE)</f>
        <v>Processing of Pistachios</v>
      </c>
      <c r="M4" s="163"/>
      <c r="N4" s="163"/>
      <c r="O4" s="163"/>
      <c r="P4" s="163"/>
      <c r="Q4" s="163"/>
      <c r="R4" s="163"/>
      <c r="S4" s="163"/>
      <c r="T4" s="163"/>
      <c r="U4" s="163"/>
      <c r="V4" s="163"/>
      <c r="W4" s="163"/>
      <c r="X4" s="595">
        <v>17</v>
      </c>
      <c r="Y4" s="1911" t="str">
        <f>VLOOKUP(BL3,[2]eFHH!$P$1:$XX$3017,26,FALSE)</f>
        <v>Collection of Bushes / Firewood for Home Use</v>
      </c>
      <c r="Z4" s="1912"/>
      <c r="AA4" s="1912"/>
      <c r="AB4" s="1912"/>
      <c r="AC4" s="1912"/>
      <c r="AD4" s="1912"/>
      <c r="AE4" s="1912"/>
      <c r="AF4" s="1912"/>
      <c r="AG4" s="1912"/>
      <c r="AH4" s="1913"/>
      <c r="AI4" s="251">
        <v>25</v>
      </c>
      <c r="AJ4" s="1914" t="str">
        <f>VLOOKUP(BL3,[2]eFHH!$P$1:$XX$3017,34,FALSE)</f>
        <v xml:space="preserve">Mining </v>
      </c>
      <c r="AK4" s="163"/>
      <c r="AL4" s="163"/>
      <c r="AM4" s="163"/>
      <c r="AN4" s="163"/>
      <c r="AO4" s="163"/>
      <c r="AP4" s="163"/>
      <c r="AQ4" s="163"/>
      <c r="AR4" s="163"/>
      <c r="AS4" s="163"/>
      <c r="AT4" s="163"/>
      <c r="AU4" s="163"/>
      <c r="AV4" s="251">
        <v>34</v>
      </c>
      <c r="AW4" s="1248" t="str">
        <f>VLOOKUP(BL3,[2]eFHH!$P$1:$XX$3017,43,FALSE)</f>
        <v>Job With Non-Government Organization</v>
      </c>
      <c r="AX4" s="163"/>
      <c r="AY4" s="163"/>
      <c r="AZ4" s="1915"/>
      <c r="BA4" s="1915"/>
      <c r="BB4" s="1915"/>
      <c r="BC4" s="1915"/>
      <c r="BD4" s="1915"/>
      <c r="BE4" s="1915"/>
      <c r="BF4" s="167"/>
      <c r="BG4" s="167"/>
      <c r="BH4" s="1915"/>
      <c r="BI4" s="1915"/>
      <c r="BJ4" s="163"/>
      <c r="BK4" s="1853"/>
      <c r="BL4" s="1316">
        <f>VLOOKUP(BL3,[2]eFHH!$P$1:$XX$3017,60,FALSE)</f>
        <v>0</v>
      </c>
      <c r="BM4" s="1316"/>
      <c r="BR4" s="13"/>
      <c r="BS4" s="13"/>
      <c r="BT4" s="13"/>
      <c r="BU4" s="13"/>
      <c r="BV4" s="811"/>
      <c r="BW4" s="811"/>
      <c r="BX4" s="811"/>
      <c r="BY4" s="811"/>
      <c r="BZ4" s="811"/>
      <c r="CA4" s="811"/>
      <c r="CB4" s="811"/>
      <c r="CC4" s="811"/>
      <c r="CD4" s="811"/>
      <c r="CE4" s="13"/>
      <c r="CF4" s="13"/>
      <c r="CG4" s="13"/>
      <c r="CH4" s="13"/>
      <c r="CI4" s="13"/>
      <c r="CJ4" s="13"/>
    </row>
    <row r="5" spans="1:88" s="811" customFormat="1" ht="14.25" customHeight="1">
      <c r="A5" s="315">
        <v>2</v>
      </c>
      <c r="B5" s="1916" t="str">
        <f>VLOOKUP(BL3,[2]eFHH!$P$1:$XX$3017,11,FALSE)</f>
        <v>Clothes Washing</v>
      </c>
      <c r="C5" s="1917"/>
      <c r="D5" s="1917"/>
      <c r="E5" s="1917"/>
      <c r="F5" s="1917"/>
      <c r="G5" s="1917"/>
      <c r="H5" s="1917"/>
      <c r="I5" s="1300"/>
      <c r="J5" s="1918"/>
      <c r="K5" s="258">
        <v>10</v>
      </c>
      <c r="L5" s="1919" t="str">
        <f>VLOOKUP(BL3,[2]eFHH!$P$1:$XX$3017,19,FALSE)</f>
        <v>Livestock Production for Home Consumption</v>
      </c>
      <c r="M5" s="1920"/>
      <c r="N5" s="1920"/>
      <c r="O5" s="1920"/>
      <c r="P5" s="1920"/>
      <c r="Q5" s="1920"/>
      <c r="R5" s="1920"/>
      <c r="S5" s="1920"/>
      <c r="T5" s="1920"/>
      <c r="U5" s="1920"/>
      <c r="V5" s="1920"/>
      <c r="W5" s="1921"/>
      <c r="X5" s="595"/>
      <c r="Y5" s="1922"/>
      <c r="Z5" s="1923"/>
      <c r="AA5" s="1923"/>
      <c r="AB5" s="1923"/>
      <c r="AC5" s="1923"/>
      <c r="AD5" s="1923"/>
      <c r="AE5" s="1923"/>
      <c r="AF5" s="1923"/>
      <c r="AG5" s="1923"/>
      <c r="AH5" s="1924"/>
      <c r="AI5" s="251">
        <v>26</v>
      </c>
      <c r="AJ5" s="1925" t="str">
        <f>VLOOKUP(BL3,[2]eFHH!$P$1:$XX$3017,35,FALSE)</f>
        <v xml:space="preserve">Baker </v>
      </c>
      <c r="AK5" s="1300"/>
      <c r="AL5" s="1300"/>
      <c r="AM5" s="1300"/>
      <c r="AN5" s="1300"/>
      <c r="AO5" s="1300"/>
      <c r="AP5" s="1300"/>
      <c r="AQ5" s="1300"/>
      <c r="AR5" s="1300"/>
      <c r="AS5" s="1300"/>
      <c r="AT5" s="1300"/>
      <c r="AU5" s="1918"/>
      <c r="AV5" s="251">
        <v>35</v>
      </c>
      <c r="AW5" s="1926" t="str">
        <f>VLOOKUP(BL3,[2]eFHH!$P$1:$XX$3017,44,FALSE)</f>
        <v>Job With Company Or Private Sector</v>
      </c>
      <c r="AX5" s="1300"/>
      <c r="AY5" s="1300"/>
      <c r="AZ5" s="867"/>
      <c r="BA5" s="867"/>
      <c r="BB5" s="867"/>
      <c r="BC5" s="867"/>
      <c r="BD5" s="867"/>
      <c r="BE5" s="867"/>
      <c r="BF5" s="697"/>
      <c r="BG5" s="697"/>
      <c r="BH5" s="867"/>
      <c r="BI5" s="867"/>
      <c r="BJ5" s="1300"/>
      <c r="BK5" s="1927"/>
      <c r="BL5" s="1324" t="str">
        <f>VLOOKUP(BL3,[2]eFHH!$P$1:$XX$3017,3,FALSE)</f>
        <v/>
      </c>
      <c r="BM5" s="1324"/>
      <c r="BV5" s="953"/>
      <c r="BW5" s="953"/>
    </row>
    <row r="6" spans="1:88" s="811" customFormat="1" ht="14.25" customHeight="1">
      <c r="A6" s="258">
        <v>3</v>
      </c>
      <c r="B6" s="1919" t="str">
        <f>VLOOKUP(BL3,[2]eFHH!$P$1:$XX$3017,12,FALSE)</f>
        <v>Crop Production for Home Consumption</v>
      </c>
      <c r="C6" s="1928"/>
      <c r="D6" s="1928"/>
      <c r="E6" s="1928"/>
      <c r="F6" s="1928"/>
      <c r="G6" s="1928"/>
      <c r="H6" s="1928"/>
      <c r="I6" s="1928"/>
      <c r="J6" s="1929"/>
      <c r="K6" s="263"/>
      <c r="L6" s="1930"/>
      <c r="M6" s="1920"/>
      <c r="N6" s="1920"/>
      <c r="O6" s="1920"/>
      <c r="P6" s="1920"/>
      <c r="Q6" s="1920"/>
      <c r="R6" s="1920"/>
      <c r="S6" s="1920"/>
      <c r="T6" s="1920"/>
      <c r="U6" s="1920"/>
      <c r="V6" s="1920"/>
      <c r="W6" s="1921"/>
      <c r="X6" s="251">
        <v>18</v>
      </c>
      <c r="Y6" s="1925" t="str">
        <f>VLOOKUP(BL3,[2]eFHH!$P$1:$XX$3017,27,FALSE)</f>
        <v>Beauty Parlor</v>
      </c>
      <c r="Z6" s="1300"/>
      <c r="AA6" s="1300"/>
      <c r="AB6" s="1300"/>
      <c r="AC6" s="1300"/>
      <c r="AD6" s="868"/>
      <c r="AE6" s="868"/>
      <c r="AF6" s="1607"/>
      <c r="AG6" s="1607"/>
      <c r="AH6" s="1918"/>
      <c r="AI6" s="251">
        <v>27</v>
      </c>
      <c r="AJ6" s="1925" t="str">
        <f>VLOOKUP(BL3,[2]eFHH!$P$1:$XX$3017,36,FALSE)</f>
        <v>Tailor</v>
      </c>
      <c r="AK6" s="1300"/>
      <c r="AL6" s="1300"/>
      <c r="AM6" s="1300"/>
      <c r="AN6" s="1300"/>
      <c r="AO6" s="1300"/>
      <c r="AP6" s="1607"/>
      <c r="AQ6" s="1607"/>
      <c r="AR6" s="1300"/>
      <c r="AS6" s="1300"/>
      <c r="AT6" s="1300"/>
      <c r="AU6" s="1918"/>
      <c r="AV6" s="251">
        <v>36</v>
      </c>
      <c r="AW6" s="1916" t="str">
        <f>VLOOKUP(BL3,[2]eFHH!$P$1:$XX$3017,45,FALSE)</f>
        <v>Military Service / Police / Army</v>
      </c>
      <c r="AX6" s="1300"/>
      <c r="AY6" s="1300"/>
      <c r="AZ6" s="1931"/>
      <c r="BA6" s="1931"/>
      <c r="BB6" s="1931"/>
      <c r="BC6" s="1931"/>
      <c r="BD6" s="1931"/>
      <c r="BE6" s="1931"/>
      <c r="BF6" s="1931"/>
      <c r="BG6" s="1931"/>
      <c r="BH6" s="1931"/>
      <c r="BI6" s="1931"/>
      <c r="BJ6" s="1300"/>
      <c r="BK6" s="1932"/>
    </row>
    <row r="7" spans="1:88" s="811" customFormat="1" ht="14.25" customHeight="1">
      <c r="A7" s="263"/>
      <c r="B7" s="1919"/>
      <c r="C7" s="1928"/>
      <c r="D7" s="1928"/>
      <c r="E7" s="1928"/>
      <c r="F7" s="1928"/>
      <c r="G7" s="1928"/>
      <c r="H7" s="1928"/>
      <c r="I7" s="1928"/>
      <c r="J7" s="1929"/>
      <c r="K7" s="288">
        <v>11</v>
      </c>
      <c r="L7" s="1925" t="str">
        <f>VLOOKUP(BL3,[2]eFHH!$P$1:$XX$3017,20,FALSE)</f>
        <v>Wool Weaving</v>
      </c>
      <c r="M7" s="1300"/>
      <c r="N7" s="1300"/>
      <c r="O7" s="1300"/>
      <c r="P7" s="1931"/>
      <c r="Q7" s="1931"/>
      <c r="R7" s="1931"/>
      <c r="S7" s="1931"/>
      <c r="T7" s="1931"/>
      <c r="U7" s="1931"/>
      <c r="V7" s="1931"/>
      <c r="W7" s="1932"/>
      <c r="X7" s="251">
        <v>19</v>
      </c>
      <c r="Y7" s="1925" t="str">
        <f>VLOOKUP(BL3,[2]eFHH!$P$1:$XX$3017,28,FALSE)</f>
        <v>Trading / Middleman</v>
      </c>
      <c r="Z7" s="1300"/>
      <c r="AA7" s="1300"/>
      <c r="AB7" s="1300"/>
      <c r="AC7" s="1300"/>
      <c r="AD7" s="1933"/>
      <c r="AE7" s="1933"/>
      <c r="AF7" s="1933"/>
      <c r="AG7" s="1933"/>
      <c r="AH7" s="1934"/>
      <c r="AI7" s="251">
        <v>28</v>
      </c>
      <c r="AJ7" s="1925" t="str">
        <f>VLOOKUP(BL3,[2]eFHH!$P$1:$XX$3017,37,FALSE)</f>
        <v>Needlecraft</v>
      </c>
      <c r="AK7" s="1300"/>
      <c r="AL7" s="1300"/>
      <c r="AM7" s="1300"/>
      <c r="AN7" s="1300"/>
      <c r="AO7" s="1300"/>
      <c r="AP7" s="1300"/>
      <c r="AQ7" s="1300"/>
      <c r="AR7" s="1300"/>
      <c r="AS7" s="1300"/>
      <c r="AT7" s="1300"/>
      <c r="AU7" s="1918"/>
      <c r="AV7" s="251">
        <v>37</v>
      </c>
      <c r="AW7" s="1916" t="str">
        <f>VLOOKUP(BL3,[2]eFHH!$P$1:$XX$3017,46,FALSE)</f>
        <v>Begging</v>
      </c>
      <c r="AX7" s="1300"/>
      <c r="AY7" s="1300"/>
      <c r="AZ7" s="867"/>
      <c r="BA7" s="867"/>
      <c r="BB7" s="867"/>
      <c r="BC7" s="867"/>
      <c r="BD7" s="867"/>
      <c r="BE7" s="867"/>
      <c r="BF7" s="697"/>
      <c r="BG7" s="697"/>
      <c r="BH7" s="867"/>
      <c r="BI7" s="867"/>
      <c r="BK7" s="1295"/>
    </row>
    <row r="8" spans="1:88" s="811" customFormat="1" ht="14.25" customHeight="1">
      <c r="A8" s="288">
        <v>4</v>
      </c>
      <c r="B8" s="1916" t="str">
        <f>VLOOKUP(BL3,[2]eFHH!$P$1:$XX$3017,13,FALSE)</f>
        <v>Production And Sale Of Field Crops</v>
      </c>
      <c r="C8" s="1917"/>
      <c r="D8" s="1917"/>
      <c r="E8" s="1917"/>
      <c r="F8" s="1917"/>
      <c r="G8" s="1917"/>
      <c r="H8" s="1917"/>
      <c r="I8" s="1300"/>
      <c r="J8" s="1918"/>
      <c r="K8" s="251">
        <v>12</v>
      </c>
      <c r="L8" s="1925" t="str">
        <f>VLOOKUP(BL3,[2]eFHH!$P$1:$XX$3017,21,FALSE)</f>
        <v>Production And Sale Of Live Animals</v>
      </c>
      <c r="M8" s="1300"/>
      <c r="N8" s="1300"/>
      <c r="O8" s="1300"/>
      <c r="P8" s="1917"/>
      <c r="Q8" s="1300"/>
      <c r="R8" s="1300"/>
      <c r="S8" s="1002"/>
      <c r="T8" s="1933"/>
      <c r="U8" s="1300"/>
      <c r="V8" s="1300"/>
      <c r="W8" s="1918"/>
      <c r="X8" s="251">
        <v>20</v>
      </c>
      <c r="Y8" s="1935" t="str">
        <f>VLOOKUP(BL3,[2]eFHH!$P$1:$XX$3017,29,FALSE)</f>
        <v>Collector and Seller Of Bushes</v>
      </c>
      <c r="Z8" s="1300"/>
      <c r="AA8" s="1300"/>
      <c r="AB8" s="1300"/>
      <c r="AC8" s="1300"/>
      <c r="AD8" s="1933"/>
      <c r="AE8" s="1933"/>
      <c r="AF8" s="1933"/>
      <c r="AG8" s="1933"/>
      <c r="AH8" s="1934"/>
      <c r="AI8" s="251">
        <v>29</v>
      </c>
      <c r="AJ8" s="1916" t="str">
        <f>VLOOKUP(BL3,[2]eFHH!$P$1:$XX$3017,38,FALSE)</f>
        <v>Carpet Weaving</v>
      </c>
      <c r="AK8" s="1300"/>
      <c r="AL8" s="1300"/>
      <c r="AM8" s="1300"/>
      <c r="AN8" s="1300"/>
      <c r="AO8" s="1300"/>
      <c r="AP8" s="1300"/>
      <c r="AQ8" s="1300"/>
      <c r="AR8" s="1300"/>
      <c r="AS8" s="1300"/>
      <c r="AT8" s="1300"/>
      <c r="AU8" s="1918"/>
      <c r="AV8" s="251">
        <v>38</v>
      </c>
      <c r="AW8" s="1936" t="str">
        <f>VLOOKUP(BL3,[2]eFHH!$P$1:$XX$3017,47,FALSE)</f>
        <v>None</v>
      </c>
      <c r="AX8" s="1937"/>
      <c r="AY8" s="1278"/>
      <c r="AZ8" s="1278"/>
      <c r="BA8" s="1278"/>
      <c r="BB8" s="1278"/>
      <c r="BC8" s="1278"/>
      <c r="BD8" s="1278"/>
      <c r="BE8" s="1278"/>
      <c r="BF8" s="1278"/>
      <c r="BG8" s="1278"/>
      <c r="BH8" s="1278"/>
      <c r="BI8" s="1278"/>
      <c r="BJ8" s="251" t="s">
        <v>0</v>
      </c>
      <c r="BK8" s="251" t="s">
        <v>1</v>
      </c>
      <c r="BL8" s="1938"/>
      <c r="BM8" s="1938"/>
    </row>
    <row r="9" spans="1:88" s="811" customFormat="1" ht="14.25" customHeight="1">
      <c r="A9" s="251">
        <v>5</v>
      </c>
      <c r="B9" s="1916" t="str">
        <f>VLOOKUP(BL3,[2]eFHH!$P$1:$XX$3017,14,FALSE)</f>
        <v>Production And Sale Of Opium</v>
      </c>
      <c r="C9" s="698"/>
      <c r="D9" s="698"/>
      <c r="E9" s="698"/>
      <c r="F9" s="698"/>
      <c r="G9" s="698"/>
      <c r="H9" s="698"/>
      <c r="I9" s="1300"/>
      <c r="J9" s="1918"/>
      <c r="K9" s="251">
        <v>13</v>
      </c>
      <c r="L9" s="1925" t="str">
        <f>VLOOKUP(BL3,[2]eFHH!$P$1:$XX$3017,22,FALSE)</f>
        <v>Production And Sale Of Leather, Skins &amp; Wool</v>
      </c>
      <c r="M9" s="1300"/>
      <c r="N9" s="1300"/>
      <c r="O9" s="1300"/>
      <c r="P9" s="868"/>
      <c r="Q9" s="1300"/>
      <c r="R9" s="1300"/>
      <c r="S9" s="1002"/>
      <c r="T9" s="1933"/>
      <c r="U9" s="1300"/>
      <c r="V9" s="1300"/>
      <c r="W9" s="1918"/>
      <c r="X9" s="288">
        <v>21</v>
      </c>
      <c r="Y9" s="1925" t="str">
        <f>VLOOKUP(BL3,[2]eFHH!$P$1:$XX$3017,30,FALSE)</f>
        <v>Cross Border Trade</v>
      </c>
      <c r="Z9" s="1300"/>
      <c r="AA9" s="1300"/>
      <c r="AB9" s="1300"/>
      <c r="AC9" s="1300"/>
      <c r="AD9" s="1939"/>
      <c r="AE9" s="1939"/>
      <c r="AF9" s="1300"/>
      <c r="AG9" s="1300"/>
      <c r="AH9" s="1940"/>
      <c r="AI9" s="251">
        <v>30</v>
      </c>
      <c r="AJ9" s="1916" t="str">
        <f>VLOOKUP(BL3,[2]eFHH!$P$1:$XX$3017,39,FALSE)</f>
        <v>Doctor</v>
      </c>
      <c r="AK9" s="1300"/>
      <c r="AL9" s="1300"/>
      <c r="AM9" s="1300"/>
      <c r="AN9" s="1300"/>
      <c r="AO9" s="1300"/>
      <c r="AP9" s="1300"/>
      <c r="AQ9" s="1300"/>
      <c r="AR9" s="1300"/>
      <c r="AS9" s="1300"/>
      <c r="AT9" s="1300"/>
      <c r="AU9" s="1918"/>
      <c r="AV9" s="263" t="s">
        <v>6</v>
      </c>
      <c r="AW9" s="1306" t="str">
        <f>VLOOKUP(BL3,[2]eFHH!$P$1:$XX$3017,48,FALSE)</f>
        <v>Other:</v>
      </c>
      <c r="AX9" s="1941"/>
      <c r="AY9" s="1942"/>
      <c r="AZ9" s="1942"/>
      <c r="BA9" s="1942"/>
      <c r="BB9" s="1942"/>
      <c r="BC9" s="1942"/>
      <c r="BD9" s="1942"/>
      <c r="BE9" s="1942"/>
      <c r="BF9" s="1942"/>
      <c r="BG9" s="1942"/>
      <c r="BH9" s="1942"/>
      <c r="BI9" s="1942"/>
      <c r="BJ9" s="1942"/>
      <c r="BK9" s="1943"/>
      <c r="BL9" s="1944"/>
      <c r="BM9" s="1944"/>
    </row>
    <row r="10" spans="1:88" s="811" customFormat="1" ht="14.25" customHeight="1">
      <c r="A10" s="251">
        <v>6</v>
      </c>
      <c r="B10" s="1916" t="str">
        <f>VLOOKUP(BL3,[2]eFHH!$P$1:$XX$3017,15,FALSE)</f>
        <v>Production And Sale Of Orchard Products</v>
      </c>
      <c r="C10" s="698"/>
      <c r="D10" s="698"/>
      <c r="E10" s="698"/>
      <c r="F10" s="698"/>
      <c r="G10" s="698"/>
      <c r="H10" s="698"/>
      <c r="I10" s="1300"/>
      <c r="J10" s="1918"/>
      <c r="K10" s="251">
        <v>14</v>
      </c>
      <c r="L10" s="1925" t="str">
        <f>VLOOKUP(BL3,[2]eFHH!$P$1:$XX$3017,23,FALSE)</f>
        <v>Production and Sale of Dairy Products (Milk, Cheese, or Curd)</v>
      </c>
      <c r="M10" s="1300"/>
      <c r="N10" s="1300"/>
      <c r="O10" s="1300"/>
      <c r="P10" s="868"/>
      <c r="Q10" s="1300"/>
      <c r="R10" s="1300"/>
      <c r="S10" s="1002"/>
      <c r="T10" s="1933"/>
      <c r="U10" s="1300"/>
      <c r="V10" s="1300"/>
      <c r="W10" s="1918"/>
      <c r="X10" s="251">
        <v>22</v>
      </c>
      <c r="Y10" s="1925" t="str">
        <f>VLOOKUP(BL3,[2]eFHH!$P$1:$XX$3017,31,FALSE)</f>
        <v>Smuggling</v>
      </c>
      <c r="Z10" s="1300"/>
      <c r="AA10" s="1300"/>
      <c r="AB10" s="1300"/>
      <c r="AC10" s="1300"/>
      <c r="AD10" s="1939"/>
      <c r="AE10" s="1939"/>
      <c r="AF10" s="1300"/>
      <c r="AG10" s="1300"/>
      <c r="AH10" s="1940"/>
      <c r="AI10" s="251">
        <v>31</v>
      </c>
      <c r="AJ10" s="1945" t="str">
        <f>VLOOKUP(BL3,[2]eFHH!$P$1:$XX$3017,40,FALSE)</f>
        <v>Health Worker / Nurse / Midwife</v>
      </c>
      <c r="AK10" s="1300"/>
      <c r="AL10" s="1300"/>
      <c r="AM10" s="1300"/>
      <c r="AN10" s="1300"/>
      <c r="AO10" s="1300"/>
      <c r="AP10" s="1946"/>
      <c r="AQ10" s="1946"/>
      <c r="AR10" s="1300"/>
      <c r="AS10" s="1300"/>
      <c r="AT10" s="1300"/>
      <c r="AU10" s="1918"/>
      <c r="AV10" s="595"/>
      <c r="AW10" s="1947"/>
      <c r="AX10" s="1941"/>
      <c r="AY10" s="1942"/>
      <c r="AZ10" s="1942"/>
      <c r="BA10" s="1942"/>
      <c r="BB10" s="1942"/>
      <c r="BC10" s="1942"/>
      <c r="BD10" s="1942"/>
      <c r="BE10" s="1942"/>
      <c r="BF10" s="1942"/>
      <c r="BG10" s="1942"/>
      <c r="BH10" s="1942"/>
      <c r="BI10" s="1942"/>
      <c r="BJ10" s="1942"/>
      <c r="BK10" s="1943"/>
      <c r="BL10" s="1938"/>
      <c r="BM10" s="1944"/>
    </row>
    <row r="11" spans="1:88" s="811" customFormat="1" ht="14.25" customHeight="1">
      <c r="A11" s="251">
        <v>7</v>
      </c>
      <c r="B11" s="1916" t="str">
        <f>VLOOKUP(BL3,[2]eFHH!$P$1:$XX$3017,16,FALSE)</f>
        <v>Agricultural Wage Labour</v>
      </c>
      <c r="C11" s="1948"/>
      <c r="D11" s="1948"/>
      <c r="E11" s="1948"/>
      <c r="F11" s="1948"/>
      <c r="G11" s="1948"/>
      <c r="H11" s="1949"/>
      <c r="I11" s="1300"/>
      <c r="J11" s="1918"/>
      <c r="K11" s="251">
        <v>15</v>
      </c>
      <c r="L11" s="1925" t="str">
        <f>VLOOKUP(BL3,[2]eFHH!$P$1:$XX$3017,24,FALSE)</f>
        <v>Livestock Wage Labour</v>
      </c>
      <c r="M11" s="1300"/>
      <c r="N11" s="1300"/>
      <c r="O11" s="1300"/>
      <c r="P11" s="698"/>
      <c r="Q11" s="1300"/>
      <c r="R11" s="1300"/>
      <c r="S11" s="1002"/>
      <c r="T11" s="1933"/>
      <c r="U11" s="1300"/>
      <c r="V11" s="1300"/>
      <c r="W11" s="1918"/>
      <c r="X11" s="251">
        <v>23</v>
      </c>
      <c r="Y11" s="1925" t="str">
        <f>VLOOKUP(BL3,[2]eFHH!$P$1:$XX$3017,32,FALSE)</f>
        <v>Shopkeeper</v>
      </c>
      <c r="Z11" s="1300"/>
      <c r="AA11" s="1300"/>
      <c r="AB11" s="1300"/>
      <c r="AC11" s="1300"/>
      <c r="AD11" s="1300"/>
      <c r="AE11" s="1300"/>
      <c r="AF11" s="1300"/>
      <c r="AG11" s="1300"/>
      <c r="AH11" s="1918"/>
      <c r="AI11" s="251">
        <v>32</v>
      </c>
      <c r="AJ11" s="1916" t="str">
        <f>VLOOKUP(BL3,[2]eFHH!$P$1:$XX$3017,41,FALSE)</f>
        <v>Principal / Teacher Manager / Teacher</v>
      </c>
      <c r="AK11" s="1300"/>
      <c r="AL11" s="1300"/>
      <c r="AM11" s="1300"/>
      <c r="AN11" s="1300"/>
      <c r="AO11" s="1300"/>
      <c r="AP11" s="1946"/>
      <c r="AQ11" s="1946"/>
      <c r="AR11" s="1300"/>
      <c r="AS11" s="1300"/>
      <c r="AT11" s="1300"/>
      <c r="AU11" s="1918"/>
      <c r="AV11" s="595"/>
      <c r="AW11" s="1947"/>
      <c r="AX11" s="1941"/>
      <c r="AY11" s="1942"/>
      <c r="AZ11" s="1942"/>
      <c r="BA11" s="1942"/>
      <c r="BB11" s="1942"/>
      <c r="BC11" s="1942"/>
      <c r="BD11" s="1942"/>
      <c r="BE11" s="1942"/>
      <c r="BF11" s="1942"/>
      <c r="BG11" s="1942"/>
      <c r="BH11" s="1942"/>
      <c r="BI11" s="1942"/>
      <c r="BJ11" s="1942"/>
      <c r="BK11" s="1943"/>
      <c r="BL11" s="1938"/>
      <c r="BM11" s="810"/>
    </row>
    <row r="12" spans="1:88" s="811" customFormat="1" ht="14.25" customHeight="1">
      <c r="A12" s="251">
        <v>8</v>
      </c>
      <c r="B12" s="1222" t="str">
        <f>VLOOKUP(BL3,[2]eFHH!$P$1:$XX$3017,17,FALSE)</f>
        <v>Opium Wage Labour</v>
      </c>
      <c r="C12" s="1278"/>
      <c r="D12" s="1278"/>
      <c r="E12" s="1278"/>
      <c r="F12" s="1278"/>
      <c r="G12" s="1278"/>
      <c r="H12" s="1278"/>
      <c r="I12" s="1278"/>
      <c r="J12" s="1278"/>
      <c r="K12" s="251">
        <v>16</v>
      </c>
      <c r="L12" s="1950" t="str">
        <f>VLOOKUP(BL3,[2]eFHH!$P$1:$XX$3017,25,FALSE)</f>
        <v>Collection of Bushes / Firewood for Sale</v>
      </c>
      <c r="M12" s="1278"/>
      <c r="N12" s="1278"/>
      <c r="O12" s="1278"/>
      <c r="P12" s="1278"/>
      <c r="Q12" s="1278"/>
      <c r="R12" s="1278"/>
      <c r="S12" s="1278"/>
      <c r="T12" s="1278"/>
      <c r="U12" s="1278"/>
      <c r="V12" s="1278"/>
      <c r="W12" s="1278"/>
      <c r="X12" s="251">
        <v>24</v>
      </c>
      <c r="Y12" s="930" t="str">
        <f>VLOOKUP(BL3,[2]eFHH!$P$1:$XX$3017,33,FALSE)</f>
        <v>Milling</v>
      </c>
      <c r="Z12" s="1278"/>
      <c r="AA12" s="1278"/>
      <c r="AB12" s="1278"/>
      <c r="AC12" s="1278"/>
      <c r="AD12" s="1278"/>
      <c r="AE12" s="1278"/>
      <c r="AF12" s="1278"/>
      <c r="AG12" s="1278"/>
      <c r="AH12" s="1278"/>
      <c r="AI12" s="288">
        <v>33</v>
      </c>
      <c r="AJ12" s="1222" t="str">
        <f>VLOOKUP(BL3,[2]eFHH!$P$1:$XX$3017,42,FALSE)</f>
        <v>Job With Government</v>
      </c>
      <c r="AK12" s="1278"/>
      <c r="AL12" s="1278"/>
      <c r="AM12" s="1278"/>
      <c r="AN12" s="1278"/>
      <c r="AO12" s="1278"/>
      <c r="AP12" s="1278"/>
      <c r="AQ12" s="1278"/>
      <c r="AR12" s="1278"/>
      <c r="AS12" s="1278"/>
      <c r="AT12" s="1278"/>
      <c r="AU12" s="1858"/>
      <c r="AV12" s="595"/>
      <c r="AW12" s="1947"/>
      <c r="AX12" s="1951"/>
      <c r="AY12" s="1952"/>
      <c r="AZ12" s="1952"/>
      <c r="BA12" s="1952"/>
      <c r="BB12" s="1952"/>
      <c r="BC12" s="1952"/>
      <c r="BD12" s="1952"/>
      <c r="BE12" s="1952"/>
      <c r="BF12" s="1952"/>
      <c r="BG12" s="1952"/>
      <c r="BH12" s="1952"/>
      <c r="BI12" s="1952"/>
      <c r="BJ12" s="1952"/>
      <c r="BK12" s="1953"/>
    </row>
    <row r="13" spans="1:88" s="811" customFormat="1" ht="14.25" customHeight="1">
      <c r="AF13" s="1954"/>
      <c r="AG13" s="1954"/>
      <c r="BB13" s="1955"/>
      <c r="BC13" s="1955"/>
      <c r="BL13" s="965">
        <v>1.1299999999999999</v>
      </c>
      <c r="BM13" s="965"/>
      <c r="BP13" s="965">
        <v>1.05</v>
      </c>
      <c r="BQ13" s="965"/>
      <c r="BR13" s="965">
        <v>1.1599999999999999</v>
      </c>
      <c r="BS13" s="965"/>
    </row>
    <row r="14" spans="1:88" s="811" customFormat="1" ht="15" customHeight="1">
      <c r="A14" s="1956">
        <f>VLOOKUP(BP13,[2]eFHH!$K$4:$M$257,3,FALSE)</f>
        <v>1.02</v>
      </c>
      <c r="B14" s="1956"/>
      <c r="C14" s="550" t="str">
        <f>VLOOKUP(BP13,[2]eFHH!$P$1:$XX$3017,8,FALSE)</f>
        <v>How many years of school, madrassas or mosque school have you completed?</v>
      </c>
      <c r="D14" s="550"/>
      <c r="E14" s="550"/>
      <c r="F14" s="550"/>
      <c r="G14" s="550"/>
      <c r="H14" s="550"/>
      <c r="I14" s="550"/>
      <c r="J14" s="550"/>
      <c r="K14" s="550"/>
      <c r="L14" s="550"/>
      <c r="M14" s="550"/>
      <c r="N14" s="550"/>
      <c r="O14" s="550"/>
      <c r="P14" s="550"/>
      <c r="Q14" s="550"/>
      <c r="R14" s="550"/>
      <c r="S14" s="550"/>
      <c r="T14" s="550"/>
      <c r="V14" s="1830"/>
      <c r="W14" s="963">
        <f>VLOOKUP(BR13,[2]eFHH!$K$4:$M$257,3,FALSE)</f>
        <v>1.03</v>
      </c>
      <c r="X14" s="1839"/>
      <c r="Y14" s="15" t="str">
        <f>VLOOKUP(BR13,[2]eFHH!$P$1:$XX$3017,8,FALSE)</f>
        <v>How many rooms are there in this dwelling?</v>
      </c>
      <c r="Z14" s="15"/>
      <c r="AA14" s="15"/>
      <c r="AB14" s="15"/>
      <c r="AC14" s="15"/>
      <c r="AD14" s="15"/>
      <c r="AE14" s="15"/>
      <c r="AF14" s="15"/>
      <c r="AG14" s="15"/>
      <c r="AH14" s="15"/>
      <c r="AI14" s="15"/>
      <c r="AJ14" s="15"/>
      <c r="AK14" s="15"/>
      <c r="AL14" s="15"/>
      <c r="AM14" s="15"/>
      <c r="AN14" s="15"/>
      <c r="AO14" s="16"/>
      <c r="BP14" s="969">
        <f>VLOOKUP(BP13,[2]eFHH!$P$1:$XX$3017,60,FALSE)</f>
        <v>0</v>
      </c>
      <c r="BQ14" s="969"/>
      <c r="BR14" s="969">
        <f>VLOOKUP(BR13,[2]eFHH!$P$1:$XX$3017,60,FALSE)</f>
        <v>0</v>
      </c>
      <c r="BS14" s="969"/>
    </row>
    <row r="15" spans="1:88" s="811" customFormat="1" ht="14.25" customHeight="1">
      <c r="A15" s="1844" t="str">
        <f>VLOOKUP(BP13,[2]eFHH!$P$1:$XX$3017,9,FALSE)</f>
        <v>[MARK ALL MENTIONED]</v>
      </c>
      <c r="B15" s="1845"/>
      <c r="C15" s="1845"/>
      <c r="D15" s="1845"/>
      <c r="E15" s="1845"/>
      <c r="F15" s="1845"/>
      <c r="G15" s="1845"/>
      <c r="H15" s="1845"/>
      <c r="I15" s="1845"/>
      <c r="J15" s="1845"/>
      <c r="K15" s="1845"/>
      <c r="L15" s="1957"/>
      <c r="M15" s="1845"/>
      <c r="N15" s="1845"/>
      <c r="O15" s="1845"/>
      <c r="P15" s="1845"/>
      <c r="Q15" s="1845"/>
      <c r="R15" s="1845"/>
      <c r="S15" s="1957"/>
      <c r="T15" s="1958"/>
      <c r="V15" s="1830"/>
      <c r="W15" s="95" t="s">
        <v>3</v>
      </c>
      <c r="X15" s="96"/>
      <c r="Y15" s="96"/>
      <c r="Z15" s="96"/>
      <c r="AA15" s="96"/>
      <c r="AB15" s="96"/>
      <c r="AC15" s="96"/>
      <c r="AD15" s="96"/>
      <c r="AE15" s="96"/>
      <c r="AF15" s="96"/>
      <c r="AG15" s="96"/>
      <c r="AH15" s="96"/>
      <c r="AI15" s="970" t="str">
        <f>VLOOKUP(BR13,[2]eFHH!$P$1:$XX$3017,10,FALSE)</f>
        <v>Rooms</v>
      </c>
      <c r="AJ15" s="1959"/>
      <c r="AK15" s="1959"/>
      <c r="AL15" s="1959"/>
      <c r="AM15" s="1959"/>
      <c r="AN15" s="1960"/>
      <c r="AO15" s="251" t="s">
        <v>0</v>
      </c>
      <c r="BP15" s="972" t="str">
        <f>VLOOKUP(BP13,[2]eFHH!$P$1:$XX$3017,3,FALSE)</f>
        <v/>
      </c>
      <c r="BQ15" s="972"/>
      <c r="BR15" s="972" t="str">
        <f>VLOOKUP(BR13,[2]eFHH!$P$1:$XX$3017,3,FALSE)</f>
        <v/>
      </c>
      <c r="BS15" s="972"/>
    </row>
    <row r="16" spans="1:88" s="811" customFormat="1" ht="14.25" customHeight="1">
      <c r="A16" s="296">
        <v>0</v>
      </c>
      <c r="B16" s="676" t="str">
        <f>VLOOKUP(BP16,[2]eFHH!$P$1:$XX$3017,10,FALSE)</f>
        <v>No School</v>
      </c>
      <c r="C16" s="12"/>
      <c r="D16" s="12"/>
      <c r="E16" s="12"/>
      <c r="F16" s="12"/>
      <c r="G16" s="12"/>
      <c r="H16" s="12"/>
      <c r="I16" s="12"/>
      <c r="J16" s="12"/>
      <c r="K16" s="12"/>
      <c r="L16" s="12"/>
      <c r="M16" s="12"/>
      <c r="N16" s="12"/>
      <c r="O16" s="12"/>
      <c r="P16" s="12"/>
      <c r="Q16" s="12"/>
      <c r="R16" s="12"/>
      <c r="S16" s="12"/>
      <c r="T16" s="255"/>
      <c r="V16" s="1830"/>
      <c r="W16" s="107"/>
      <c r="X16" s="108"/>
      <c r="Y16" s="108"/>
      <c r="Z16" s="108"/>
      <c r="AA16" s="108"/>
      <c r="AB16" s="108"/>
      <c r="AC16" s="108"/>
      <c r="AD16" s="108"/>
      <c r="AE16" s="108"/>
      <c r="AF16" s="108"/>
      <c r="AG16" s="108"/>
      <c r="AH16" s="108"/>
      <c r="AI16" s="1961"/>
      <c r="AJ16" s="1961"/>
      <c r="AK16" s="1961"/>
      <c r="AL16" s="1961"/>
      <c r="AM16" s="1961"/>
      <c r="AN16" s="1960"/>
      <c r="AO16" s="251" t="s">
        <v>1</v>
      </c>
      <c r="BP16" s="965">
        <v>1.04</v>
      </c>
      <c r="BQ16" s="965"/>
    </row>
    <row r="17" spans="1:71" s="811" customFormat="1" ht="14.25" customHeight="1">
      <c r="A17" s="1204" t="str">
        <f>VLOOKUP(BP16,[2]eFHH!$P$1:$XX$3017,11,FALSE)</f>
        <v>Primary School</v>
      </c>
      <c r="B17" s="1205"/>
      <c r="C17" s="1205"/>
      <c r="D17" s="1205"/>
      <c r="E17" s="1205"/>
      <c r="F17" s="1205"/>
      <c r="G17" s="1205"/>
      <c r="H17" s="1205"/>
      <c r="I17" s="1205"/>
      <c r="J17" s="1962" t="s">
        <v>4</v>
      </c>
      <c r="K17" s="96" t="s">
        <v>7</v>
      </c>
      <c r="L17" s="96"/>
      <c r="M17" s="96"/>
      <c r="N17" s="96"/>
      <c r="O17" s="96"/>
      <c r="P17" s="96"/>
      <c r="Q17" s="727"/>
      <c r="R17" s="727"/>
      <c r="S17" s="1963"/>
      <c r="T17" s="1058" t="s">
        <v>0</v>
      </c>
      <c r="V17" s="1830"/>
      <c r="AE17" s="1964"/>
      <c r="AF17" s="1964"/>
      <c r="AX17" s="1308"/>
      <c r="AY17" s="1308"/>
      <c r="AZ17" s="8"/>
      <c r="BA17" s="1111"/>
      <c r="BB17" s="1111"/>
      <c r="BC17" s="1111"/>
      <c r="BD17" s="1111"/>
      <c r="BE17" s="1111"/>
      <c r="BF17" s="1111"/>
      <c r="BG17" s="1111"/>
      <c r="BH17" s="1111"/>
      <c r="BI17" s="1111"/>
      <c r="BJ17" s="1111"/>
      <c r="BK17" s="1111"/>
      <c r="BL17" s="1111"/>
      <c r="BM17" s="1111"/>
      <c r="BN17" s="1111"/>
      <c r="BO17" s="1111"/>
      <c r="BP17" s="1111"/>
      <c r="BR17" s="965">
        <v>1.17</v>
      </c>
      <c r="BS17" s="965"/>
    </row>
    <row r="18" spans="1:71" s="811" customFormat="1" ht="15" customHeight="1" thickBot="1">
      <c r="A18" s="624"/>
      <c r="B18" s="625"/>
      <c r="C18" s="625"/>
      <c r="D18" s="625"/>
      <c r="E18" s="625"/>
      <c r="F18" s="625"/>
      <c r="G18" s="625"/>
      <c r="H18" s="625"/>
      <c r="I18" s="625"/>
      <c r="J18" s="1965"/>
      <c r="K18" s="108"/>
      <c r="L18" s="108"/>
      <c r="M18" s="108"/>
      <c r="N18" s="108"/>
      <c r="O18" s="108"/>
      <c r="P18" s="108"/>
      <c r="Q18" s="737"/>
      <c r="R18" s="737"/>
      <c r="S18" s="1966"/>
      <c r="T18" s="1967" t="s">
        <v>1</v>
      </c>
      <c r="V18" s="1830"/>
      <c r="W18" s="963">
        <f>VLOOKUP(BR17,[2]eFHH!$K$4:$M$257,3,FALSE)</f>
        <v>1.04</v>
      </c>
      <c r="X18" s="1839"/>
      <c r="Y18" s="6" t="str">
        <f>VLOOKUP(BR17,[2]eFHH!$P$1:$XX$3017,8,FALSE)</f>
        <v>Are any rooms in this dwelling shared with other households?</v>
      </c>
      <c r="Z18" s="1246"/>
      <c r="AA18" s="1246"/>
      <c r="AB18" s="1246"/>
      <c r="AC18" s="1246"/>
      <c r="AD18" s="1246"/>
      <c r="AE18" s="1246"/>
      <c r="AF18" s="1246"/>
      <c r="AG18" s="1246"/>
      <c r="AH18" s="1246"/>
      <c r="AI18" s="1246"/>
      <c r="AJ18" s="1246"/>
      <c r="AK18" s="1246"/>
      <c r="AL18" s="1246"/>
      <c r="AM18" s="1246"/>
      <c r="AN18" s="1246"/>
      <c r="AO18" s="1247"/>
      <c r="BO18" s="1111"/>
      <c r="BP18" s="810"/>
      <c r="BQ18" s="810"/>
      <c r="BR18" s="969">
        <f>VLOOKUP(BR17,[2]eFHH!$P$1:$XX$3017,60,FALSE)</f>
        <v>0</v>
      </c>
      <c r="BS18" s="969"/>
    </row>
    <row r="19" spans="1:71" s="811" customFormat="1" ht="14.25" customHeight="1">
      <c r="A19" s="1204" t="str">
        <f>VLOOKUP(BP16,[2]eFHH!$P$1:$XX$3017,12,FALSE)</f>
        <v>Secondary School</v>
      </c>
      <c r="B19" s="1205"/>
      <c r="C19" s="1205"/>
      <c r="D19" s="1205"/>
      <c r="E19" s="1205"/>
      <c r="F19" s="1205"/>
      <c r="G19" s="1205"/>
      <c r="H19" s="1205"/>
      <c r="I19" s="1205"/>
      <c r="J19" s="1962" t="s">
        <v>4</v>
      </c>
      <c r="K19" s="96" t="s">
        <v>7</v>
      </c>
      <c r="L19" s="96"/>
      <c r="M19" s="96"/>
      <c r="N19" s="96"/>
      <c r="O19" s="96"/>
      <c r="P19" s="96"/>
      <c r="Q19" s="727"/>
      <c r="R19" s="727"/>
      <c r="S19" s="1968"/>
      <c r="T19" s="1100" t="s">
        <v>0</v>
      </c>
      <c r="V19" s="1830"/>
      <c r="W19" s="251">
        <v>1</v>
      </c>
      <c r="X19" s="1248" t="str">
        <f>VLOOKUP(BR17,[2]eFHH!$P$1:$XX$3017,10,FALSE)</f>
        <v>No</v>
      </c>
      <c r="Y19" s="2"/>
      <c r="Z19" s="272" t="str">
        <f>CONCATENATE("[&gt;&gt;",VLOOKUP(BR17,[2]eFHH!$P$1:$XX$3017,3,FALSE),"]")</f>
        <v>[&gt;&gt;1.06]</v>
      </c>
      <c r="AA19" s="13"/>
      <c r="AB19" s="13"/>
      <c r="AC19" s="2"/>
      <c r="AD19" s="2"/>
      <c r="AE19" s="13"/>
      <c r="AF19" s="288" t="s">
        <v>0</v>
      </c>
      <c r="AG19" s="479" t="s">
        <v>70</v>
      </c>
      <c r="AH19" s="13"/>
      <c r="AI19" s="2"/>
      <c r="AJ19" s="272" t="str">
        <f>CONCATENATE("[&gt;&gt;",VLOOKUP(BR17,[2]eFHH!$P$1:$XX$3017,3,FALSE),"]")</f>
        <v>[&gt;&gt;1.06]</v>
      </c>
      <c r="AK19" s="2"/>
      <c r="AL19" s="2"/>
      <c r="AM19" s="2"/>
      <c r="AN19" s="4"/>
      <c r="AO19" s="124"/>
      <c r="BO19" s="4"/>
      <c r="BP19" s="816"/>
      <c r="BQ19" s="816"/>
      <c r="BR19" s="972">
        <f>VLOOKUP(BR17,[2]eFHH!$P$1:$XX$3017,3,FALSE)</f>
        <v>1.06</v>
      </c>
      <c r="BS19" s="972"/>
    </row>
    <row r="20" spans="1:71" s="811" customFormat="1" ht="14.25" customHeight="1" thickBot="1">
      <c r="A20" s="624"/>
      <c r="B20" s="625"/>
      <c r="C20" s="625"/>
      <c r="D20" s="625"/>
      <c r="E20" s="625"/>
      <c r="F20" s="625"/>
      <c r="G20" s="625"/>
      <c r="H20" s="625"/>
      <c r="I20" s="625"/>
      <c r="J20" s="1965"/>
      <c r="K20" s="108"/>
      <c r="L20" s="108"/>
      <c r="M20" s="108"/>
      <c r="N20" s="108"/>
      <c r="O20" s="108"/>
      <c r="P20" s="108"/>
      <c r="Q20" s="737"/>
      <c r="R20" s="737"/>
      <c r="S20" s="1968"/>
      <c r="T20" s="1967" t="s">
        <v>1</v>
      </c>
      <c r="V20" s="1830"/>
      <c r="W20" s="251">
        <v>2</v>
      </c>
      <c r="X20" s="1222" t="str">
        <f>VLOOKUP(BR17,[2]eFHH!$P$1:$XX$3017,11,FALSE)</f>
        <v>Yes</v>
      </c>
      <c r="Y20" s="547"/>
      <c r="Z20" s="154"/>
      <c r="AA20" s="547"/>
      <c r="AB20" s="547"/>
      <c r="AC20" s="547"/>
      <c r="AD20" s="547"/>
      <c r="AE20" s="547"/>
      <c r="AF20" s="251" t="s">
        <v>1</v>
      </c>
      <c r="AG20" s="930" t="s">
        <v>71</v>
      </c>
      <c r="AH20" s="308"/>
      <c r="AI20" s="48"/>
      <c r="AJ20" s="547"/>
      <c r="AK20" s="547"/>
      <c r="AL20" s="276" t="str">
        <f>CONCATENATE("[&gt;&gt;",VLOOKUP(BR17,[2]eFHH!$P$1:$XX$3017,3,FALSE),"]")</f>
        <v>[&gt;&gt;1.06]</v>
      </c>
      <c r="AM20" s="547"/>
      <c r="AN20" s="154"/>
      <c r="AO20" s="176"/>
      <c r="BO20" s="4"/>
      <c r="BP20" s="830"/>
      <c r="BQ20" s="830"/>
      <c r="BR20" s="1969"/>
      <c r="BS20" s="3"/>
    </row>
    <row r="21" spans="1:71" s="811" customFormat="1" ht="14.25" customHeight="1">
      <c r="A21" s="1204" t="str">
        <f>VLOOKUP(BP16,[2]eFHH!$P$1:$XX$3017,13,FALSE)</f>
        <v>High School</v>
      </c>
      <c r="B21" s="1205"/>
      <c r="C21" s="1205"/>
      <c r="D21" s="1205"/>
      <c r="E21" s="1205"/>
      <c r="F21" s="1205"/>
      <c r="G21" s="1205"/>
      <c r="H21" s="1205"/>
      <c r="I21" s="1205"/>
      <c r="J21" s="1962" t="s">
        <v>4</v>
      </c>
      <c r="K21" s="96" t="s">
        <v>7</v>
      </c>
      <c r="L21" s="96"/>
      <c r="M21" s="96"/>
      <c r="N21" s="96"/>
      <c r="O21" s="96"/>
      <c r="P21" s="96"/>
      <c r="Q21" s="727"/>
      <c r="R21" s="727"/>
      <c r="S21" s="1968"/>
      <c r="T21" s="1100" t="s">
        <v>0</v>
      </c>
      <c r="V21" s="145"/>
      <c r="W21" s="13"/>
      <c r="X21" s="13"/>
      <c r="Y21" s="13"/>
      <c r="Z21" s="13"/>
      <c r="AA21" s="13"/>
      <c r="AB21" s="13"/>
      <c r="AC21" s="13"/>
      <c r="AD21" s="13"/>
      <c r="AE21" s="253"/>
      <c r="AF21" s="253"/>
      <c r="AG21" s="13"/>
      <c r="AH21" s="13"/>
      <c r="AI21" s="13"/>
      <c r="AJ21" s="13"/>
      <c r="AK21" s="13"/>
      <c r="AL21" s="13"/>
      <c r="AM21" s="13"/>
      <c r="AN21" s="13"/>
      <c r="AO21" s="13"/>
      <c r="BR21" s="965">
        <v>1.18</v>
      </c>
      <c r="BS21" s="965"/>
    </row>
    <row r="22" spans="1:71" s="811" customFormat="1" ht="15" customHeight="1" thickBot="1">
      <c r="A22" s="624"/>
      <c r="B22" s="625"/>
      <c r="C22" s="625"/>
      <c r="D22" s="625"/>
      <c r="E22" s="625"/>
      <c r="F22" s="625"/>
      <c r="G22" s="625"/>
      <c r="H22" s="625"/>
      <c r="I22" s="625"/>
      <c r="J22" s="1965"/>
      <c r="K22" s="108"/>
      <c r="L22" s="108"/>
      <c r="M22" s="108"/>
      <c r="N22" s="108"/>
      <c r="O22" s="108"/>
      <c r="P22" s="108"/>
      <c r="Q22" s="737"/>
      <c r="R22" s="737"/>
      <c r="S22" s="1968"/>
      <c r="T22" s="1967" t="s">
        <v>1</v>
      </c>
      <c r="V22" s="145"/>
      <c r="W22" s="963">
        <f>VLOOKUP(BR21,[2]eFHH!$K$4:$M$257,3,FALSE)</f>
        <v>1.05</v>
      </c>
      <c r="X22" s="1839"/>
      <c r="Y22" s="14" t="str">
        <f>VLOOKUP(BR21,[2]eFHH!$P$1:$XX$3017,8,FALSE)</f>
        <v>How many rooms are occupied by the other family?</v>
      </c>
      <c r="Z22" s="1223"/>
      <c r="AA22" s="1223"/>
      <c r="AB22" s="1223"/>
      <c r="AC22" s="1223"/>
      <c r="AD22" s="1223"/>
      <c r="AE22" s="1223"/>
      <c r="AF22" s="1223"/>
      <c r="AG22" s="1223"/>
      <c r="AH22" s="1223"/>
      <c r="AI22" s="1223"/>
      <c r="AJ22" s="1223"/>
      <c r="AK22" s="1223"/>
      <c r="AL22" s="1223"/>
      <c r="AM22" s="1223"/>
      <c r="AN22" s="1223"/>
      <c r="AO22" s="1224"/>
      <c r="BR22" s="969">
        <f>VLOOKUP(BR21,[2]eFHH!$P$1:$XX$3017,60,FALSE)</f>
        <v>0</v>
      </c>
      <c r="BS22" s="969"/>
    </row>
    <row r="23" spans="1:71" s="811" customFormat="1" ht="14.25" customHeight="1">
      <c r="A23" s="1204" t="str">
        <f>VLOOKUP(BP16,[2]eFHH!$P$1:$XX$3017,14,FALSE)</f>
        <v>Graduated from 14 Grade</v>
      </c>
      <c r="B23" s="1205"/>
      <c r="C23" s="1205"/>
      <c r="D23" s="1205"/>
      <c r="E23" s="1205"/>
      <c r="F23" s="1205"/>
      <c r="G23" s="1205"/>
      <c r="H23" s="1205"/>
      <c r="I23" s="1205"/>
      <c r="J23" s="1962" t="s">
        <v>4</v>
      </c>
      <c r="K23" s="96" t="s">
        <v>7</v>
      </c>
      <c r="L23" s="96"/>
      <c r="M23" s="96"/>
      <c r="N23" s="96"/>
      <c r="O23" s="96"/>
      <c r="P23" s="96"/>
      <c r="Q23" s="727"/>
      <c r="R23" s="727"/>
      <c r="S23" s="1968"/>
      <c r="T23" s="1100" t="s">
        <v>0</v>
      </c>
      <c r="V23" s="145"/>
      <c r="W23" s="95" t="s">
        <v>3</v>
      </c>
      <c r="X23" s="96"/>
      <c r="Y23" s="96"/>
      <c r="Z23" s="96"/>
      <c r="AA23" s="96"/>
      <c r="AB23" s="96"/>
      <c r="AC23" s="96"/>
      <c r="AD23" s="96"/>
      <c r="AE23" s="96"/>
      <c r="AF23" s="96"/>
      <c r="AG23" s="96"/>
      <c r="AH23" s="96"/>
      <c r="AI23" s="970" t="str">
        <f>VLOOKUP(BR21,[2]eFHH!$P$1:$XX$3017,10,FALSE)</f>
        <v>Rooms</v>
      </c>
      <c r="AJ23" s="1959"/>
      <c r="AK23" s="1959"/>
      <c r="AL23" s="1959"/>
      <c r="AM23" s="1970"/>
      <c r="AN23" s="318"/>
      <c r="AO23" s="251" t="s">
        <v>0</v>
      </c>
      <c r="BR23" s="972" t="str">
        <f>VLOOKUP(BR21,[2]eFHH!$P$1:$XX$3017,3,FALSE)</f>
        <v/>
      </c>
      <c r="BS23" s="972"/>
    </row>
    <row r="24" spans="1:71" s="811" customFormat="1" ht="14.25" customHeight="1" thickBot="1">
      <c r="A24" s="624"/>
      <c r="B24" s="625"/>
      <c r="C24" s="625"/>
      <c r="D24" s="625"/>
      <c r="E24" s="625"/>
      <c r="F24" s="625"/>
      <c r="G24" s="625"/>
      <c r="H24" s="625"/>
      <c r="I24" s="625"/>
      <c r="J24" s="1965"/>
      <c r="K24" s="108"/>
      <c r="L24" s="108"/>
      <c r="M24" s="108"/>
      <c r="N24" s="108"/>
      <c r="O24" s="108"/>
      <c r="P24" s="108"/>
      <c r="Q24" s="737"/>
      <c r="R24" s="737"/>
      <c r="S24" s="1968"/>
      <c r="T24" s="1967" t="s">
        <v>1</v>
      </c>
      <c r="V24" s="145"/>
      <c r="W24" s="107"/>
      <c r="X24" s="108"/>
      <c r="Y24" s="108"/>
      <c r="Z24" s="108"/>
      <c r="AA24" s="108"/>
      <c r="AB24" s="108"/>
      <c r="AC24" s="108"/>
      <c r="AD24" s="108"/>
      <c r="AE24" s="108"/>
      <c r="AF24" s="108"/>
      <c r="AG24" s="108"/>
      <c r="AH24" s="108"/>
      <c r="AI24" s="1961"/>
      <c r="AJ24" s="1961"/>
      <c r="AK24" s="1961"/>
      <c r="AL24" s="1961"/>
      <c r="AM24" s="1971"/>
      <c r="AN24" s="318"/>
      <c r="AO24" s="251" t="s">
        <v>1</v>
      </c>
    </row>
    <row r="25" spans="1:71" s="811" customFormat="1" ht="14.25" customHeight="1">
      <c r="A25" s="1204" t="str">
        <f>VLOOKUP(BP16,[2]eFHH!$P$1:$XX$3017,15,FALSE)</f>
        <v>University</v>
      </c>
      <c r="B25" s="1205"/>
      <c r="C25" s="1205"/>
      <c r="D25" s="1205"/>
      <c r="E25" s="1205"/>
      <c r="F25" s="1205"/>
      <c r="G25" s="1205"/>
      <c r="H25" s="1205"/>
      <c r="I25" s="1205"/>
      <c r="J25" s="1972" t="s">
        <v>4</v>
      </c>
      <c r="K25" s="96" t="s">
        <v>7</v>
      </c>
      <c r="L25" s="96"/>
      <c r="M25" s="96"/>
      <c r="N25" s="96"/>
      <c r="O25" s="96"/>
      <c r="P25" s="96"/>
      <c r="Q25" s="733"/>
      <c r="R25" s="733"/>
      <c r="S25" s="1968"/>
      <c r="T25" s="1100" t="s">
        <v>0</v>
      </c>
      <c r="U25" s="4"/>
      <c r="V25" s="119"/>
      <c r="AE25" s="1964"/>
      <c r="AF25" s="1964"/>
      <c r="BR25" s="965">
        <v>1.06</v>
      </c>
      <c r="BS25" s="965"/>
    </row>
    <row r="26" spans="1:71" s="811" customFormat="1" ht="15" customHeight="1" thickBot="1">
      <c r="A26" s="624"/>
      <c r="B26" s="625"/>
      <c r="C26" s="625"/>
      <c r="D26" s="625"/>
      <c r="E26" s="625"/>
      <c r="F26" s="625"/>
      <c r="G26" s="625"/>
      <c r="H26" s="625"/>
      <c r="I26" s="625"/>
      <c r="J26" s="1965"/>
      <c r="K26" s="108"/>
      <c r="L26" s="108"/>
      <c r="M26" s="108"/>
      <c r="N26" s="108"/>
      <c r="O26" s="108"/>
      <c r="P26" s="108"/>
      <c r="Q26" s="737"/>
      <c r="R26" s="737"/>
      <c r="S26" s="1968"/>
      <c r="T26" s="1967" t="s">
        <v>1</v>
      </c>
      <c r="U26" s="4"/>
      <c r="V26" s="119"/>
      <c r="W26" s="963">
        <f>VLOOKUP(BR25,[2]eFHH!$K$4:$M$257,3,FALSE)</f>
        <v>1.06</v>
      </c>
      <c r="X26" s="1839"/>
      <c r="Y26" s="15" t="str">
        <f>VLOOKUP(BR25,[2]eFHH!$P$1:$XX$3017,8,FALSE)</f>
        <v>In total, how many people live in this household?</v>
      </c>
      <c r="Z26" s="15"/>
      <c r="AA26" s="15"/>
      <c r="AB26" s="15"/>
      <c r="AC26" s="15"/>
      <c r="AD26" s="15"/>
      <c r="AE26" s="15"/>
      <c r="AF26" s="15"/>
      <c r="AG26" s="15"/>
      <c r="AH26" s="15"/>
      <c r="AI26" s="15"/>
      <c r="AJ26" s="15"/>
      <c r="AK26" s="15"/>
      <c r="AL26" s="15"/>
      <c r="AM26" s="15"/>
      <c r="AN26" s="15"/>
      <c r="AO26" s="16"/>
      <c r="BR26" s="969">
        <f>VLOOKUP(BR25,[2]eFHH!$P$1:$XX$3017,60,FALSE)</f>
        <v>0</v>
      </c>
      <c r="BS26" s="969"/>
    </row>
    <row r="27" spans="1:71" ht="14.25" customHeight="1">
      <c r="A27" s="1204" t="str">
        <f>VLOOKUP(BP16,[2]eFHH!$P$1:$XX$3017,16,FALSE)</f>
        <v>Madrassa</v>
      </c>
      <c r="B27" s="1205"/>
      <c r="C27" s="1205"/>
      <c r="D27" s="1205"/>
      <c r="E27" s="1205"/>
      <c r="F27" s="1205"/>
      <c r="G27" s="1205"/>
      <c r="H27" s="1205"/>
      <c r="I27" s="1205"/>
      <c r="J27" s="1962" t="s">
        <v>4</v>
      </c>
      <c r="K27" s="96" t="s">
        <v>3</v>
      </c>
      <c r="L27" s="96"/>
      <c r="M27" s="96"/>
      <c r="N27" s="96"/>
      <c r="O27" s="96"/>
      <c r="P27" s="96"/>
      <c r="Q27" s="727"/>
      <c r="R27" s="727"/>
      <c r="S27" s="1968"/>
      <c r="T27" s="1100" t="s">
        <v>0</v>
      </c>
      <c r="V27" s="119"/>
      <c r="W27" s="95" t="s">
        <v>3</v>
      </c>
      <c r="X27" s="96"/>
      <c r="Y27" s="96"/>
      <c r="Z27" s="96"/>
      <c r="AA27" s="96"/>
      <c r="AB27" s="96"/>
      <c r="AC27" s="96"/>
      <c r="AD27" s="96"/>
      <c r="AE27" s="96"/>
      <c r="AF27" s="96"/>
      <c r="AG27" s="96"/>
      <c r="AH27" s="96"/>
      <c r="AI27" s="970" t="str">
        <f>VLOOKUP(BR25,[2]eFHH!$P$1:$XX$3017,10,FALSE)</f>
        <v>People</v>
      </c>
      <c r="AJ27" s="1959"/>
      <c r="AK27" s="1959"/>
      <c r="AL27" s="1959"/>
      <c r="AM27" s="1959"/>
      <c r="AN27" s="1960"/>
      <c r="AO27" s="251" t="s">
        <v>0</v>
      </c>
      <c r="BR27" s="972" t="str">
        <f>VLOOKUP(BR25,[2]eFHH!$P$1:$XX$3017,3,FALSE)</f>
        <v/>
      </c>
      <c r="BS27" s="972"/>
    </row>
    <row r="28" spans="1:71" ht="14.25" customHeight="1" thickBot="1">
      <c r="A28" s="624"/>
      <c r="B28" s="625"/>
      <c r="C28" s="625"/>
      <c r="D28" s="625"/>
      <c r="E28" s="625"/>
      <c r="F28" s="625"/>
      <c r="G28" s="625"/>
      <c r="H28" s="625"/>
      <c r="I28" s="625"/>
      <c r="J28" s="1965"/>
      <c r="K28" s="108"/>
      <c r="L28" s="108"/>
      <c r="M28" s="108"/>
      <c r="N28" s="108"/>
      <c r="O28" s="108"/>
      <c r="P28" s="108"/>
      <c r="Q28" s="737"/>
      <c r="R28" s="737"/>
      <c r="S28" s="1968"/>
      <c r="T28" s="1967" t="s">
        <v>1</v>
      </c>
      <c r="V28" s="119"/>
      <c r="W28" s="107"/>
      <c r="X28" s="108"/>
      <c r="Y28" s="108"/>
      <c r="Z28" s="108"/>
      <c r="AA28" s="108"/>
      <c r="AB28" s="108"/>
      <c r="AC28" s="108"/>
      <c r="AD28" s="108"/>
      <c r="AE28" s="108"/>
      <c r="AF28" s="108"/>
      <c r="AG28" s="108"/>
      <c r="AH28" s="108"/>
      <c r="AI28" s="1961"/>
      <c r="AJ28" s="1961"/>
      <c r="AK28" s="1961"/>
      <c r="AL28" s="1961"/>
      <c r="AM28" s="1961"/>
      <c r="AN28" s="1960"/>
      <c r="AO28" s="251" t="s">
        <v>1</v>
      </c>
    </row>
    <row r="29" spans="1:71" ht="14.25" customHeight="1">
      <c r="A29" s="1204" t="str">
        <f>VLOOKUP(BP16,[2]eFHH!$P$1:$XX$3017,17,FALSE)</f>
        <v>Mosque School</v>
      </c>
      <c r="B29" s="1205"/>
      <c r="C29" s="1205"/>
      <c r="D29" s="1205"/>
      <c r="E29" s="1205"/>
      <c r="F29" s="1205"/>
      <c r="G29" s="1205"/>
      <c r="H29" s="1205"/>
      <c r="I29" s="1205"/>
      <c r="J29" s="1962" t="s">
        <v>4</v>
      </c>
      <c r="K29" s="96" t="s">
        <v>3</v>
      </c>
      <c r="L29" s="96"/>
      <c r="M29" s="96"/>
      <c r="N29" s="96"/>
      <c r="O29" s="96"/>
      <c r="P29" s="96"/>
      <c r="Q29" s="727"/>
      <c r="R29" s="727"/>
      <c r="S29" s="1968"/>
      <c r="T29" s="1100" t="s">
        <v>0</v>
      </c>
    </row>
    <row r="30" spans="1:71" ht="14.25" customHeight="1" thickBot="1">
      <c r="A30" s="624"/>
      <c r="B30" s="625"/>
      <c r="C30" s="625"/>
      <c r="D30" s="625"/>
      <c r="E30" s="625"/>
      <c r="F30" s="625"/>
      <c r="G30" s="625"/>
      <c r="H30" s="625"/>
      <c r="I30" s="625"/>
      <c r="J30" s="1965"/>
      <c r="K30" s="108"/>
      <c r="L30" s="108"/>
      <c r="M30" s="108"/>
      <c r="N30" s="108"/>
      <c r="O30" s="108"/>
      <c r="P30" s="108"/>
      <c r="Q30" s="737"/>
      <c r="R30" s="737"/>
      <c r="S30" s="1968"/>
      <c r="T30" s="1967" t="s">
        <v>1</v>
      </c>
      <c r="W30" s="1973"/>
      <c r="X30" s="1973"/>
      <c r="Y30" s="8"/>
      <c r="Z30" s="8"/>
      <c r="AA30" s="8"/>
      <c r="AB30" s="8"/>
      <c r="AC30" s="8"/>
      <c r="AD30" s="8"/>
      <c r="AE30" s="8"/>
      <c r="AF30" s="8"/>
      <c r="AG30" s="8"/>
      <c r="AH30" s="8"/>
      <c r="AI30" s="8"/>
      <c r="AJ30" s="8"/>
      <c r="AK30" s="8"/>
      <c r="AL30" s="8"/>
      <c r="AM30" s="8"/>
      <c r="AN30" s="8"/>
      <c r="AO30" s="8"/>
      <c r="AP30" s="810"/>
      <c r="AQ30" s="810"/>
    </row>
    <row r="31" spans="1:71" ht="14.25" customHeight="1">
      <c r="A31" s="595" t="s">
        <v>6</v>
      </c>
      <c r="B31" s="1225" t="str">
        <f>VLOOKUP(BP16,[2]eFHH!$P$1:$XX$3017,18,FALSE)</f>
        <v>Other:</v>
      </c>
      <c r="C31" s="752"/>
      <c r="D31" s="752"/>
      <c r="E31" s="752"/>
      <c r="F31" s="752"/>
      <c r="G31" s="752"/>
      <c r="H31" s="752"/>
      <c r="I31" s="752"/>
      <c r="J31" s="1974" t="s">
        <v>4</v>
      </c>
      <c r="K31" s="96" t="s">
        <v>3</v>
      </c>
      <c r="L31" s="96"/>
      <c r="M31" s="96"/>
      <c r="N31" s="96"/>
      <c r="O31" s="96"/>
      <c r="P31" s="96"/>
      <c r="Q31" s="727"/>
      <c r="R31" s="727"/>
      <c r="S31" s="1966"/>
      <c r="T31" s="1975"/>
      <c r="W31" s="1973"/>
      <c r="X31" s="1973"/>
      <c r="Y31" s="8"/>
      <c r="Z31" s="8"/>
      <c r="AA31" s="8"/>
      <c r="AB31" s="8"/>
      <c r="AC31" s="8"/>
      <c r="AD31" s="8"/>
      <c r="AE31" s="8"/>
      <c r="AF31" s="8"/>
      <c r="AG31" s="8"/>
      <c r="AH31" s="8"/>
      <c r="AI31" s="8"/>
      <c r="AJ31" s="8"/>
      <c r="AK31" s="8"/>
      <c r="AL31" s="8"/>
      <c r="AM31" s="8"/>
      <c r="AN31" s="8"/>
      <c r="AO31" s="8"/>
    </row>
    <row r="32" spans="1:71" ht="14.25" customHeight="1" thickBot="1">
      <c r="A32" s="595"/>
      <c r="B32" s="1225"/>
      <c r="C32" s="752"/>
      <c r="D32" s="752"/>
      <c r="E32" s="752"/>
      <c r="F32" s="752"/>
      <c r="G32" s="752"/>
      <c r="H32" s="752"/>
      <c r="I32" s="752"/>
      <c r="J32" s="1976"/>
      <c r="K32" s="1815"/>
      <c r="L32" s="1815"/>
      <c r="M32" s="1815"/>
      <c r="N32" s="1815"/>
      <c r="O32" s="1815"/>
      <c r="P32" s="1815"/>
      <c r="Q32" s="733"/>
      <c r="R32" s="733"/>
      <c r="S32" s="1966"/>
      <c r="T32" s="1977"/>
      <c r="W32" s="13"/>
      <c r="X32" s="13"/>
      <c r="Y32" s="13"/>
      <c r="Z32" s="13"/>
      <c r="AA32" s="13"/>
      <c r="AB32" s="13"/>
      <c r="AC32" s="13"/>
      <c r="AD32" s="13"/>
      <c r="AE32" s="13"/>
      <c r="AF32" s="13"/>
      <c r="AG32" s="13"/>
      <c r="AH32" s="13"/>
      <c r="AI32" s="953"/>
      <c r="AJ32" s="298"/>
      <c r="AK32" s="298"/>
      <c r="AL32" s="298"/>
      <c r="AM32" s="298"/>
      <c r="AO32" s="22"/>
      <c r="AP32" s="816"/>
      <c r="AQ32" s="816"/>
    </row>
    <row r="33" spans="1:67" s="115" customFormat="1" ht="14.25" customHeight="1">
      <c r="A33" s="595"/>
      <c r="B33" s="1225"/>
      <c r="C33" s="752"/>
      <c r="D33" s="752"/>
      <c r="E33" s="752"/>
      <c r="F33" s="752"/>
      <c r="G33" s="752"/>
      <c r="H33" s="752"/>
      <c r="I33" s="752"/>
      <c r="J33" s="1976"/>
      <c r="K33" s="1815"/>
      <c r="L33" s="1815"/>
      <c r="M33" s="1815"/>
      <c r="N33" s="1815"/>
      <c r="O33" s="1815"/>
      <c r="P33" s="1815"/>
      <c r="Q33" s="733"/>
      <c r="R33" s="733"/>
      <c r="S33" s="1966"/>
      <c r="T33" s="1100" t="s">
        <v>0</v>
      </c>
      <c r="U33" s="4"/>
      <c r="V33" s="4"/>
      <c r="W33" s="13"/>
      <c r="X33" s="13"/>
      <c r="Y33" s="13"/>
      <c r="Z33" s="13"/>
      <c r="AA33" s="13"/>
      <c r="AB33" s="13"/>
      <c r="AC33" s="13"/>
      <c r="AD33" s="13"/>
      <c r="AE33" s="13"/>
      <c r="AF33" s="13"/>
      <c r="AG33" s="13"/>
      <c r="AH33" s="13"/>
      <c r="AI33" s="298"/>
      <c r="AJ33" s="298"/>
      <c r="AK33" s="298"/>
      <c r="AL33" s="298"/>
      <c r="AM33" s="298"/>
      <c r="AN33" s="13"/>
      <c r="AO33" s="22"/>
      <c r="AP33" s="830"/>
      <c r="AQ33" s="830"/>
      <c r="AR33" s="4"/>
      <c r="AS33" s="4"/>
      <c r="AT33" s="4"/>
      <c r="AU33" s="4"/>
      <c r="AV33" s="4"/>
      <c r="AW33" s="4"/>
      <c r="AX33" s="4"/>
      <c r="AY33" s="4"/>
      <c r="AZ33" s="4"/>
      <c r="BA33" s="4"/>
      <c r="BB33" s="4"/>
      <c r="BC33" s="4"/>
      <c r="BD33" s="4"/>
      <c r="BE33" s="4"/>
      <c r="BF33" s="4"/>
      <c r="BG33" s="4"/>
      <c r="BH33" s="4"/>
      <c r="BI33" s="4"/>
      <c r="BJ33" s="4"/>
      <c r="BK33" s="4"/>
      <c r="BL33" s="13"/>
      <c r="BM33" s="13"/>
    </row>
    <row r="34" spans="1:67" s="115" customFormat="1" ht="14.25" customHeight="1">
      <c r="A34" s="595"/>
      <c r="B34" s="1225"/>
      <c r="C34" s="752"/>
      <c r="D34" s="752"/>
      <c r="E34" s="752"/>
      <c r="F34" s="752"/>
      <c r="G34" s="752"/>
      <c r="H34" s="752"/>
      <c r="I34" s="752"/>
      <c r="J34" s="1978"/>
      <c r="K34" s="108"/>
      <c r="L34" s="108"/>
      <c r="M34" s="108"/>
      <c r="N34" s="108"/>
      <c r="O34" s="108"/>
      <c r="P34" s="108"/>
      <c r="Q34" s="737"/>
      <c r="R34" s="737"/>
      <c r="S34" s="1979"/>
      <c r="T34" s="1058" t="s">
        <v>1</v>
      </c>
      <c r="U34" s="4"/>
      <c r="V34" s="4"/>
      <c r="AR34" s="4"/>
      <c r="AS34" s="4"/>
      <c r="AT34" s="4"/>
      <c r="AU34" s="4"/>
      <c r="AV34" s="4"/>
      <c r="AW34" s="4"/>
      <c r="AX34" s="4"/>
      <c r="AY34" s="4"/>
      <c r="AZ34" s="4"/>
      <c r="BA34" s="4"/>
      <c r="BB34" s="4"/>
      <c r="BC34" s="4"/>
      <c r="BD34" s="4"/>
      <c r="BE34" s="4"/>
      <c r="BF34" s="4"/>
      <c r="BG34" s="4"/>
      <c r="BH34" s="4"/>
      <c r="BI34" s="4"/>
      <c r="BJ34" s="4"/>
      <c r="BK34" s="4"/>
      <c r="BL34" s="13"/>
      <c r="BM34" s="13"/>
    </row>
    <row r="35" spans="1:67" s="13" customFormat="1" ht="14.25" customHeight="1">
      <c r="A35" s="22"/>
      <c r="B35" s="1242"/>
      <c r="C35" s="20"/>
      <c r="D35" s="20"/>
      <c r="E35" s="20"/>
      <c r="F35" s="20"/>
      <c r="G35" s="20"/>
      <c r="H35" s="20"/>
      <c r="I35" s="20"/>
      <c r="J35" s="848"/>
      <c r="Q35" s="20"/>
      <c r="R35" s="20"/>
      <c r="S35" s="12"/>
      <c r="T35" s="22"/>
      <c r="U35" s="4"/>
      <c r="V35" s="4"/>
      <c r="AR35" s="4"/>
      <c r="AS35" s="4"/>
      <c r="AT35" s="4"/>
      <c r="AU35" s="4"/>
      <c r="AV35" s="4"/>
      <c r="AW35" s="4"/>
      <c r="AX35" s="4"/>
      <c r="AZ35" s="4"/>
      <c r="BA35" s="4"/>
      <c r="BB35" s="4"/>
      <c r="BC35" s="4"/>
      <c r="BD35" s="4"/>
      <c r="BE35" s="4"/>
      <c r="BF35" s="4"/>
      <c r="BG35" s="4"/>
      <c r="BH35" s="4"/>
      <c r="BI35" s="4"/>
      <c r="BJ35" s="4"/>
      <c r="BK35" s="4"/>
    </row>
    <row r="36" spans="1:67" s="13" customFormat="1" ht="14.25" customHeight="1">
      <c r="A36" s="22"/>
      <c r="B36" s="1242"/>
      <c r="C36" s="20"/>
      <c r="D36" s="20"/>
      <c r="E36" s="20"/>
      <c r="F36" s="20"/>
      <c r="G36" s="20"/>
      <c r="H36" s="20"/>
      <c r="I36" s="20"/>
      <c r="J36" s="848"/>
      <c r="Q36" s="20"/>
      <c r="R36" s="20"/>
      <c r="S36" s="12"/>
      <c r="T36" s="22"/>
      <c r="U36" s="4"/>
      <c r="V36" s="4"/>
      <c r="AR36" s="4"/>
      <c r="AS36" s="4"/>
      <c r="AT36" s="4"/>
      <c r="AU36" s="4"/>
      <c r="AV36" s="4"/>
      <c r="AW36" s="4"/>
      <c r="AX36" s="4"/>
      <c r="AY36" s="4"/>
      <c r="AZ36" s="4"/>
      <c r="BA36" s="4"/>
      <c r="BB36" s="4"/>
      <c r="BC36" s="4"/>
      <c r="BD36" s="4"/>
      <c r="BE36" s="4"/>
      <c r="BF36" s="4"/>
      <c r="BG36" s="4"/>
      <c r="BH36" s="4"/>
      <c r="BI36" s="4"/>
      <c r="BJ36" s="4"/>
      <c r="BK36" s="4"/>
    </row>
    <row r="37" spans="1:67" s="13" customFormat="1" ht="14.25" customHeight="1">
      <c r="A37" s="22"/>
      <c r="B37" s="1242"/>
      <c r="C37" s="20"/>
      <c r="D37" s="20"/>
      <c r="E37" s="20"/>
      <c r="F37" s="20"/>
      <c r="G37" s="20"/>
      <c r="H37" s="20"/>
      <c r="I37" s="20"/>
      <c r="J37" s="848"/>
      <c r="Q37" s="20"/>
      <c r="R37" s="1240"/>
      <c r="S37" s="1240"/>
      <c r="T37" s="1240"/>
      <c r="U37" s="1240"/>
      <c r="V37" s="1240"/>
      <c r="W37" s="1240"/>
      <c r="X37" s="1240"/>
      <c r="Y37" s="1240"/>
      <c r="Z37" s="1240"/>
      <c r="AA37" s="1240"/>
      <c r="AB37" s="1240"/>
      <c r="AC37" s="1240"/>
      <c r="AD37" s="1240"/>
      <c r="AR37" s="4"/>
      <c r="AS37" s="4"/>
      <c r="AT37" s="4"/>
      <c r="AU37" s="4"/>
      <c r="AV37" s="4"/>
      <c r="AW37" s="4"/>
      <c r="AX37" s="4"/>
      <c r="AY37" s="4"/>
      <c r="AZ37" s="4"/>
      <c r="BA37" s="4"/>
      <c r="BB37" s="4"/>
      <c r="BC37" s="4"/>
      <c r="BD37" s="4"/>
      <c r="BE37" s="4"/>
      <c r="BF37" s="4"/>
      <c r="BG37" s="4"/>
      <c r="BH37" s="4"/>
      <c r="BI37" s="4"/>
      <c r="BJ37" s="4"/>
      <c r="BK37" s="4"/>
    </row>
    <row r="38" spans="1:67" s="13" customFormat="1" ht="14.25" customHeight="1">
      <c r="A38" s="22"/>
      <c r="B38" s="1242"/>
      <c r="C38" s="20"/>
      <c r="D38" s="20"/>
      <c r="E38" s="20"/>
      <c r="F38" s="20"/>
      <c r="G38" s="20"/>
      <c r="H38" s="20"/>
      <c r="I38" s="20"/>
      <c r="J38" s="848"/>
      <c r="Q38" s="20"/>
      <c r="R38" s="20"/>
      <c r="S38" s="12"/>
      <c r="T38" s="22"/>
      <c r="U38" s="4"/>
      <c r="V38" s="4"/>
      <c r="AR38" s="4"/>
      <c r="AS38" s="4"/>
      <c r="AT38" s="4"/>
      <c r="AU38" s="4"/>
      <c r="AV38" s="4"/>
      <c r="AW38" s="4"/>
      <c r="AX38" s="4"/>
      <c r="AY38" s="4"/>
      <c r="AZ38" s="4"/>
      <c r="BA38" s="4"/>
      <c r="BB38" s="4"/>
      <c r="BC38" s="4"/>
      <c r="BD38" s="4"/>
      <c r="BE38" s="4"/>
      <c r="BF38" s="4"/>
      <c r="BG38" s="4"/>
      <c r="BH38" s="4"/>
      <c r="BI38" s="4"/>
      <c r="BJ38" s="4"/>
      <c r="BK38" s="4"/>
    </row>
    <row r="39" spans="1:67" s="13" customFormat="1" ht="14.25" customHeight="1">
      <c r="A39" s="22"/>
      <c r="B39" s="1242"/>
      <c r="C39" s="20"/>
      <c r="D39" s="20"/>
      <c r="E39" s="20"/>
      <c r="F39" s="20"/>
      <c r="G39" s="20"/>
      <c r="H39" s="20"/>
      <c r="I39" s="20"/>
      <c r="J39" s="848"/>
      <c r="Q39" s="20"/>
      <c r="R39" s="20"/>
      <c r="S39" s="12"/>
      <c r="T39" s="22"/>
      <c r="U39" s="4"/>
      <c r="V39" s="4"/>
      <c r="AR39" s="4"/>
      <c r="AS39" s="4"/>
      <c r="AT39" s="4"/>
      <c r="AU39" s="4"/>
      <c r="AV39" s="4"/>
      <c r="AW39" s="4"/>
      <c r="AX39" s="4"/>
      <c r="AY39" s="4"/>
      <c r="AZ39" s="4"/>
      <c r="BA39" s="4"/>
      <c r="BB39" s="4"/>
      <c r="BC39" s="4"/>
      <c r="BD39" s="4"/>
      <c r="BE39" s="4"/>
      <c r="BF39" s="4"/>
      <c r="BG39" s="4"/>
      <c r="BH39" s="4"/>
      <c r="BI39" s="4"/>
      <c r="BJ39" s="4"/>
      <c r="BK39" s="4"/>
    </row>
    <row r="40" spans="1:67" s="13" customFormat="1" ht="14.25" customHeight="1">
      <c r="A40" s="22"/>
      <c r="B40" s="1242"/>
      <c r="C40" s="20"/>
      <c r="D40" s="20"/>
      <c r="E40" s="20"/>
      <c r="F40" s="20"/>
      <c r="G40" s="20"/>
      <c r="H40" s="20"/>
      <c r="I40" s="20"/>
      <c r="J40" s="848"/>
      <c r="Q40" s="20"/>
      <c r="R40" s="20"/>
      <c r="S40" s="12"/>
      <c r="T40" s="22"/>
      <c r="U40" s="4"/>
      <c r="V40" s="4"/>
      <c r="AR40" s="4"/>
      <c r="AS40" s="4"/>
      <c r="AT40" s="4"/>
      <c r="AU40" s="4"/>
      <c r="AV40" s="4"/>
      <c r="AW40" s="4"/>
      <c r="AX40" s="4"/>
      <c r="AY40" s="4"/>
      <c r="AZ40" s="4"/>
      <c r="BA40" s="4"/>
      <c r="BB40" s="4"/>
      <c r="BC40" s="4"/>
      <c r="BD40" s="4"/>
      <c r="BE40" s="4"/>
      <c r="BF40" s="4"/>
      <c r="BG40" s="4"/>
      <c r="BH40" s="4"/>
      <c r="BI40" s="4"/>
      <c r="BJ40" s="4"/>
      <c r="BK40" s="4"/>
    </row>
    <row r="41" spans="1:67" s="13" customFormat="1" ht="14.25" customHeight="1">
      <c r="A41" s="22"/>
      <c r="B41" s="1242"/>
      <c r="C41" s="20"/>
      <c r="D41" s="20"/>
      <c r="E41" s="20"/>
      <c r="F41" s="20"/>
      <c r="G41" s="20"/>
      <c r="H41" s="20"/>
      <c r="I41" s="20"/>
      <c r="J41" s="848"/>
      <c r="Q41" s="20"/>
      <c r="R41" s="20"/>
      <c r="S41" s="12"/>
      <c r="T41" s="22"/>
      <c r="U41" s="4"/>
      <c r="V41" s="4"/>
      <c r="AR41" s="4"/>
      <c r="AS41" s="4"/>
      <c r="AT41" s="4"/>
      <c r="AU41" s="4"/>
      <c r="AV41" s="4"/>
      <c r="AW41" s="4"/>
      <c r="AX41" s="4"/>
      <c r="AY41" s="4"/>
      <c r="AZ41" s="4"/>
      <c r="BA41" s="4"/>
      <c r="BB41" s="4"/>
      <c r="BC41" s="4"/>
      <c r="BD41" s="4"/>
      <c r="BE41" s="4"/>
      <c r="BF41" s="4"/>
      <c r="BG41" s="4"/>
      <c r="BH41" s="4"/>
      <c r="BI41" s="4"/>
      <c r="BJ41" s="4"/>
      <c r="BK41" s="4"/>
    </row>
    <row r="42" spans="1:67" ht="14.25" customHeight="1">
      <c r="A42" s="1" t="str">
        <f>CONCATENATE([2]Sections!$K$1," - / - ",[2]Sections!$A$4," ",[2]Sections!$B$4,": ",[2]Sections!$D$4," [ ",[2]Sections!$V$2," ",ROMAN(COUNT($BO$1:$BO$85))," / ",ROMAN(BO42)," ]")</f>
        <v>Female Household Questionnaire - / - Section 1: Basic Information [ Page III / II ]</v>
      </c>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O42" s="3">
        <v>2</v>
      </c>
    </row>
    <row r="43" spans="1:67" ht="6" customHeight="1"/>
    <row r="44" spans="1:67" ht="14.25" customHeight="1">
      <c r="A44" s="2294" t="str">
        <f>CONCATENATE("Reasons for School Non-Enrolment - ",T56)</f>
        <v>Reasons for School Non-Enrolment - 1.09</v>
      </c>
      <c r="B44" s="2295"/>
      <c r="C44" s="2295"/>
      <c r="D44" s="2295"/>
      <c r="E44" s="2295"/>
      <c r="F44" s="2295"/>
      <c r="G44" s="2295"/>
      <c r="H44" s="2295"/>
      <c r="I44" s="2295"/>
      <c r="J44" s="2295"/>
      <c r="K44" s="2295"/>
      <c r="L44" s="2295"/>
      <c r="M44" s="2295"/>
      <c r="N44" s="2295"/>
      <c r="O44" s="2295"/>
      <c r="P44" s="2295"/>
      <c r="Q44" s="2295"/>
      <c r="R44" s="2295"/>
      <c r="S44" s="2295"/>
      <c r="T44" s="2296"/>
      <c r="V44" s="2294" t="str">
        <f>CONCATENATE("Reasons for School Non-Attendance - ",AL56)</f>
        <v>Reasons for School Non-Attendance - 1.11</v>
      </c>
      <c r="W44" s="2295"/>
      <c r="X44" s="2295"/>
      <c r="Y44" s="2295"/>
      <c r="Z44" s="2295"/>
      <c r="AA44" s="2295"/>
      <c r="AB44" s="2295"/>
      <c r="AC44" s="2295"/>
      <c r="AD44" s="2295"/>
      <c r="AE44" s="2295"/>
      <c r="AF44" s="2295"/>
      <c r="AG44" s="2295"/>
      <c r="AH44" s="2295"/>
      <c r="AI44" s="2295"/>
      <c r="AJ44" s="2295"/>
      <c r="AK44" s="2295"/>
      <c r="AL44" s="2296"/>
      <c r="AN44" s="2297" t="str">
        <f>CONCATENATE("Illness or Injury Codes - ",BA56)</f>
        <v>Illness or Injury Codes - 1.14</v>
      </c>
      <c r="AO44" s="2298"/>
      <c r="AP44" s="2298"/>
      <c r="AQ44" s="2298"/>
      <c r="AR44" s="2298"/>
      <c r="AS44" s="2298"/>
      <c r="AT44" s="2298"/>
      <c r="AU44" s="2298"/>
      <c r="AV44" s="2298"/>
      <c r="AW44" s="2298"/>
      <c r="AX44" s="2298"/>
      <c r="AY44" s="2298"/>
      <c r="AZ44" s="2298"/>
      <c r="BA44" s="2298"/>
      <c r="BB44" s="2298"/>
      <c r="BC44" s="2298"/>
      <c r="BD44" s="2298"/>
      <c r="BE44" s="2298"/>
      <c r="BF44" s="2298"/>
      <c r="BG44" s="2298"/>
      <c r="BH44" s="2298"/>
      <c r="BI44" s="2298"/>
      <c r="BJ44" s="2298"/>
      <c r="BK44" s="2299"/>
    </row>
    <row r="45" spans="1:67" ht="14.25" customHeight="1">
      <c r="A45" s="1980">
        <v>10</v>
      </c>
      <c r="B45" s="953" t="str">
        <f>VLOOKUP($BL$95,[2]eFHH!$P$1:$XX$3017,10,FALSE)</f>
        <v>No School in Area</v>
      </c>
      <c r="C45" s="2"/>
      <c r="F45" s="1282"/>
      <c r="G45" s="2"/>
      <c r="H45" s="2"/>
      <c r="J45" s="1981">
        <f>A54+1</f>
        <v>18</v>
      </c>
      <c r="K45" s="1982" t="str">
        <f>VLOOKUP($BL$95,[2]eFHH!$P$1:$XX$3017,18,FALSE)</f>
        <v>Children Don't Like School</v>
      </c>
      <c r="L45" s="1983"/>
      <c r="M45" s="1983"/>
      <c r="N45" s="1983"/>
      <c r="O45" s="1983"/>
      <c r="P45" s="1983"/>
      <c r="Q45" s="1983"/>
      <c r="R45" s="1983"/>
      <c r="S45" s="1983"/>
      <c r="T45" s="124"/>
      <c r="V45" s="1093">
        <v>30</v>
      </c>
      <c r="W45" s="1984"/>
      <c r="X45" s="1985" t="str">
        <f>VLOOKUP($BO$99,[2]eFHH!$P$1:$XX$3017,10,FALSE)</f>
        <v>Illness</v>
      </c>
      <c r="Y45" s="1986"/>
      <c r="Z45" s="1986"/>
      <c r="AA45" s="1986"/>
      <c r="AB45" s="1987"/>
      <c r="AC45" s="1988"/>
      <c r="AD45" s="1989">
        <f>V54+1</f>
        <v>38</v>
      </c>
      <c r="AE45" s="1990" t="str">
        <f>VLOOKUP($BO$99,[2]eFHH!$P$1:$XX$3017,18,FALSE)</f>
        <v>School Was Threatened</v>
      </c>
      <c r="AF45" s="1983"/>
      <c r="AG45" s="1983"/>
      <c r="AH45" s="1983"/>
      <c r="AI45" s="1983"/>
      <c r="AJ45" s="1983"/>
      <c r="AK45" s="1983"/>
      <c r="AL45" s="1991"/>
      <c r="AN45" s="1980">
        <v>50</v>
      </c>
      <c r="AO45" s="1992" t="str">
        <f>VLOOKUP($BL$110,[2]eFHH!$P$1:$XX$3017,10,FALSE)</f>
        <v>Fatigue / Tiredness</v>
      </c>
      <c r="AP45" s="987"/>
      <c r="AQ45" s="991"/>
      <c r="AR45" s="987"/>
      <c r="AS45" s="987"/>
      <c r="AT45" s="987"/>
      <c r="AU45" s="987"/>
      <c r="AV45" s="987"/>
      <c r="AW45" s="1981">
        <f>AN54+1</f>
        <v>60</v>
      </c>
      <c r="AX45" s="1993" t="str">
        <f>VLOOKUP($BL$110,[2]eFHH!$P$1:$XX$3017,20,FALSE)</f>
        <v>Vomiting</v>
      </c>
      <c r="AY45" s="987"/>
      <c r="AZ45" s="987"/>
      <c r="BA45" s="987"/>
      <c r="BB45" s="1994">
        <f>AW54+1</f>
        <v>70</v>
      </c>
      <c r="BC45" s="1992" t="str">
        <f>VLOOKUP($BL$110,[2]eFHH!$P$1:$XX$3017,30,FALSE)</f>
        <v>Loss of Sight</v>
      </c>
      <c r="BD45" s="987"/>
      <c r="BE45" s="987"/>
      <c r="BF45" s="987"/>
      <c r="BG45" s="987"/>
      <c r="BH45" s="1751"/>
      <c r="BI45" s="987"/>
      <c r="BJ45" s="987"/>
      <c r="BK45" s="1995"/>
    </row>
    <row r="46" spans="1:67" ht="14.25" customHeight="1">
      <c r="A46" s="1093">
        <f>A45+1</f>
        <v>11</v>
      </c>
      <c r="B46" s="1996" t="str">
        <f>VLOOKUP($BL$95,[2]eFHH!$P$1:$XX$3017,11,FALSE)</f>
        <v>No Girls' School or Female Teachers</v>
      </c>
      <c r="C46" s="1996"/>
      <c r="D46" s="1996"/>
      <c r="E46" s="1996"/>
      <c r="F46" s="1996"/>
      <c r="G46" s="1996"/>
      <c r="H46" s="1996"/>
      <c r="I46" s="1996"/>
      <c r="J46" s="1997">
        <f>J45+1</f>
        <v>19</v>
      </c>
      <c r="K46" s="999" t="str">
        <f>VLOOKUP($BL$95,[2]eFHH!$P$1:$XX$3017,19,FALSE)</f>
        <v>School Is Not Useful</v>
      </c>
      <c r="L46" s="697"/>
      <c r="M46" s="697"/>
      <c r="N46" s="697"/>
      <c r="O46" s="697"/>
      <c r="P46" s="697"/>
      <c r="Q46" s="697"/>
      <c r="R46" s="697"/>
      <c r="S46" s="697"/>
      <c r="T46" s="705"/>
      <c r="V46" s="996">
        <f>V45+1</f>
        <v>31</v>
      </c>
      <c r="W46" s="1001"/>
      <c r="X46" s="1946" t="str">
        <f>VLOOKUP($BO$99,[2]eFHH!$P$1:$XX$3017,11,FALSE)</f>
        <v>Required for Work</v>
      </c>
      <c r="Y46" s="697"/>
      <c r="Z46" s="697"/>
      <c r="AA46" s="697"/>
      <c r="AB46" s="1998"/>
      <c r="AC46" s="1002"/>
      <c r="AD46" s="1999">
        <f>AD45+1</f>
        <v>39</v>
      </c>
      <c r="AE46" s="696" t="str">
        <f>VLOOKUP($BO$99,[2]eFHH!$P$1:$XX$3017,19,FALSE)</f>
        <v>Teacher Was Absent</v>
      </c>
      <c r="AF46" s="697"/>
      <c r="AG46" s="697"/>
      <c r="AH46" s="697"/>
      <c r="AI46" s="697"/>
      <c r="AJ46" s="697"/>
      <c r="AK46" s="697"/>
      <c r="AL46" s="705"/>
      <c r="AN46" s="2000">
        <f t="shared" ref="AN46:AN54" si="0">AN45+1</f>
        <v>51</v>
      </c>
      <c r="AO46" s="2001" t="str">
        <f>VLOOKUP($BL$110,[2]eFHH!$P$1:$XX$3017,11,FALSE)</f>
        <v>Muscle or Feet Ache</v>
      </c>
      <c r="AP46" s="697"/>
      <c r="AQ46" s="1003"/>
      <c r="AR46" s="697"/>
      <c r="AS46" s="697"/>
      <c r="AT46" s="697"/>
      <c r="AU46" s="697"/>
      <c r="AV46" s="697"/>
      <c r="AW46" s="1997">
        <f t="shared" ref="AW46:AW54" si="1">AW45+1</f>
        <v>61</v>
      </c>
      <c r="AX46" s="1217" t="str">
        <f>VLOOKUP($BL$110,[2]eFHH!$P$1:$XX$3017,21,FALSE)</f>
        <v>Heartache</v>
      </c>
      <c r="AY46" s="697"/>
      <c r="AZ46" s="697"/>
      <c r="BA46" s="697"/>
      <c r="BB46" s="1999">
        <f>BB45+1</f>
        <v>71</v>
      </c>
      <c r="BC46" s="2001" t="str">
        <f>VLOOKUP($BL$110,[2]eFHH!$P$1:$XX$3017,31,FALSE)</f>
        <v>Cataract</v>
      </c>
      <c r="BD46" s="697"/>
      <c r="BE46" s="697"/>
      <c r="BF46" s="697"/>
      <c r="BG46" s="697"/>
      <c r="BH46" s="1607"/>
      <c r="BI46" s="697"/>
      <c r="BJ46" s="697"/>
      <c r="BK46" s="705"/>
    </row>
    <row r="47" spans="1:67" ht="14.25" customHeight="1">
      <c r="A47" s="983"/>
      <c r="B47" s="1996"/>
      <c r="C47" s="1996"/>
      <c r="D47" s="1996"/>
      <c r="E47" s="1996"/>
      <c r="F47" s="1996"/>
      <c r="G47" s="1996"/>
      <c r="H47" s="1996"/>
      <c r="I47" s="1996"/>
      <c r="J47" s="1997">
        <f>J46+1</f>
        <v>20</v>
      </c>
      <c r="K47" s="2002" t="str">
        <f>VLOOKUP($BL$95,[2]eFHH!$P$1:$XX$3017,20,FALSE)</f>
        <v>Against Culture / Opposite Islam</v>
      </c>
      <c r="L47" s="697"/>
      <c r="M47" s="697"/>
      <c r="N47" s="697"/>
      <c r="O47" s="999"/>
      <c r="P47" s="697"/>
      <c r="Q47" s="697"/>
      <c r="R47" s="697"/>
      <c r="S47" s="697"/>
      <c r="T47" s="705"/>
      <c r="V47" s="996">
        <f>V46+1</f>
        <v>32</v>
      </c>
      <c r="W47" s="1001"/>
      <c r="X47" s="999" t="str">
        <f>VLOOKUP($BO$99,[2]eFHH!$P$1:$XX$3017,12,FALSE)</f>
        <v>Wedding</v>
      </c>
      <c r="Y47" s="697"/>
      <c r="Z47" s="697"/>
      <c r="AA47" s="697"/>
      <c r="AB47" s="697"/>
      <c r="AC47" s="1002"/>
      <c r="AD47" s="1999">
        <f>AD46+1</f>
        <v>40</v>
      </c>
      <c r="AE47" s="2003" t="str">
        <f>VLOOKUP($BO$99,[2]eFHH!$P$1:$XX$3017,20,FALSE)</f>
        <v>Child Refused to Go</v>
      </c>
      <c r="AF47" s="697"/>
      <c r="AG47" s="697"/>
      <c r="AH47" s="697"/>
      <c r="AI47" s="697"/>
      <c r="AJ47" s="697"/>
      <c r="AK47" s="697"/>
      <c r="AL47" s="705"/>
      <c r="AN47" s="2000">
        <f t="shared" si="0"/>
        <v>52</v>
      </c>
      <c r="AO47" s="2001" t="str">
        <f>VLOOKUP($BL$110,[2]eFHH!$P$1:$XX$3017,12,FALSE)</f>
        <v>Headache</v>
      </c>
      <c r="AP47" s="697"/>
      <c r="AQ47" s="1003"/>
      <c r="AR47" s="697"/>
      <c r="AS47" s="697"/>
      <c r="AT47" s="697"/>
      <c r="AU47" s="697"/>
      <c r="AV47" s="697"/>
      <c r="AW47" s="1997">
        <f t="shared" si="1"/>
        <v>62</v>
      </c>
      <c r="AX47" s="1217" t="str">
        <f>VLOOKUP($BL$110,[2]eFHH!$P$1:$XX$3017,22,FALSE)</f>
        <v>Liver</v>
      </c>
      <c r="AY47" s="697"/>
      <c r="AZ47" s="697"/>
      <c r="BA47" s="697"/>
      <c r="BB47" s="1999">
        <f>BB46+1</f>
        <v>72</v>
      </c>
      <c r="BC47" s="2001" t="str">
        <f>VLOOKUP($BL$110,[2]eFHH!$P$1:$XX$3017,32,FALSE)</f>
        <v>Fracture</v>
      </c>
      <c r="BD47" s="697"/>
      <c r="BE47" s="697"/>
      <c r="BF47" s="697"/>
      <c r="BG47" s="697"/>
      <c r="BH47" s="999"/>
      <c r="BI47" s="697"/>
      <c r="BJ47" s="697"/>
      <c r="BK47" s="705"/>
    </row>
    <row r="48" spans="1:67" ht="14.25" customHeight="1">
      <c r="A48" s="1093">
        <f>A46+1</f>
        <v>12</v>
      </c>
      <c r="B48" s="1552" t="str">
        <f>VLOOKUP($BL$95,[2]eFHH!$P$1:$XX$3017,12,FALSE)</f>
        <v>Cost of School / Materials</v>
      </c>
      <c r="C48" s="1552"/>
      <c r="D48" s="1552"/>
      <c r="E48" s="1552"/>
      <c r="F48" s="1552"/>
      <c r="G48" s="1552"/>
      <c r="H48" s="1552"/>
      <c r="I48" s="1552"/>
      <c r="J48" s="1997">
        <f>J47+1</f>
        <v>21</v>
      </c>
      <c r="K48" s="2002" t="str">
        <f>VLOOKUP($BL$95,[2]eFHH!$P$1:$XX$3017,21,FALSE)</f>
        <v>Go to Madrassa Instead</v>
      </c>
      <c r="L48" s="999"/>
      <c r="M48" s="697"/>
      <c r="N48" s="697"/>
      <c r="O48" s="999"/>
      <c r="P48" s="697"/>
      <c r="Q48" s="697"/>
      <c r="R48" s="697"/>
      <c r="S48" s="697"/>
      <c r="T48" s="705"/>
      <c r="V48" s="996">
        <f>V47+1</f>
        <v>33</v>
      </c>
      <c r="W48" s="1001"/>
      <c r="X48" s="2002" t="str">
        <f>VLOOKUP($BO$99,[2]eFHH!$P$1:$XX$3017,13,FALSE)</f>
        <v>Death in Family</v>
      </c>
      <c r="Y48" s="697"/>
      <c r="Z48" s="697"/>
      <c r="AA48" s="697"/>
      <c r="AB48" s="697"/>
      <c r="AC48" s="1002"/>
      <c r="AD48" s="1999">
        <f>AD47+1</f>
        <v>41</v>
      </c>
      <c r="AE48" s="2004" t="str">
        <f>VLOOKUP($BO$99,[2]eFHH!$P$1:$XX$3017,21,FALSE)</f>
        <v>Father Was Away</v>
      </c>
      <c r="AF48" s="379"/>
      <c r="AG48" s="379"/>
      <c r="AH48" s="379"/>
      <c r="AI48" s="379"/>
      <c r="AJ48" s="379"/>
      <c r="AK48" s="379"/>
      <c r="AL48" s="700"/>
      <c r="AN48" s="2000">
        <f t="shared" si="0"/>
        <v>53</v>
      </c>
      <c r="AO48" s="1217" t="str">
        <f>VLOOKUP($BL$110,[2]eFHH!$P$1:$XX$3017,13,FALSE)</f>
        <v>Dizziness</v>
      </c>
      <c r="AP48" s="697"/>
      <c r="AQ48" s="1003"/>
      <c r="AR48" s="697"/>
      <c r="AS48" s="697"/>
      <c r="AT48" s="697"/>
      <c r="AU48" s="697"/>
      <c r="AV48" s="697"/>
      <c r="AW48" s="1981">
        <f t="shared" si="1"/>
        <v>63</v>
      </c>
      <c r="AX48" s="1217" t="str">
        <f>VLOOKUP($BL$110,[2]eFHH!$P$1:$XX$3017,23,FALSE)</f>
        <v>Kidney</v>
      </c>
      <c r="AY48" s="697"/>
      <c r="AZ48" s="697"/>
      <c r="BA48" s="697"/>
      <c r="BB48" s="1999">
        <f>BB47+1</f>
        <v>73</v>
      </c>
      <c r="BC48" s="2001" t="str">
        <f>VLOOKUP($BL$110,[2]eFHH!$P$1:$XX$3017,33,FALSE)</f>
        <v>Broken Bone(s)</v>
      </c>
      <c r="BD48" s="697"/>
      <c r="BE48" s="697"/>
      <c r="BF48" s="697"/>
      <c r="BG48" s="697"/>
      <c r="BH48" s="999"/>
      <c r="BI48" s="697"/>
      <c r="BJ48" s="697"/>
      <c r="BK48" s="705"/>
    </row>
    <row r="49" spans="1:65" ht="14.25" customHeight="1">
      <c r="A49" s="983"/>
      <c r="B49" s="1552"/>
      <c r="C49" s="1552"/>
      <c r="D49" s="1552"/>
      <c r="E49" s="1552"/>
      <c r="F49" s="1552"/>
      <c r="G49" s="1552"/>
      <c r="H49" s="1552"/>
      <c r="I49" s="1552"/>
      <c r="J49" s="2005">
        <f>J48+1</f>
        <v>22</v>
      </c>
      <c r="K49" s="1698" t="str">
        <f>VLOOKUP($BL$95,[2]eFHH!$P$1:$XX$3017,22,FALSE)</f>
        <v>They Are Married</v>
      </c>
      <c r="L49" s="1009"/>
      <c r="M49" s="714"/>
      <c r="N49" s="714"/>
      <c r="O49" s="714"/>
      <c r="P49" s="714"/>
      <c r="Q49" s="714"/>
      <c r="R49" s="714"/>
      <c r="S49" s="714"/>
      <c r="T49" s="2006"/>
      <c r="V49" s="996">
        <f>V48+1</f>
        <v>34</v>
      </c>
      <c r="W49" s="1001"/>
      <c r="X49" s="2007" t="str">
        <f>VLOOKUP($BO$99,[2]eFHH!$P$1:$XX$3017,14,FALSE)</f>
        <v>Weather Problem</v>
      </c>
      <c r="Y49" s="1429"/>
      <c r="Z49" s="1429"/>
      <c r="AA49" s="1429"/>
      <c r="AB49" s="1429"/>
      <c r="AC49" s="1429"/>
      <c r="AD49" s="1999">
        <f>AD48+1</f>
        <v>42</v>
      </c>
      <c r="AE49" s="1697" t="str">
        <f>VLOOKUP($BO$99,[2]eFHH!$P$1:$XX$3017,22,FALSE)</f>
        <v>Travelled Outside Village</v>
      </c>
      <c r="AF49" s="714"/>
      <c r="AG49" s="714"/>
      <c r="AH49" s="714"/>
      <c r="AI49" s="714"/>
      <c r="AJ49" s="714"/>
      <c r="AK49" s="714"/>
      <c r="AL49" s="2006"/>
      <c r="AN49" s="2000">
        <f t="shared" si="0"/>
        <v>54</v>
      </c>
      <c r="AO49" s="1217" t="str">
        <f>VLOOKUP($BL$110,[2]eFHH!$P$1:$XX$3017,14,FALSE)</f>
        <v>Fainting</v>
      </c>
      <c r="AP49" s="697"/>
      <c r="AQ49" s="1003"/>
      <c r="AR49" s="697"/>
      <c r="AS49" s="697"/>
      <c r="AT49" s="697"/>
      <c r="AU49" s="697"/>
      <c r="AV49" s="697"/>
      <c r="AW49" s="1997">
        <f t="shared" si="1"/>
        <v>64</v>
      </c>
      <c r="AX49" s="2001" t="str">
        <f>VLOOKUP($BL$110,[2]eFHH!$P$1:$XX$3017,24,FALSE)</f>
        <v>Lungs</v>
      </c>
      <c r="AY49" s="697"/>
      <c r="AZ49" s="697"/>
      <c r="BA49" s="867"/>
      <c r="BB49" s="1999">
        <f>BB48+1</f>
        <v>74</v>
      </c>
      <c r="BC49" s="2008" t="str">
        <f>VLOOKUP($BL$110,[2]eFHH!$P$1:$XX$3017,34,FALSE)</f>
        <v>Burn</v>
      </c>
      <c r="BD49" s="379"/>
      <c r="BE49" s="379"/>
      <c r="BF49" s="379"/>
      <c r="BG49" s="379"/>
      <c r="BH49" s="2009"/>
      <c r="BI49" s="379"/>
      <c r="BJ49" s="379"/>
      <c r="BK49" s="700"/>
    </row>
    <row r="50" spans="1:65" ht="14.25" customHeight="1">
      <c r="A50" s="2000">
        <f>A48+1</f>
        <v>13</v>
      </c>
      <c r="B50" s="2002" t="str">
        <f>VLOOKUP($BL$95,[2]eFHH!$P$1:$XX$3017,13,FALSE)</f>
        <v>Cost of Transport</v>
      </c>
      <c r="C50" s="1607"/>
      <c r="D50" s="697"/>
      <c r="E50" s="697"/>
      <c r="F50" s="867"/>
      <c r="G50" s="1607"/>
      <c r="H50" s="1607"/>
      <c r="I50" s="697"/>
      <c r="J50" s="2010">
        <f>J49+1</f>
        <v>23</v>
      </c>
      <c r="K50" s="2011" t="str">
        <f>VLOOKUP($BL$95,[2]eFHH!$P$1:$XX$3017,23,FALSE)</f>
        <v>Other:</v>
      </c>
      <c r="L50" s="2011"/>
      <c r="M50" s="2011"/>
      <c r="N50" s="2011"/>
      <c r="O50" s="2011"/>
      <c r="P50" s="2011"/>
      <c r="Q50" s="2011"/>
      <c r="R50" s="2011"/>
      <c r="S50" s="2011"/>
      <c r="T50" s="2012"/>
      <c r="V50" s="996"/>
      <c r="W50" s="1001"/>
      <c r="X50" s="1436"/>
      <c r="Y50" s="1436"/>
      <c r="Z50" s="1436"/>
      <c r="AA50" s="1436"/>
      <c r="AB50" s="1436"/>
      <c r="AC50" s="1436"/>
      <c r="AD50" s="2013">
        <f>AD49+1</f>
        <v>43</v>
      </c>
      <c r="AE50" s="2014" t="str">
        <f>VLOOKUP($BO$99,[2]eFHH!$P$1:$XX$3017,23,FALSE)</f>
        <v>Other:</v>
      </c>
      <c r="AF50" s="2014"/>
      <c r="AG50" s="2014"/>
      <c r="AH50" s="2014"/>
      <c r="AI50" s="2014"/>
      <c r="AJ50" s="2014"/>
      <c r="AK50" s="2014"/>
      <c r="AL50" s="2015"/>
      <c r="AN50" s="2000">
        <f t="shared" si="0"/>
        <v>55</v>
      </c>
      <c r="AO50" s="1217" t="str">
        <f>VLOOKUP($BL$110,[2]eFHH!$P$1:$XX$3017,15,FALSE)</f>
        <v>Breathing Problems</v>
      </c>
      <c r="AP50" s="697"/>
      <c r="AQ50" s="1003"/>
      <c r="AR50" s="697"/>
      <c r="AS50" s="697"/>
      <c r="AT50" s="697"/>
      <c r="AU50" s="697"/>
      <c r="AV50" s="697"/>
      <c r="AW50" s="1997">
        <f t="shared" si="1"/>
        <v>65</v>
      </c>
      <c r="AX50" s="2001" t="str">
        <f>VLOOKUP($BL$110,[2]eFHH!$P$1:$XX$3017,25,FALSE)</f>
        <v>Thiroid</v>
      </c>
      <c r="AY50" s="697"/>
      <c r="AZ50" s="697"/>
      <c r="BA50" s="867"/>
      <c r="BB50" s="2016">
        <f>BB49+1</f>
        <v>75</v>
      </c>
      <c r="BC50" s="2017" t="str">
        <f>VLOOKUP($BO$99,[2]eFHH!$P$1:$XX$3017,23,FALSE)</f>
        <v>Other:</v>
      </c>
      <c r="BD50" s="2014"/>
      <c r="BE50" s="2014"/>
      <c r="BF50" s="2014"/>
      <c r="BG50" s="2014"/>
      <c r="BH50" s="2014"/>
      <c r="BI50" s="2014"/>
      <c r="BJ50" s="2014"/>
      <c r="BK50" s="2015"/>
    </row>
    <row r="51" spans="1:65" ht="14.25" customHeight="1">
      <c r="A51" s="2000">
        <f>A50+1</f>
        <v>14</v>
      </c>
      <c r="B51" s="2002" t="str">
        <f>VLOOKUP($BL$95,[2]eFHH!$P$1:$XX$3017,14,FALSE)</f>
        <v>Travel Takes Too Long</v>
      </c>
      <c r="C51" s="1607"/>
      <c r="D51" s="697"/>
      <c r="E51" s="697"/>
      <c r="F51" s="867"/>
      <c r="G51" s="1607"/>
      <c r="H51" s="1607"/>
      <c r="I51" s="697"/>
      <c r="J51" s="797"/>
      <c r="K51" s="798"/>
      <c r="L51" s="798"/>
      <c r="M51" s="798"/>
      <c r="N51" s="798"/>
      <c r="O51" s="798"/>
      <c r="P51" s="798"/>
      <c r="Q51" s="798"/>
      <c r="R51" s="798"/>
      <c r="S51" s="798"/>
      <c r="T51" s="793"/>
      <c r="U51" s="2018"/>
      <c r="V51" s="996">
        <f>V49+1</f>
        <v>35</v>
      </c>
      <c r="W51" s="1001"/>
      <c r="X51" s="2007" t="str">
        <f>VLOOKUP($BO$99,[2]eFHH!$P$1:$XX$3017,15,FALSE)</f>
        <v>Road Was Flooded</v>
      </c>
      <c r="Y51" s="1429"/>
      <c r="Z51" s="1429"/>
      <c r="AA51" s="1429"/>
      <c r="AB51" s="1429"/>
      <c r="AC51" s="1429"/>
      <c r="AD51" s="2019"/>
      <c r="AE51" s="2020"/>
      <c r="AF51" s="2020"/>
      <c r="AG51" s="2020"/>
      <c r="AH51" s="2020"/>
      <c r="AI51" s="2020"/>
      <c r="AJ51" s="2020"/>
      <c r="AK51" s="2020"/>
      <c r="AL51" s="1209"/>
      <c r="AN51" s="2000">
        <f t="shared" si="0"/>
        <v>56</v>
      </c>
      <c r="AO51" s="1217" t="str">
        <f>VLOOKUP($BL$110,[2]eFHH!$P$1:$XX$3017,16,FALSE)</f>
        <v>Pain in Throat, Nose, and/or Ears</v>
      </c>
      <c r="AP51" s="697"/>
      <c r="AQ51" s="1003"/>
      <c r="AR51" s="697"/>
      <c r="AS51" s="697"/>
      <c r="AT51" s="697"/>
      <c r="AU51" s="697"/>
      <c r="AV51" s="697"/>
      <c r="AW51" s="1997">
        <f t="shared" si="1"/>
        <v>66</v>
      </c>
      <c r="AX51" s="2021" t="str">
        <f>VLOOKUP($BL$110,[2]eFHH!$P$1:$XX$3017,26,FALSE)</f>
        <v>Skin Disease</v>
      </c>
      <c r="AY51" s="697"/>
      <c r="AZ51" s="697"/>
      <c r="BA51" s="697"/>
      <c r="BB51" s="2022"/>
      <c r="BC51" s="2023"/>
      <c r="BD51" s="2023"/>
      <c r="BE51" s="2023"/>
      <c r="BF51" s="2023"/>
      <c r="BG51" s="2023"/>
      <c r="BH51" s="2023"/>
      <c r="BI51" s="2023"/>
      <c r="BJ51" s="2023"/>
      <c r="BK51" s="2024"/>
    </row>
    <row r="52" spans="1:65" ht="14.25" customHeight="1">
      <c r="A52" s="2000">
        <f>A51+1</f>
        <v>15</v>
      </c>
      <c r="B52" s="2002" t="str">
        <f>VLOOKUP($BL$95,[2]eFHH!$P$1:$XX$3017,15,FALSE)</f>
        <v>Security Problems</v>
      </c>
      <c r="C52" s="1607"/>
      <c r="D52" s="697"/>
      <c r="E52" s="697"/>
      <c r="F52" s="697"/>
      <c r="G52" s="1607"/>
      <c r="H52" s="1607"/>
      <c r="I52" s="697"/>
      <c r="J52" s="797"/>
      <c r="K52" s="798"/>
      <c r="L52" s="798"/>
      <c r="M52" s="798"/>
      <c r="N52" s="798"/>
      <c r="O52" s="798"/>
      <c r="P52" s="798"/>
      <c r="Q52" s="798"/>
      <c r="R52" s="798"/>
      <c r="S52" s="798"/>
      <c r="T52" s="793"/>
      <c r="U52" s="2025"/>
      <c r="V52" s="996"/>
      <c r="W52" s="1001"/>
      <c r="X52" s="1436"/>
      <c r="Y52" s="1436"/>
      <c r="Z52" s="1436"/>
      <c r="AA52" s="1436"/>
      <c r="AB52" s="1436"/>
      <c r="AC52" s="1436"/>
      <c r="AD52" s="2019"/>
      <c r="AE52" s="2020"/>
      <c r="AF52" s="2020"/>
      <c r="AG52" s="2020"/>
      <c r="AH52" s="2020"/>
      <c r="AI52" s="2020"/>
      <c r="AJ52" s="2020"/>
      <c r="AK52" s="2020"/>
      <c r="AL52" s="1209"/>
      <c r="AN52" s="2000">
        <f t="shared" si="0"/>
        <v>57</v>
      </c>
      <c r="AO52" s="1217" t="str">
        <f>VLOOKUP($BL$110,[2]eFHH!$P$1:$XX$3017,17,FALSE)</f>
        <v>Chill / Flu</v>
      </c>
      <c r="AP52" s="697"/>
      <c r="AQ52" s="1003"/>
      <c r="AR52" s="697"/>
      <c r="AS52" s="697"/>
      <c r="AT52" s="697"/>
      <c r="AU52" s="697"/>
      <c r="AV52" s="697"/>
      <c r="AW52" s="1997">
        <f t="shared" si="1"/>
        <v>67</v>
      </c>
      <c r="AX52" s="715" t="str">
        <f>VLOOKUP($BL$110,[2]eFHH!$P$1:$XX$3017,27,FALSE)</f>
        <v>Blurred Vision</v>
      </c>
      <c r="AY52" s="697"/>
      <c r="AZ52" s="697"/>
      <c r="BA52" s="1300"/>
      <c r="BB52" s="2026"/>
      <c r="BC52" s="2027"/>
      <c r="BD52" s="2027"/>
      <c r="BE52" s="2027"/>
      <c r="BF52" s="2027"/>
      <c r="BG52" s="2027"/>
      <c r="BH52" s="2027"/>
      <c r="BI52" s="2027"/>
      <c r="BJ52" s="2027"/>
      <c r="BK52" s="2028"/>
    </row>
    <row r="53" spans="1:65" ht="14.25" customHeight="1">
      <c r="A53" s="2000">
        <f>A52+1</f>
        <v>16</v>
      </c>
      <c r="B53" s="2002" t="str">
        <f>VLOOKUP($BL$95,[2]eFHH!$P$1:$XX$3017,16,FALSE)</f>
        <v>Poor Quality of Education</v>
      </c>
      <c r="C53" s="1607"/>
      <c r="D53" s="697"/>
      <c r="E53" s="697"/>
      <c r="F53" s="1300"/>
      <c r="G53" s="1607"/>
      <c r="H53" s="1607"/>
      <c r="I53" s="697"/>
      <c r="J53" s="797"/>
      <c r="K53" s="798"/>
      <c r="L53" s="798"/>
      <c r="M53" s="798"/>
      <c r="N53" s="798"/>
      <c r="O53" s="798"/>
      <c r="P53" s="798"/>
      <c r="Q53" s="798"/>
      <c r="R53" s="798"/>
      <c r="S53" s="798"/>
      <c r="T53" s="793"/>
      <c r="U53" s="2029"/>
      <c r="V53" s="996">
        <f>V51+1</f>
        <v>36</v>
      </c>
      <c r="W53" s="1001"/>
      <c r="X53" s="2002" t="str">
        <f>VLOOKUP($BO$99,[2]eFHH!$P$1:$XX$3017,16,FALSE)</f>
        <v>Security Problem</v>
      </c>
      <c r="Y53" s="697"/>
      <c r="Z53" s="697"/>
      <c r="AA53" s="697"/>
      <c r="AB53" s="1300"/>
      <c r="AC53" s="1002"/>
      <c r="AD53" s="2019"/>
      <c r="AE53" s="2020"/>
      <c r="AF53" s="2020"/>
      <c r="AG53" s="2020"/>
      <c r="AH53" s="2020"/>
      <c r="AI53" s="2020"/>
      <c r="AJ53" s="2020"/>
      <c r="AK53" s="2020"/>
      <c r="AL53" s="1209"/>
      <c r="AN53" s="2000">
        <f t="shared" si="0"/>
        <v>58</v>
      </c>
      <c r="AO53" s="2030" t="str">
        <f>VLOOKUP($BL$110,[2]eFHH!$P$1:$XX$3017,18,FALSE)</f>
        <v>Fever</v>
      </c>
      <c r="AP53" s="379"/>
      <c r="AQ53" s="2031"/>
      <c r="AR53" s="379"/>
      <c r="AS53" s="379"/>
      <c r="AT53" s="379"/>
      <c r="AU53" s="379"/>
      <c r="AV53" s="379"/>
      <c r="AW53" s="2032">
        <f t="shared" si="1"/>
        <v>68</v>
      </c>
      <c r="AX53" s="2033" t="str">
        <f>VLOOKUP($BL$110,[2]eFHH!$P$1:$XX$3017,28,FALSE)</f>
        <v>Psychological Issues</v>
      </c>
      <c r="AY53" s="379"/>
      <c r="AZ53" s="379"/>
      <c r="BA53" s="2034"/>
      <c r="BB53" s="2026"/>
      <c r="BC53" s="2027"/>
      <c r="BD53" s="2027"/>
      <c r="BE53" s="2027"/>
      <c r="BF53" s="2027"/>
      <c r="BG53" s="2027"/>
      <c r="BH53" s="2027"/>
      <c r="BI53" s="2027"/>
      <c r="BJ53" s="2027"/>
      <c r="BK53" s="2028"/>
    </row>
    <row r="54" spans="1:65" ht="14.25" customHeight="1">
      <c r="A54" s="2035">
        <f>A53+1</f>
        <v>17</v>
      </c>
      <c r="B54" s="1009" t="str">
        <f>VLOOKUP($BL$95,[2]eFHH!$P$1:$XX$3017,17,FALSE)</f>
        <v>Needed for Work</v>
      </c>
      <c r="C54" s="1610"/>
      <c r="D54" s="714"/>
      <c r="E54" s="714"/>
      <c r="F54" s="1867"/>
      <c r="G54" s="1610"/>
      <c r="H54" s="1610"/>
      <c r="I54" s="714"/>
      <c r="J54" s="802"/>
      <c r="K54" s="803"/>
      <c r="L54" s="803"/>
      <c r="M54" s="803"/>
      <c r="N54" s="803"/>
      <c r="O54" s="803"/>
      <c r="P54" s="803"/>
      <c r="Q54" s="803"/>
      <c r="R54" s="803"/>
      <c r="S54" s="803"/>
      <c r="T54" s="804"/>
      <c r="U54" s="2036"/>
      <c r="V54" s="2037">
        <f>V53+1</f>
        <v>37</v>
      </c>
      <c r="W54" s="2038"/>
      <c r="X54" s="1009" t="str">
        <f>VLOOKUP($BO$99,[2]eFHH!$P$1:$XX$3017,17,FALSE)</f>
        <v>Feud or Dispute</v>
      </c>
      <c r="Y54" s="714"/>
      <c r="Z54" s="714"/>
      <c r="AA54" s="714"/>
      <c r="AB54" s="1867"/>
      <c r="AC54" s="715"/>
      <c r="AD54" s="1212"/>
      <c r="AE54" s="1213"/>
      <c r="AF54" s="1213"/>
      <c r="AG54" s="1213"/>
      <c r="AH54" s="1213"/>
      <c r="AI54" s="1213"/>
      <c r="AJ54" s="1213"/>
      <c r="AK54" s="1213"/>
      <c r="AL54" s="1214"/>
      <c r="AN54" s="2035">
        <f t="shared" si="0"/>
        <v>59</v>
      </c>
      <c r="AO54" s="2039" t="str">
        <f>VLOOKUP($BL$110,[2]eFHH!$P$1:$XX$3017,19,FALSE)</f>
        <v>Stomach</v>
      </c>
      <c r="AP54" s="714"/>
      <c r="AQ54" s="1010"/>
      <c r="AR54" s="714"/>
      <c r="AS54" s="714"/>
      <c r="AT54" s="714"/>
      <c r="AU54" s="714"/>
      <c r="AV54" s="714"/>
      <c r="AW54" s="2040">
        <f t="shared" si="1"/>
        <v>69</v>
      </c>
      <c r="AX54" s="715" t="str">
        <f>VLOOKUP($BL$110,[2]eFHH!$P$1:$XX$3017,29,FALSE)</f>
        <v>Madness</v>
      </c>
      <c r="AY54" s="714"/>
      <c r="AZ54" s="714"/>
      <c r="BA54" s="1867"/>
      <c r="BB54" s="2041"/>
      <c r="BC54" s="2042"/>
      <c r="BD54" s="2042"/>
      <c r="BE54" s="2042"/>
      <c r="BF54" s="2042"/>
      <c r="BG54" s="2042"/>
      <c r="BH54" s="2042"/>
      <c r="BI54" s="2042"/>
      <c r="BJ54" s="2042"/>
      <c r="BK54" s="2043"/>
    </row>
    <row r="55" spans="1:65" ht="6" customHeight="1">
      <c r="F55" s="3"/>
      <c r="L55" s="2"/>
      <c r="W55" s="3"/>
      <c r="X55" s="3"/>
      <c r="Y55" s="811"/>
      <c r="Z55" s="811"/>
      <c r="AA55" s="811"/>
      <c r="AB55" s="811"/>
      <c r="AC55" s="811"/>
      <c r="AD55" s="811"/>
      <c r="AE55" s="22"/>
      <c r="AF55" s="22"/>
      <c r="AI55" s="811"/>
      <c r="AJ55" s="811"/>
      <c r="AK55" s="811"/>
      <c r="AL55" s="811"/>
      <c r="AM55" s="811"/>
      <c r="AN55" s="13"/>
      <c r="AO55" s="13"/>
      <c r="AT55" s="13"/>
      <c r="AU55" s="13"/>
      <c r="AV55" s="13"/>
      <c r="AW55" s="13"/>
      <c r="AX55" s="13"/>
      <c r="AY55" s="13"/>
      <c r="AZ55" s="13"/>
      <c r="BA55" s="2044"/>
      <c r="BB55" s="2045"/>
      <c r="BC55" s="12"/>
      <c r="BD55" s="338"/>
      <c r="BE55" s="338"/>
      <c r="BF55" s="338"/>
      <c r="BG55" s="338"/>
      <c r="BH55" s="338"/>
      <c r="BI55" s="338"/>
      <c r="BJ55" s="338"/>
      <c r="BK55" s="338"/>
      <c r="BL55" s="13"/>
      <c r="BM55" s="816"/>
    </row>
    <row r="56" spans="1:65" ht="14.25" customHeight="1">
      <c r="A56" s="2046">
        <f>VLOOKUP($BL$88,[2]eFHH!$K$4:$M$257,3,FALSE)</f>
        <v>1.07</v>
      </c>
      <c r="B56" s="1839"/>
      <c r="C56" s="1839"/>
      <c r="D56" s="1839"/>
      <c r="E56" s="1839"/>
      <c r="F56" s="1839"/>
      <c r="G56" s="1839"/>
      <c r="H56" s="1839"/>
      <c r="I56" s="1839"/>
      <c r="J56" s="1839"/>
      <c r="K56" s="1839"/>
      <c r="L56" s="1839"/>
      <c r="M56" s="1839"/>
      <c r="N56" s="2047"/>
      <c r="P56" s="2046">
        <f>VLOOKUP($BM$92,[2]eFHH!$K$4:$M$257,3,FALSE)</f>
        <v>1.08</v>
      </c>
      <c r="Q56" s="1839"/>
      <c r="R56" s="1839"/>
      <c r="S56" s="1839"/>
      <c r="T56" s="2048">
        <f>VLOOKUP($BL$95,[2]eFHH!$K$4:$M$257,3,FALSE)</f>
        <v>1.0900000000000001</v>
      </c>
      <c r="U56" s="2049"/>
      <c r="V56" s="2049"/>
      <c r="W56" s="2049"/>
      <c r="X56" s="2050"/>
      <c r="Y56" s="2051">
        <f>VLOOKUP($BL$98,[2]eFHH!$K$4:$M$257,3,FALSE)</f>
        <v>1.1000000000000001</v>
      </c>
      <c r="Z56" s="1839"/>
      <c r="AA56" s="1839"/>
      <c r="AB56" s="1839"/>
      <c r="AC56" s="1839"/>
      <c r="AD56" s="1839"/>
      <c r="AE56" s="1839"/>
      <c r="AF56" s="1839"/>
      <c r="AG56" s="1839"/>
      <c r="AH56" s="1839"/>
      <c r="AI56" s="1839"/>
      <c r="AJ56" s="1839"/>
      <c r="AK56" s="2052"/>
      <c r="AL56" s="2051">
        <f>VLOOKUP($BO$99,[2]eFHH!$K$4:$M$257,3,FALSE)</f>
        <v>1.1100000000000001</v>
      </c>
      <c r="AM56" s="1839"/>
      <c r="AN56" s="1839"/>
      <c r="AO56" s="1839"/>
      <c r="AP56" s="2051">
        <f>VLOOKUP($BL$101,[2]eFHH!$K$4:$M$257,3,FALSE)</f>
        <v>1.1200000000000001</v>
      </c>
      <c r="AQ56" s="1839"/>
      <c r="AR56" s="1839"/>
      <c r="AS56" s="1839"/>
      <c r="AT56" s="2047"/>
      <c r="AU56" s="1308"/>
      <c r="AV56" s="2046">
        <f>VLOOKUP($BL$106,[2]eFHH!$K$4:$M$257,3,FALSE)</f>
        <v>1.1300000000000001</v>
      </c>
      <c r="AW56" s="1839"/>
      <c r="AX56" s="1839"/>
      <c r="AY56" s="1839"/>
      <c r="AZ56" s="2052"/>
      <c r="BA56" s="2052">
        <f>VLOOKUP($BL$110,[2]eFHH!$K$4:$M$257,3,FALSE)</f>
        <v>1.1400000000000001</v>
      </c>
      <c r="BB56" s="2053"/>
      <c r="BC56" s="2053"/>
      <c r="BD56" s="2053"/>
      <c r="BE56" s="2053"/>
      <c r="BF56" s="2053"/>
      <c r="BG56" s="2051">
        <f>VLOOKUP($BL$115,[2]eFHH!$K$4:$M$257,3,FALSE)</f>
        <v>1.1500000000000001</v>
      </c>
      <c r="BH56" s="1839"/>
      <c r="BI56" s="1839"/>
      <c r="BJ56" s="1839"/>
      <c r="BK56" s="2047"/>
      <c r="BM56" s="811"/>
    </row>
    <row r="57" spans="1:65" ht="14.25" customHeight="1">
      <c r="A57" s="2054"/>
      <c r="B57" s="1842"/>
      <c r="C57" s="1842"/>
      <c r="D57" s="1842"/>
      <c r="E57" s="1842"/>
      <c r="F57" s="1842"/>
      <c r="G57" s="1842"/>
      <c r="H57" s="1842"/>
      <c r="I57" s="1842"/>
      <c r="J57" s="1842"/>
      <c r="K57" s="1842"/>
      <c r="L57" s="1842"/>
      <c r="M57" s="1842"/>
      <c r="N57" s="2055"/>
      <c r="O57" s="336"/>
      <c r="P57" s="2056" t="str">
        <f>VLOOKUP($BM92,[2]eFHH!$P$1:$XX$3017,9,FALSE)</f>
        <v>[FOR CHILDREN AGED BETWEEN 6 AND 18]</v>
      </c>
      <c r="Q57" s="2057"/>
      <c r="R57" s="2057"/>
      <c r="S57" s="2057"/>
      <c r="T57" s="2057"/>
      <c r="U57" s="2057"/>
      <c r="V57" s="2057"/>
      <c r="W57" s="2057"/>
      <c r="X57" s="2057"/>
      <c r="Y57" s="2057"/>
      <c r="Z57" s="2057"/>
      <c r="AA57" s="2057"/>
      <c r="AB57" s="2057"/>
      <c r="AC57" s="2057"/>
      <c r="AD57" s="2057"/>
      <c r="AE57" s="2057"/>
      <c r="AF57" s="2057"/>
      <c r="AG57" s="2057"/>
      <c r="AH57" s="2057"/>
      <c r="AI57" s="2057"/>
      <c r="AJ57" s="2057"/>
      <c r="AK57" s="2057"/>
      <c r="AL57" s="2057"/>
      <c r="AM57" s="2057"/>
      <c r="AN57" s="2057"/>
      <c r="AO57" s="2057"/>
      <c r="AP57" s="2057"/>
      <c r="AQ57" s="2057"/>
      <c r="AR57" s="2057"/>
      <c r="AS57" s="2057"/>
      <c r="AT57" s="2058"/>
      <c r="AU57" s="2059"/>
      <c r="AV57" s="2056" t="str">
        <f>VLOOKUP($BL106,[2]eFHH!$P$1:$XX$3017,9,FALSE)</f>
        <v>[FOR CHILDREN UNDER 5]</v>
      </c>
      <c r="AW57" s="2057"/>
      <c r="AX57" s="2057"/>
      <c r="AY57" s="2057"/>
      <c r="AZ57" s="2057"/>
      <c r="BA57" s="2057"/>
      <c r="BB57" s="2057"/>
      <c r="BC57" s="2057"/>
      <c r="BD57" s="2057"/>
      <c r="BE57" s="2057"/>
      <c r="BF57" s="2057"/>
      <c r="BG57" s="2057"/>
      <c r="BH57" s="2057"/>
      <c r="BI57" s="2057"/>
      <c r="BJ57" s="2057"/>
      <c r="BK57" s="2058"/>
      <c r="BL57" s="2060"/>
      <c r="BM57" s="2060"/>
    </row>
    <row r="58" spans="1:65" ht="15" customHeight="1">
      <c r="A58" s="1043" t="str">
        <f>VLOOKUP(BL$88,[2]eFHH!$P$1:$XX$3017,8,FALSE)</f>
        <v>For each household member, please tell me their name and age.</v>
      </c>
      <c r="B58" s="415"/>
      <c r="C58" s="415"/>
      <c r="D58" s="415"/>
      <c r="E58" s="415"/>
      <c r="F58" s="415"/>
      <c r="G58" s="415"/>
      <c r="H58" s="415"/>
      <c r="I58" s="415"/>
      <c r="J58" s="415"/>
      <c r="K58" s="415"/>
      <c r="L58" s="415"/>
      <c r="M58" s="415"/>
      <c r="N58" s="416"/>
      <c r="P58" s="1033" t="str">
        <f>VLOOKUP(BM$92,[2]eFHH!$P$1:$XX$3017,8,FALSE)</f>
        <v>Is {name of child} enrolled in school?</v>
      </c>
      <c r="Q58" s="15"/>
      <c r="R58" s="15"/>
      <c r="S58" s="15"/>
      <c r="T58" s="1033" t="str">
        <f>VLOOKUP(BL$95,[2]eFHH!$P$1:$XX$3017,8,FALSE)</f>
        <v>What is the main reason that {name of child} does not attend school?</v>
      </c>
      <c r="U58" s="15"/>
      <c r="V58" s="15"/>
      <c r="W58" s="15"/>
      <c r="X58" s="15"/>
      <c r="Y58" s="2061" t="str">
        <f>VLOOKUP(BL$98,[2]eFHH!$P$1:$XX$3017,8,FALSE)</f>
        <v>During the past month, did {name of child} not attend school for more than one week? {[IF SCHOOL IS NOT IN SESSION] Was {name of child} absent from school for longer than a week before the holidays?}</v>
      </c>
      <c r="Z58" s="2061"/>
      <c r="AA58" s="2061"/>
      <c r="AB58" s="2061"/>
      <c r="AC58" s="2061"/>
      <c r="AD58" s="2061"/>
      <c r="AE58" s="2061"/>
      <c r="AF58" s="2061"/>
      <c r="AG58" s="2061"/>
      <c r="AH58" s="2061"/>
      <c r="AI58" s="2061"/>
      <c r="AJ58" s="2061"/>
      <c r="AK58" s="2061"/>
      <c r="AL58" s="2061" t="str">
        <f>VLOOKUP(BO$99,[2]eFHH!$P$1:$XX$3017,8,FALSE)</f>
        <v>What was the main reason for this?</v>
      </c>
      <c r="AM58" s="2061"/>
      <c r="AN58" s="2061"/>
      <c r="AO58" s="2061"/>
      <c r="AP58" s="1033" t="str">
        <f>VLOOKUP(BL$101,[2]eFHH!$P$1:$XX$3017,8,FALSE)</f>
        <v>During the past week, how many days did {name of child} attend school?</v>
      </c>
      <c r="AQ58" s="15"/>
      <c r="AR58" s="15"/>
      <c r="AS58" s="15"/>
      <c r="AT58" s="2062"/>
      <c r="AU58" s="8"/>
      <c r="AV58" s="1033" t="str">
        <f>VLOOKUP(BL$106,[2]eFHH!$P$1:$XX$3017,8,FALSE)</f>
        <v>During the past 2 weeks, has {name of child} suffered from diahrroea?</v>
      </c>
      <c r="AW58" s="15"/>
      <c r="AX58" s="15"/>
      <c r="AY58" s="15"/>
      <c r="AZ58" s="15"/>
      <c r="BA58" s="1033" t="str">
        <f>VLOOKUP(BL$110,[2]eFHH!$P$1:$XX$3017,8,FALSE)</f>
        <v>Has {name of child} suffered any other medical problems during the past 2 weeks? [IF YES] What were the symptoms?</v>
      </c>
      <c r="BB58" s="1223"/>
      <c r="BC58" s="1223"/>
      <c r="BD58" s="1223"/>
      <c r="BE58" s="1223"/>
      <c r="BF58" s="2063"/>
      <c r="BG58" s="15" t="str">
        <f>VLOOKUP(BL$115,[2]eFHH!$P$1:$XX$3017,8,FALSE)</f>
        <v>During the past 12 months, has {name of child} visited a doctor?</v>
      </c>
      <c r="BH58" s="15"/>
      <c r="BI58" s="15"/>
      <c r="BJ58" s="15"/>
      <c r="BK58" s="2062"/>
      <c r="BL58" s="2064"/>
      <c r="BM58" s="830"/>
    </row>
    <row r="59" spans="1:65" ht="15" customHeight="1">
      <c r="A59" s="1043"/>
      <c r="B59" s="415"/>
      <c r="C59" s="415"/>
      <c r="D59" s="415"/>
      <c r="E59" s="415"/>
      <c r="F59" s="415"/>
      <c r="G59" s="415"/>
      <c r="H59" s="415"/>
      <c r="I59" s="415"/>
      <c r="J59" s="415"/>
      <c r="K59" s="415"/>
      <c r="L59" s="415"/>
      <c r="M59" s="415"/>
      <c r="N59" s="416"/>
      <c r="P59" s="1043"/>
      <c r="Q59" s="415"/>
      <c r="R59" s="415"/>
      <c r="S59" s="415"/>
      <c r="T59" s="1043"/>
      <c r="U59" s="415"/>
      <c r="V59" s="415"/>
      <c r="W59" s="415"/>
      <c r="X59" s="415"/>
      <c r="Y59" s="2065"/>
      <c r="Z59" s="2065"/>
      <c r="AA59" s="2065"/>
      <c r="AB59" s="2065"/>
      <c r="AC59" s="2065"/>
      <c r="AD59" s="2065"/>
      <c r="AE59" s="2065"/>
      <c r="AF59" s="2065"/>
      <c r="AG59" s="2065"/>
      <c r="AH59" s="2065"/>
      <c r="AI59" s="2065"/>
      <c r="AJ59" s="2065"/>
      <c r="AK59" s="2065"/>
      <c r="AL59" s="2065"/>
      <c r="AM59" s="2065"/>
      <c r="AN59" s="2065"/>
      <c r="AO59" s="2065"/>
      <c r="AP59" s="1043"/>
      <c r="AQ59" s="415"/>
      <c r="AR59" s="415"/>
      <c r="AS59" s="415"/>
      <c r="AT59" s="416"/>
      <c r="AU59" s="8"/>
      <c r="AV59" s="1043"/>
      <c r="AW59" s="415"/>
      <c r="AX59" s="415"/>
      <c r="AY59" s="415"/>
      <c r="AZ59" s="415"/>
      <c r="BA59" s="2066"/>
      <c r="BB59" s="2067"/>
      <c r="BC59" s="2067"/>
      <c r="BD59" s="2067"/>
      <c r="BE59" s="2067"/>
      <c r="BF59" s="1622"/>
      <c r="BG59" s="415"/>
      <c r="BH59" s="415"/>
      <c r="BI59" s="415"/>
      <c r="BJ59" s="415"/>
      <c r="BK59" s="416"/>
      <c r="BL59" s="2064"/>
      <c r="BM59" s="811"/>
    </row>
    <row r="60" spans="1:65" ht="15" customHeight="1">
      <c r="A60" s="1043"/>
      <c r="B60" s="415"/>
      <c r="C60" s="415"/>
      <c r="D60" s="415"/>
      <c r="E60" s="415"/>
      <c r="F60" s="415"/>
      <c r="G60" s="415"/>
      <c r="H60" s="415"/>
      <c r="I60" s="415"/>
      <c r="J60" s="415"/>
      <c r="K60" s="415"/>
      <c r="L60" s="415"/>
      <c r="M60" s="415"/>
      <c r="N60" s="416"/>
      <c r="P60" s="1043"/>
      <c r="Q60" s="415"/>
      <c r="R60" s="415"/>
      <c r="S60" s="415"/>
      <c r="T60" s="1043"/>
      <c r="U60" s="415"/>
      <c r="V60" s="415"/>
      <c r="W60" s="415"/>
      <c r="X60" s="415"/>
      <c r="Y60" s="2065"/>
      <c r="Z60" s="2065"/>
      <c r="AA60" s="2065"/>
      <c r="AB60" s="2065"/>
      <c r="AC60" s="2065"/>
      <c r="AD60" s="2065"/>
      <c r="AE60" s="2065"/>
      <c r="AF60" s="2065"/>
      <c r="AG60" s="2065"/>
      <c r="AH60" s="2065"/>
      <c r="AI60" s="2065"/>
      <c r="AJ60" s="2065"/>
      <c r="AK60" s="2065"/>
      <c r="AL60" s="2065"/>
      <c r="AM60" s="2065"/>
      <c r="AN60" s="2065"/>
      <c r="AO60" s="2065"/>
      <c r="AP60" s="1043"/>
      <c r="AQ60" s="415"/>
      <c r="AR60" s="415"/>
      <c r="AS60" s="415"/>
      <c r="AT60" s="416"/>
      <c r="AU60" s="8"/>
      <c r="AV60" s="1043"/>
      <c r="AW60" s="415"/>
      <c r="AX60" s="415"/>
      <c r="AY60" s="415"/>
      <c r="AZ60" s="415"/>
      <c r="BA60" s="2066"/>
      <c r="BB60" s="2067"/>
      <c r="BC60" s="2067"/>
      <c r="BD60" s="2067"/>
      <c r="BE60" s="2067"/>
      <c r="BF60" s="1622"/>
      <c r="BG60" s="415"/>
      <c r="BH60" s="415"/>
      <c r="BI60" s="415"/>
      <c r="BJ60" s="415"/>
      <c r="BK60" s="416"/>
      <c r="BL60" s="2064"/>
      <c r="BM60" s="811"/>
    </row>
    <row r="61" spans="1:65" ht="15" customHeight="1">
      <c r="A61" s="2068"/>
      <c r="B61" s="18"/>
      <c r="C61" s="18"/>
      <c r="D61" s="18"/>
      <c r="E61" s="18"/>
      <c r="F61" s="18"/>
      <c r="G61" s="18"/>
      <c r="H61" s="18"/>
      <c r="I61" s="18"/>
      <c r="J61" s="18"/>
      <c r="K61" s="18"/>
      <c r="L61" s="18"/>
      <c r="M61" s="18"/>
      <c r="N61" s="2069"/>
      <c r="P61" s="1043"/>
      <c r="Q61" s="415"/>
      <c r="R61" s="415"/>
      <c r="S61" s="415"/>
      <c r="T61" s="1043"/>
      <c r="U61" s="415"/>
      <c r="V61" s="415"/>
      <c r="W61" s="415"/>
      <c r="X61" s="415"/>
      <c r="Y61" s="2065"/>
      <c r="Z61" s="2065"/>
      <c r="AA61" s="2065"/>
      <c r="AB61" s="2065"/>
      <c r="AC61" s="2065"/>
      <c r="AD61" s="2065"/>
      <c r="AE61" s="2065"/>
      <c r="AF61" s="2065"/>
      <c r="AG61" s="2065"/>
      <c r="AH61" s="2065"/>
      <c r="AI61" s="2065"/>
      <c r="AJ61" s="2065"/>
      <c r="AK61" s="2065"/>
      <c r="AL61" s="2065"/>
      <c r="AM61" s="2065"/>
      <c r="AN61" s="2065"/>
      <c r="AO61" s="2065"/>
      <c r="AP61" s="1043"/>
      <c r="AQ61" s="415"/>
      <c r="AR61" s="415"/>
      <c r="AS61" s="415"/>
      <c r="AT61" s="416"/>
      <c r="AU61" s="8"/>
      <c r="AV61" s="1043"/>
      <c r="AW61" s="415"/>
      <c r="AX61" s="415"/>
      <c r="AY61" s="415"/>
      <c r="AZ61" s="415"/>
      <c r="BA61" s="2066"/>
      <c r="BB61" s="2067"/>
      <c r="BC61" s="2067"/>
      <c r="BD61" s="2067"/>
      <c r="BE61" s="2067"/>
      <c r="BF61" s="1622"/>
      <c r="BG61" s="415"/>
      <c r="BH61" s="415"/>
      <c r="BI61" s="415"/>
      <c r="BJ61" s="415"/>
      <c r="BK61" s="416"/>
      <c r="BL61" s="2064"/>
      <c r="BM61" s="811"/>
    </row>
    <row r="62" spans="1:65" ht="15" customHeight="1">
      <c r="A62" s="2070" t="str">
        <f>VLOOKUP(BL$88,[2]eFHH!$P$1:$XX$3017,10,FALSE)</f>
        <v>Name</v>
      </c>
      <c r="B62" s="2071"/>
      <c r="C62" s="2071"/>
      <c r="D62" s="2071"/>
      <c r="E62" s="2071"/>
      <c r="F62" s="2071"/>
      <c r="G62" s="2072" t="str">
        <f>VLOOKUP(BL$88,[2]eFHH!$P$1:$XX$3017,12,FALSE)</f>
        <v>Gender</v>
      </c>
      <c r="H62" s="2072"/>
      <c r="I62" s="2072"/>
      <c r="J62" s="2073" t="str">
        <f>VLOOKUP(BL$88,[2]eFHH!$P$1:$XX$3017,11,FALSE)</f>
        <v>Age</v>
      </c>
      <c r="K62" s="2073"/>
      <c r="L62" s="2073"/>
      <c r="M62" s="2073"/>
      <c r="N62" s="2073"/>
      <c r="P62" s="1043"/>
      <c r="Q62" s="415"/>
      <c r="R62" s="415"/>
      <c r="S62" s="415"/>
      <c r="T62" s="1043"/>
      <c r="U62" s="415"/>
      <c r="V62" s="415"/>
      <c r="W62" s="415"/>
      <c r="X62" s="415"/>
      <c r="Y62" s="2065"/>
      <c r="Z62" s="2065"/>
      <c r="AA62" s="2065"/>
      <c r="AB62" s="2065"/>
      <c r="AC62" s="2065"/>
      <c r="AD62" s="2065"/>
      <c r="AE62" s="2065"/>
      <c r="AF62" s="2065"/>
      <c r="AG62" s="2065"/>
      <c r="AH62" s="2065"/>
      <c r="AI62" s="2065"/>
      <c r="AJ62" s="2065"/>
      <c r="AK62" s="2065"/>
      <c r="AL62" s="2065"/>
      <c r="AM62" s="2065"/>
      <c r="AN62" s="2065"/>
      <c r="AO62" s="2065"/>
      <c r="AP62" s="1043"/>
      <c r="AQ62" s="415"/>
      <c r="AR62" s="415"/>
      <c r="AS62" s="415"/>
      <c r="AT62" s="416"/>
      <c r="AU62" s="8"/>
      <c r="AV62" s="1043"/>
      <c r="AW62" s="415"/>
      <c r="AX62" s="415"/>
      <c r="AY62" s="415"/>
      <c r="AZ62" s="415"/>
      <c r="BA62" s="2066"/>
      <c r="BB62" s="2067"/>
      <c r="BC62" s="2067"/>
      <c r="BD62" s="2067"/>
      <c r="BE62" s="2067"/>
      <c r="BF62" s="1622"/>
      <c r="BG62" s="415"/>
      <c r="BH62" s="415"/>
      <c r="BI62" s="415"/>
      <c r="BJ62" s="415"/>
      <c r="BK62" s="416"/>
      <c r="BL62" s="2064"/>
      <c r="BM62" s="811"/>
    </row>
    <row r="63" spans="1:65" ht="15" customHeight="1">
      <c r="A63" s="2074"/>
      <c r="B63" s="2075"/>
      <c r="C63" s="2075"/>
      <c r="D63" s="2075"/>
      <c r="E63" s="2075"/>
      <c r="F63" s="2075"/>
      <c r="G63" s="2076"/>
      <c r="H63" s="2076"/>
      <c r="I63" s="2076"/>
      <c r="J63" s="2077"/>
      <c r="K63" s="2077"/>
      <c r="L63" s="2077"/>
      <c r="M63" s="2077"/>
      <c r="N63" s="2077"/>
      <c r="P63" s="1043"/>
      <c r="Q63" s="415"/>
      <c r="R63" s="415"/>
      <c r="S63" s="415"/>
      <c r="T63" s="1043"/>
      <c r="U63" s="415"/>
      <c r="V63" s="415"/>
      <c r="W63" s="415"/>
      <c r="X63" s="415"/>
      <c r="Y63" s="2065"/>
      <c r="Z63" s="2065"/>
      <c r="AA63" s="2065"/>
      <c r="AB63" s="2065"/>
      <c r="AC63" s="2065"/>
      <c r="AD63" s="2065"/>
      <c r="AE63" s="2065"/>
      <c r="AF63" s="2065"/>
      <c r="AG63" s="2065"/>
      <c r="AH63" s="2065"/>
      <c r="AI63" s="2065"/>
      <c r="AJ63" s="2065"/>
      <c r="AK63" s="2065"/>
      <c r="AL63" s="2065"/>
      <c r="AM63" s="2065"/>
      <c r="AN63" s="2065"/>
      <c r="AO63" s="2065"/>
      <c r="AP63" s="1043"/>
      <c r="AQ63" s="415"/>
      <c r="AR63" s="415"/>
      <c r="AS63" s="415"/>
      <c r="AT63" s="416"/>
      <c r="AU63" s="8"/>
      <c r="AV63" s="1043"/>
      <c r="AW63" s="415"/>
      <c r="AX63" s="415"/>
      <c r="AY63" s="415"/>
      <c r="AZ63" s="415"/>
      <c r="BA63" s="2066"/>
      <c r="BB63" s="2067"/>
      <c r="BC63" s="2067"/>
      <c r="BD63" s="2067"/>
      <c r="BE63" s="2067"/>
      <c r="BF63" s="1622"/>
      <c r="BG63" s="415"/>
      <c r="BH63" s="415"/>
      <c r="BI63" s="415"/>
      <c r="BJ63" s="415"/>
      <c r="BK63" s="416"/>
      <c r="BL63" s="2064"/>
      <c r="BM63" s="811"/>
    </row>
    <row r="64" spans="1:65" ht="15" customHeight="1">
      <c r="A64" s="2074"/>
      <c r="B64" s="2075"/>
      <c r="C64" s="2075"/>
      <c r="D64" s="2075"/>
      <c r="E64" s="2075"/>
      <c r="F64" s="2075"/>
      <c r="G64" s="2076"/>
      <c r="H64" s="2076"/>
      <c r="I64" s="2076"/>
      <c r="J64" s="2077"/>
      <c r="K64" s="2077"/>
      <c r="L64" s="2077"/>
      <c r="M64" s="2077"/>
      <c r="N64" s="2077"/>
      <c r="P64" s="1043"/>
      <c r="Q64" s="415"/>
      <c r="R64" s="415"/>
      <c r="S64" s="415"/>
      <c r="T64" s="1043"/>
      <c r="U64" s="415"/>
      <c r="V64" s="415"/>
      <c r="W64" s="415"/>
      <c r="X64" s="415"/>
      <c r="Y64" s="2065"/>
      <c r="Z64" s="2065"/>
      <c r="AA64" s="2065"/>
      <c r="AB64" s="2065"/>
      <c r="AC64" s="2065"/>
      <c r="AD64" s="2065"/>
      <c r="AE64" s="2065"/>
      <c r="AF64" s="2065"/>
      <c r="AG64" s="2065"/>
      <c r="AH64" s="2065"/>
      <c r="AI64" s="2065"/>
      <c r="AJ64" s="2065"/>
      <c r="AK64" s="2065"/>
      <c r="AL64" s="2065"/>
      <c r="AM64" s="2065"/>
      <c r="AN64" s="2065"/>
      <c r="AO64" s="2065"/>
      <c r="AP64" s="1043"/>
      <c r="AQ64" s="415"/>
      <c r="AR64" s="415"/>
      <c r="AS64" s="415"/>
      <c r="AT64" s="416"/>
      <c r="AU64" s="8"/>
      <c r="AV64" s="1043"/>
      <c r="AW64" s="415"/>
      <c r="AX64" s="415"/>
      <c r="AY64" s="415"/>
      <c r="AZ64" s="415"/>
      <c r="BA64" s="2066"/>
      <c r="BB64" s="2067"/>
      <c r="BC64" s="2067"/>
      <c r="BD64" s="2067"/>
      <c r="BE64" s="2067"/>
      <c r="BF64" s="1622"/>
      <c r="BG64" s="415"/>
      <c r="BH64" s="415"/>
      <c r="BI64" s="415"/>
      <c r="BJ64" s="415"/>
      <c r="BK64" s="416"/>
      <c r="BL64" s="2064"/>
      <c r="BM64" s="811"/>
    </row>
    <row r="65" spans="1:65" ht="8.1" customHeight="1">
      <c r="A65" s="2074"/>
      <c r="B65" s="2075"/>
      <c r="C65" s="2075"/>
      <c r="D65" s="2075"/>
      <c r="E65" s="2075"/>
      <c r="F65" s="2075"/>
      <c r="G65" s="2076"/>
      <c r="H65" s="2076"/>
      <c r="I65" s="2076"/>
      <c r="J65" s="2077"/>
      <c r="K65" s="2077"/>
      <c r="L65" s="2077"/>
      <c r="M65" s="2077"/>
      <c r="N65" s="2077"/>
      <c r="O65" s="21"/>
      <c r="P65" s="1043"/>
      <c r="Q65" s="415"/>
      <c r="R65" s="415"/>
      <c r="S65" s="415"/>
      <c r="T65" s="2078"/>
      <c r="U65" s="2079"/>
      <c r="V65" s="2079"/>
      <c r="W65" s="2079"/>
      <c r="X65" s="2080"/>
      <c r="Y65" s="2081"/>
      <c r="Z65" s="2081"/>
      <c r="AA65" s="2081"/>
      <c r="AB65" s="2081"/>
      <c r="AC65" s="2081"/>
      <c r="AD65" s="2082"/>
      <c r="AE65" s="2082"/>
      <c r="AF65" s="2082"/>
      <c r="AG65" s="2082"/>
      <c r="AH65" s="2082"/>
      <c r="AI65" s="2080"/>
      <c r="AJ65" s="2083"/>
      <c r="AK65" s="2083"/>
      <c r="AL65" s="416"/>
      <c r="AM65" s="2065"/>
      <c r="AN65" s="2065"/>
      <c r="AO65" s="2065"/>
      <c r="AP65" s="1043"/>
      <c r="AQ65" s="415"/>
      <c r="AR65" s="415"/>
      <c r="AS65" s="415"/>
      <c r="AT65" s="416"/>
      <c r="AU65" s="8"/>
      <c r="AV65" s="1043"/>
      <c r="AW65" s="415"/>
      <c r="AX65" s="415"/>
      <c r="AY65" s="415"/>
      <c r="AZ65" s="415"/>
      <c r="BA65" s="2066"/>
      <c r="BB65" s="2067"/>
      <c r="BC65" s="2067"/>
      <c r="BD65" s="2067"/>
      <c r="BE65" s="2067"/>
      <c r="BF65" s="1622"/>
      <c r="BG65" s="415"/>
      <c r="BH65" s="415"/>
      <c r="BI65" s="415"/>
      <c r="BJ65" s="415"/>
      <c r="BK65" s="416"/>
      <c r="BL65" s="13"/>
      <c r="BM65" s="811"/>
    </row>
    <row r="66" spans="1:65" ht="12" customHeight="1" thickBot="1">
      <c r="A66" s="2084"/>
      <c r="B66" s="2085"/>
      <c r="C66" s="2085"/>
      <c r="D66" s="2085"/>
      <c r="E66" s="2085"/>
      <c r="F66" s="2085"/>
      <c r="G66" s="2086"/>
      <c r="H66" s="2086"/>
      <c r="I66" s="2086"/>
      <c r="J66" s="2087"/>
      <c r="K66" s="2087"/>
      <c r="L66" s="2087"/>
      <c r="M66" s="2087"/>
      <c r="N66" s="2087"/>
      <c r="O66" s="2088"/>
      <c r="P66" s="2089"/>
      <c r="Q66" s="2090"/>
      <c r="R66" s="2090"/>
      <c r="S66" s="2090"/>
      <c r="T66" s="2091"/>
      <c r="U66" s="2092" t="str">
        <f>VLOOKUP($BL95,[2]eFHH!$P$1:$XX$3017,9,FALSE)</f>
        <v>[USE CODE]</v>
      </c>
      <c r="V66" s="2093"/>
      <c r="W66" s="2093"/>
      <c r="X66" s="2093"/>
      <c r="Y66" s="2093"/>
      <c r="Z66" s="2093"/>
      <c r="AA66" s="2093"/>
      <c r="AB66" s="2093"/>
      <c r="AC66" s="2093"/>
      <c r="AD66" s="2094"/>
      <c r="AE66" s="2095"/>
      <c r="AF66" s="2095"/>
      <c r="AG66" s="2095"/>
      <c r="AH66" s="2095"/>
      <c r="AI66" s="2096"/>
      <c r="AJ66" s="2093" t="str">
        <f>VLOOKUP($BO99,[2]eFHH!$P$1:$XX$3017,9,FALSE)</f>
        <v>[USE CODE]</v>
      </c>
      <c r="AK66" s="2093"/>
      <c r="AL66" s="2093"/>
      <c r="AM66" s="2093"/>
      <c r="AN66" s="2093"/>
      <c r="AO66" s="2097"/>
      <c r="AP66" s="2089"/>
      <c r="AQ66" s="2090"/>
      <c r="AR66" s="2090"/>
      <c r="AS66" s="2090"/>
      <c r="AT66" s="2098"/>
      <c r="AU66" s="8"/>
      <c r="AV66" s="2089"/>
      <c r="AW66" s="2090"/>
      <c r="AX66" s="2090"/>
      <c r="AY66" s="2090"/>
      <c r="AZ66" s="2090"/>
      <c r="BA66" s="2099" t="str">
        <f>VLOOKUP($BL110,[2]eFHH!$P$1:$XX$3017,9,FALSE)</f>
        <v>[USE CODE]</v>
      </c>
      <c r="BB66" s="2100"/>
      <c r="BC66" s="2100"/>
      <c r="BD66" s="2100"/>
      <c r="BE66" s="2100"/>
      <c r="BF66" s="2101"/>
      <c r="BG66" s="2090"/>
      <c r="BH66" s="2090"/>
      <c r="BI66" s="2090"/>
      <c r="BJ66" s="2090"/>
      <c r="BK66" s="2098"/>
      <c r="BL66" s="13"/>
      <c r="BM66" s="811"/>
    </row>
    <row r="67" spans="1:65" ht="14.25" customHeight="1">
      <c r="A67" s="2102">
        <v>1</v>
      </c>
      <c r="B67" s="2103"/>
      <c r="C67" s="1942"/>
      <c r="D67" s="1942"/>
      <c r="E67" s="1942"/>
      <c r="F67" s="774"/>
      <c r="G67" s="2104">
        <v>1</v>
      </c>
      <c r="H67" s="2105" t="str">
        <f>VLOOKUP($BL$88,[2]eFHH!$P$1:$XX$3017,13,FALSE)</f>
        <v>Male</v>
      </c>
      <c r="I67" s="118"/>
      <c r="J67" s="2106" t="s">
        <v>3</v>
      </c>
      <c r="K67" s="2106"/>
      <c r="L67" s="2106"/>
      <c r="M67" s="2106"/>
      <c r="N67" s="2107"/>
      <c r="O67" s="2108"/>
      <c r="P67" s="2109">
        <v>1</v>
      </c>
      <c r="Q67" s="2105" t="str">
        <f>VLOOKUP($BM$92,[2]eFHH!$P$1:$XX$3017,10,FALSE)</f>
        <v>No</v>
      </c>
      <c r="R67" s="8"/>
      <c r="S67" s="2"/>
      <c r="T67" s="2"/>
      <c r="U67" s="2110" t="s">
        <v>3</v>
      </c>
      <c r="V67" s="1152"/>
      <c r="W67" s="1152"/>
      <c r="X67" s="1152"/>
      <c r="Y67" s="1152"/>
      <c r="Z67" s="2111"/>
      <c r="AA67" s="2112" t="str">
        <f>CONCATENATE("[&gt;&gt;"," ",VLOOKUP($BL$95,[2]eFHH!$P$1:$XX$3017,3,FALSE),"]")</f>
        <v>[&gt;&gt; طفل دیگر]</v>
      </c>
      <c r="AB67" s="2112"/>
      <c r="AC67" s="2112"/>
      <c r="AD67" s="2113">
        <v>1</v>
      </c>
      <c r="AE67" s="2" t="str">
        <f>VLOOKUP(BL$98,[2]eFHH!$P$1:$XX$3017,10,FALSE)</f>
        <v>No</v>
      </c>
      <c r="AF67" s="2"/>
      <c r="AG67" s="2114" t="str">
        <f>CONCATENATE("[&gt;&gt;",VLOOKUP(BN$96,[2]eFHH!$P$1:$XX$3017,3,FALSE),"]")</f>
        <v>[&gt;&gt;1.12]</v>
      </c>
      <c r="AH67" s="2"/>
      <c r="AI67" s="170"/>
      <c r="AJ67" s="2110" t="s">
        <v>3</v>
      </c>
      <c r="AK67" s="2106"/>
      <c r="AL67" s="2106"/>
      <c r="AM67" s="2106"/>
      <c r="AN67" s="2106"/>
      <c r="AO67" s="2107"/>
      <c r="AP67" s="2115" t="s">
        <v>63</v>
      </c>
      <c r="AQ67" s="2116"/>
      <c r="AR67" s="2116"/>
      <c r="AS67" s="582" t="str">
        <f>VLOOKUP(BL$101,[2]eFHH!$P$1:$XX$3017,10,FALSE)</f>
        <v>Days</v>
      </c>
      <c r="AT67" s="2117"/>
      <c r="AU67" s="2118"/>
      <c r="AV67" s="2119">
        <v>1</v>
      </c>
      <c r="AW67" s="1302" t="str">
        <f>VLOOKUP(BL$106,[2]eFHH!$P$1:$XX$3017,10,FALSE)</f>
        <v>No</v>
      </c>
      <c r="AX67" s="2"/>
      <c r="AY67" s="2"/>
      <c r="AZ67" s="8"/>
      <c r="BA67" s="2120" t="s">
        <v>5</v>
      </c>
      <c r="BB67" s="2121" t="str">
        <f>VLOOKUP(BL$110,[2]eFHH!$P$1:$XX$3017,36,FALSE)</f>
        <v>No</v>
      </c>
      <c r="BC67" s="2122"/>
      <c r="BD67" s="48"/>
      <c r="BE67" s="288" t="s">
        <v>0</v>
      </c>
      <c r="BF67" s="2123" t="s">
        <v>1</v>
      </c>
      <c r="BG67" s="2124">
        <v>1</v>
      </c>
      <c r="BH67" s="1302" t="str">
        <f>VLOOKUP(BL$115,[2]eFHH!$P$1:$XX$3017,10,FALSE)</f>
        <v>No</v>
      </c>
      <c r="BI67" s="2"/>
      <c r="BJ67" s="2"/>
      <c r="BK67" s="2125"/>
      <c r="BM67" s="2126"/>
    </row>
    <row r="68" spans="1:65" ht="14.25" customHeight="1" thickBot="1">
      <c r="A68" s="2127"/>
      <c r="B68" s="2103"/>
      <c r="C68" s="1942"/>
      <c r="D68" s="1942"/>
      <c r="E68" s="1942"/>
      <c r="F68" s="774"/>
      <c r="G68" s="2128">
        <v>2</v>
      </c>
      <c r="H68" s="2129" t="str">
        <f>VLOOKUP($BL$88,[2]eFHH!$P$1:$XX$3017,14,FALSE)</f>
        <v>Female</v>
      </c>
      <c r="I68" s="2130"/>
      <c r="J68" s="2106"/>
      <c r="K68" s="2106"/>
      <c r="L68" s="2106"/>
      <c r="M68" s="2106"/>
      <c r="N68" s="2107"/>
      <c r="O68" s="2108"/>
      <c r="P68" s="2131">
        <v>2</v>
      </c>
      <c r="Q68" s="2129" t="str">
        <f>VLOOKUP($BM$92,[2]eFHH!$P$1:$XX$3017,11,FALSE)</f>
        <v>Yes</v>
      </c>
      <c r="R68" s="2132" t="str">
        <f>CONCATENATE("[&gt;&gt;",FIXED(VLOOKUP($BM$92,[2]eFHH!$P$1:$XX$3017,3,FALSE),2),"]")</f>
        <v>[&gt;&gt;1.10]</v>
      </c>
      <c r="S68" s="2133"/>
      <c r="T68" s="2134"/>
      <c r="U68" s="2135"/>
      <c r="V68" s="1152"/>
      <c r="W68" s="1152"/>
      <c r="X68" s="1152"/>
      <c r="Y68" s="1152"/>
      <c r="Z68" s="2111"/>
      <c r="AA68" s="2112"/>
      <c r="AB68" s="2112"/>
      <c r="AC68" s="2112"/>
      <c r="AD68" s="2136">
        <v>2</v>
      </c>
      <c r="AE68" s="2137" t="str">
        <f>VLOOKUP(BL$98,[2]eFHH!$P$1:$XX$3017,11,FALSE)</f>
        <v>Yes</v>
      </c>
      <c r="AF68" s="2137"/>
      <c r="AG68" s="881"/>
      <c r="AH68" s="881"/>
      <c r="AI68" s="2138"/>
      <c r="AJ68" s="2110"/>
      <c r="AK68" s="2106"/>
      <c r="AL68" s="2106"/>
      <c r="AM68" s="2106"/>
      <c r="AN68" s="2106"/>
      <c r="AO68" s="2107"/>
      <c r="AP68" s="2110"/>
      <c r="AQ68" s="2106"/>
      <c r="AR68" s="2106"/>
      <c r="AS68" s="582"/>
      <c r="AT68" s="2117"/>
      <c r="AU68" s="2118"/>
      <c r="AV68" s="2119">
        <v>2</v>
      </c>
      <c r="AW68" s="2129" t="str">
        <f>VLOOKUP(BL$106,[2]eFHH!$P$1:$XX$3017,11,FALSE)</f>
        <v>Yes</v>
      </c>
      <c r="AX68" s="2137"/>
      <c r="AY68" s="2137"/>
      <c r="AZ68" s="2137"/>
      <c r="BA68" s="2110" t="s">
        <v>3</v>
      </c>
      <c r="BB68" s="2106"/>
      <c r="BC68" s="2106"/>
      <c r="BD68" s="2106"/>
      <c r="BE68" s="2106"/>
      <c r="BF68" s="2107"/>
      <c r="BG68" s="2139">
        <v>2</v>
      </c>
      <c r="BH68" s="2140" t="str">
        <f>VLOOKUP(BL$115,[2]eFHH!$P$1:$XX$3017,11,FALSE)</f>
        <v>Yes</v>
      </c>
      <c r="BI68" s="2137"/>
      <c r="BJ68" s="2137"/>
      <c r="BK68" s="2141"/>
      <c r="BM68" s="2126"/>
    </row>
    <row r="69" spans="1:65" ht="12.95" customHeight="1" thickTop="1" thickBot="1">
      <c r="A69" s="2142"/>
      <c r="B69" s="2103"/>
      <c r="C69" s="1942"/>
      <c r="D69" s="774"/>
      <c r="E69" s="315" t="s">
        <v>0</v>
      </c>
      <c r="F69" s="2143" t="s">
        <v>1</v>
      </c>
      <c r="G69" s="2144"/>
      <c r="H69" s="315" t="s">
        <v>0</v>
      </c>
      <c r="I69" s="2145" t="s">
        <v>1</v>
      </c>
      <c r="J69" s="1815" t="str">
        <f>VLOOKUP($BL$88,[2]eFHH!$P$1:$XX$3017,15,FALSE)</f>
        <v>Years</v>
      </c>
      <c r="K69" s="1815"/>
      <c r="L69" s="1815"/>
      <c r="M69" s="315" t="s">
        <v>0</v>
      </c>
      <c r="N69" s="2146" t="s">
        <v>1</v>
      </c>
      <c r="O69" s="2147"/>
      <c r="P69" s="2148"/>
      <c r="Q69" s="881"/>
      <c r="R69" s="2149"/>
      <c r="S69" s="2150" t="s">
        <v>0</v>
      </c>
      <c r="T69" s="2143" t="s">
        <v>1</v>
      </c>
      <c r="U69" s="2151"/>
      <c r="V69" s="774"/>
      <c r="W69" s="774"/>
      <c r="X69" s="721"/>
      <c r="Y69" s="315" t="s">
        <v>0</v>
      </c>
      <c r="Z69" s="315" t="s">
        <v>1</v>
      </c>
      <c r="AA69" s="2112"/>
      <c r="AB69" s="2112"/>
      <c r="AC69" s="2112"/>
      <c r="AD69" s="2152"/>
      <c r="AE69" s="1558"/>
      <c r="AF69" s="1558"/>
      <c r="AG69" s="700"/>
      <c r="AH69" s="315" t="s">
        <v>0</v>
      </c>
      <c r="AI69" s="2146" t="s">
        <v>1</v>
      </c>
      <c r="AJ69" s="2153"/>
      <c r="AK69" s="774"/>
      <c r="AL69" s="774"/>
      <c r="AM69" s="769"/>
      <c r="AN69" s="315" t="s">
        <v>0</v>
      </c>
      <c r="AO69" s="2150" t="s">
        <v>1</v>
      </c>
      <c r="AP69" s="2151"/>
      <c r="AQ69" s="769"/>
      <c r="AR69" s="774"/>
      <c r="AS69" s="315" t="s">
        <v>0</v>
      </c>
      <c r="AT69" s="2145" t="s">
        <v>1</v>
      </c>
      <c r="AU69" s="2147"/>
      <c r="AV69" s="2154"/>
      <c r="AW69" s="2155"/>
      <c r="AX69" s="2156"/>
      <c r="AY69" s="2157" t="s">
        <v>0</v>
      </c>
      <c r="AZ69" s="2145" t="s">
        <v>1</v>
      </c>
      <c r="BA69" s="2110"/>
      <c r="BB69" s="2106"/>
      <c r="BC69" s="2106"/>
      <c r="BD69" s="2106"/>
      <c r="BE69" s="2106"/>
      <c r="BF69" s="2107"/>
      <c r="BG69" s="2158"/>
      <c r="BH69" s="881"/>
      <c r="BI69" s="2149"/>
      <c r="BJ69" s="2157" t="s">
        <v>0</v>
      </c>
      <c r="BK69" s="2146" t="s">
        <v>1</v>
      </c>
      <c r="BM69" s="2126"/>
    </row>
    <row r="70" spans="1:65" ht="14.25" customHeight="1">
      <c r="A70" s="2127">
        <f>A67+1</f>
        <v>2</v>
      </c>
      <c r="B70" s="2159"/>
      <c r="C70" s="2160"/>
      <c r="D70" s="2160"/>
      <c r="E70" s="2160"/>
      <c r="F70" s="2161"/>
      <c r="G70" s="2113">
        <v>1</v>
      </c>
      <c r="H70" s="2162" t="str">
        <f>VLOOKUP($BL$88,[2]eFHH!$P$1:$XX$3017,13,FALSE)</f>
        <v>Male</v>
      </c>
      <c r="I70" s="2163"/>
      <c r="J70" s="2115" t="s">
        <v>3</v>
      </c>
      <c r="K70" s="2116"/>
      <c r="L70" s="2116"/>
      <c r="M70" s="2116"/>
      <c r="N70" s="2164"/>
      <c r="O70" s="2108"/>
      <c r="P70" s="2113">
        <v>1</v>
      </c>
      <c r="Q70" s="2162" t="str">
        <f>VLOOKUP($BM$92,[2]eFHH!$P$1:$XX$3017,10,FALSE)</f>
        <v>No</v>
      </c>
      <c r="R70" s="2165"/>
      <c r="S70" s="2166"/>
      <c r="T70" s="2166"/>
      <c r="U70" s="2115" t="s">
        <v>3</v>
      </c>
      <c r="V70" s="2116"/>
      <c r="W70" s="2116"/>
      <c r="X70" s="2116"/>
      <c r="Y70" s="2116"/>
      <c r="Z70" s="2167"/>
      <c r="AA70" s="2168" t="str">
        <f>CONCATENATE("[&gt;&gt;"," ",VLOOKUP($BL$95,[2]eFHH!$P$1:$XX$3017,3,FALSE),"]")</f>
        <v>[&gt;&gt; طفل دیگر]</v>
      </c>
      <c r="AB70" s="2168"/>
      <c r="AC70" s="2169"/>
      <c r="AD70" s="2113">
        <v>1</v>
      </c>
      <c r="AE70" s="2166" t="str">
        <f>VLOOKUP(BL$98,[2]eFHH!$P$1:$XX$3017,10,FALSE)</f>
        <v>No</v>
      </c>
      <c r="AF70" s="2166"/>
      <c r="AG70" s="2170" t="str">
        <f>CONCATENATE("[&gt;&gt;",VLOOKUP(BN$96,[2]eFHH!$P$1:$XX$3017,3,FALSE),"]")</f>
        <v>[&gt;&gt;1.12]</v>
      </c>
      <c r="AH70" s="2166"/>
      <c r="AI70" s="2171"/>
      <c r="AJ70" s="2115" t="s">
        <v>3</v>
      </c>
      <c r="AK70" s="2116"/>
      <c r="AL70" s="2116"/>
      <c r="AM70" s="2116"/>
      <c r="AN70" s="2116"/>
      <c r="AO70" s="2164"/>
      <c r="AP70" s="2115" t="s">
        <v>63</v>
      </c>
      <c r="AQ70" s="2116"/>
      <c r="AR70" s="2116"/>
      <c r="AS70" s="2172" t="str">
        <f>VLOOKUP(BL$101,[2]eFHH!$P$1:$XX$3017,10,FALSE)</f>
        <v>Days</v>
      </c>
      <c r="AT70" s="2173"/>
      <c r="AU70" s="2118"/>
      <c r="AV70" s="2174">
        <v>1</v>
      </c>
      <c r="AW70" s="2175" t="str">
        <f>VLOOKUP(BL$106,[2]eFHH!$P$1:$XX$3017,10,FALSE)</f>
        <v>No</v>
      </c>
      <c r="AX70" s="2166"/>
      <c r="AY70" s="2166"/>
      <c r="AZ70" s="2165"/>
      <c r="BA70" s="2176" t="s">
        <v>5</v>
      </c>
      <c r="BB70" s="2177" t="str">
        <f>VLOOKUP(BL$110,[2]eFHH!$P$1:$XX$3017,36,FALSE)</f>
        <v>No</v>
      </c>
      <c r="BC70" s="2178"/>
      <c r="BD70" s="2179"/>
      <c r="BE70" s="1079" t="s">
        <v>0</v>
      </c>
      <c r="BF70" s="2180" t="s">
        <v>1</v>
      </c>
      <c r="BG70" s="2181">
        <v>1</v>
      </c>
      <c r="BH70" s="2175" t="str">
        <f>VLOOKUP(BL$115,[2]eFHH!$P$1:$XX$3017,10,FALSE)</f>
        <v>No</v>
      </c>
      <c r="BI70" s="2166"/>
      <c r="BJ70" s="2166"/>
      <c r="BK70" s="2182"/>
      <c r="BM70" s="2126"/>
    </row>
    <row r="71" spans="1:65" ht="14.25" customHeight="1" thickBot="1">
      <c r="A71" s="2127"/>
      <c r="B71" s="2103"/>
      <c r="C71" s="1942"/>
      <c r="D71" s="1942"/>
      <c r="E71" s="1942"/>
      <c r="F71" s="774"/>
      <c r="G71" s="2128">
        <v>2</v>
      </c>
      <c r="H71" s="2129" t="str">
        <f>VLOOKUP($BL$88,[2]eFHH!$P$1:$XX$3017,14,FALSE)</f>
        <v>Female</v>
      </c>
      <c r="I71" s="2130"/>
      <c r="J71" s="2110"/>
      <c r="K71" s="2106"/>
      <c r="L71" s="2106"/>
      <c r="M71" s="2106"/>
      <c r="N71" s="2107"/>
      <c r="O71" s="2108"/>
      <c r="P71" s="2183">
        <v>2</v>
      </c>
      <c r="Q71" s="2129" t="str">
        <f>VLOOKUP($BM$92,[2]eFHH!$P$1:$XX$3017,11,FALSE)</f>
        <v>Yes</v>
      </c>
      <c r="R71" s="2132" t="str">
        <f>CONCATENATE("[&gt;&gt;",FIXED(VLOOKUP($BM$92,[2]eFHH!$P$1:$XX$3017,3,FALSE),2),"]")</f>
        <v>[&gt;&gt;1.10]</v>
      </c>
      <c r="S71" s="2132"/>
      <c r="T71" s="2184"/>
      <c r="U71" s="2110"/>
      <c r="V71" s="2106"/>
      <c r="W71" s="2106"/>
      <c r="X71" s="2106"/>
      <c r="Y71" s="2106"/>
      <c r="Z71" s="2185"/>
      <c r="AA71" s="2112"/>
      <c r="AB71" s="2112"/>
      <c r="AC71" s="2186"/>
      <c r="AD71" s="2136">
        <v>2</v>
      </c>
      <c r="AE71" s="2137" t="str">
        <f>VLOOKUP(BL$98,[2]eFHH!$P$1:$XX$3017,11,FALSE)</f>
        <v>Yes</v>
      </c>
      <c r="AF71" s="2137"/>
      <c r="AG71" s="881"/>
      <c r="AH71" s="881"/>
      <c r="AI71" s="2138"/>
      <c r="AJ71" s="2110"/>
      <c r="AK71" s="2106"/>
      <c r="AL71" s="2106"/>
      <c r="AM71" s="2106"/>
      <c r="AN71" s="2106"/>
      <c r="AO71" s="2107"/>
      <c r="AP71" s="2110"/>
      <c r="AQ71" s="2106"/>
      <c r="AR71" s="2106"/>
      <c r="AS71" s="585"/>
      <c r="AT71" s="2187"/>
      <c r="AU71" s="2118"/>
      <c r="AV71" s="2119">
        <v>2</v>
      </c>
      <c r="AW71" s="2129" t="str">
        <f>VLOOKUP(BL$106,[2]eFHH!$P$1:$XX$3017,11,FALSE)</f>
        <v>Yes</v>
      </c>
      <c r="AX71" s="2137"/>
      <c r="AY71" s="2137"/>
      <c r="AZ71" s="2137"/>
      <c r="BA71" s="2188" t="s">
        <v>3</v>
      </c>
      <c r="BB71" s="2189"/>
      <c r="BC71" s="2189"/>
      <c r="BD71" s="2189"/>
      <c r="BE71" s="2189"/>
      <c r="BF71" s="2190"/>
      <c r="BG71" s="2139">
        <v>2</v>
      </c>
      <c r="BH71" s="2140" t="str">
        <f>VLOOKUP(BL$115,[2]eFHH!$P$1:$XX$3017,11,FALSE)</f>
        <v>Yes</v>
      </c>
      <c r="BI71" s="2137"/>
      <c r="BJ71" s="2137"/>
      <c r="BK71" s="2141"/>
      <c r="BM71" s="2126"/>
    </row>
    <row r="72" spans="1:65" ht="12.95" customHeight="1" thickTop="1" thickBot="1">
      <c r="A72" s="2127"/>
      <c r="B72" s="2191"/>
      <c r="C72" s="2192"/>
      <c r="D72" s="2193"/>
      <c r="E72" s="1085" t="s">
        <v>0</v>
      </c>
      <c r="F72" s="2194" t="s">
        <v>1</v>
      </c>
      <c r="G72" s="2195"/>
      <c r="H72" s="1085" t="s">
        <v>0</v>
      </c>
      <c r="I72" s="2196" t="s">
        <v>1</v>
      </c>
      <c r="J72" s="2197" t="str">
        <f>VLOOKUP($BL$88,[2]eFHH!$P$1:$XX$3017,15,FALSE)</f>
        <v>Years</v>
      </c>
      <c r="K72" s="2198"/>
      <c r="L72" s="2199"/>
      <c r="M72" s="1085" t="s">
        <v>0</v>
      </c>
      <c r="N72" s="1088" t="s">
        <v>1</v>
      </c>
      <c r="O72" s="2147"/>
      <c r="P72" s="2200"/>
      <c r="Q72" s="2201"/>
      <c r="R72" s="2156"/>
      <c r="S72" s="2202" t="s">
        <v>0</v>
      </c>
      <c r="T72" s="2194" t="s">
        <v>1</v>
      </c>
      <c r="U72" s="2203"/>
      <c r="V72" s="2193"/>
      <c r="W72" s="2193"/>
      <c r="X72" s="2204"/>
      <c r="Y72" s="1085" t="s">
        <v>0</v>
      </c>
      <c r="Z72" s="1085" t="s">
        <v>1</v>
      </c>
      <c r="AA72" s="2205"/>
      <c r="AB72" s="2205"/>
      <c r="AC72" s="2206"/>
      <c r="AD72" s="2207"/>
      <c r="AE72" s="2208"/>
      <c r="AF72" s="2208"/>
      <c r="AG72" s="2209"/>
      <c r="AH72" s="1085" t="s">
        <v>0</v>
      </c>
      <c r="AI72" s="1088" t="s">
        <v>1</v>
      </c>
      <c r="AJ72" s="2210"/>
      <c r="AK72" s="2193"/>
      <c r="AL72" s="2193"/>
      <c r="AM72" s="2211"/>
      <c r="AN72" s="1085" t="s">
        <v>0</v>
      </c>
      <c r="AO72" s="2202" t="s">
        <v>1</v>
      </c>
      <c r="AP72" s="2203"/>
      <c r="AQ72" s="2211"/>
      <c r="AR72" s="2193"/>
      <c r="AS72" s="1085" t="s">
        <v>0</v>
      </c>
      <c r="AT72" s="2196" t="s">
        <v>1</v>
      </c>
      <c r="AU72" s="2147"/>
      <c r="AV72" s="2212"/>
      <c r="AW72" s="2155"/>
      <c r="AX72" s="2156"/>
      <c r="AY72" s="2213" t="s">
        <v>0</v>
      </c>
      <c r="AZ72" s="2196" t="s">
        <v>1</v>
      </c>
      <c r="BA72" s="2214"/>
      <c r="BB72" s="2215"/>
      <c r="BC72" s="2215"/>
      <c r="BD72" s="2215"/>
      <c r="BE72" s="2215"/>
      <c r="BF72" s="2216"/>
      <c r="BG72" s="2217"/>
      <c r="BH72" s="2201"/>
      <c r="BI72" s="2156"/>
      <c r="BJ72" s="2213" t="s">
        <v>0</v>
      </c>
      <c r="BK72" s="1088" t="s">
        <v>1</v>
      </c>
      <c r="BM72" s="2126"/>
    </row>
    <row r="73" spans="1:65" ht="14.25" customHeight="1">
      <c r="A73" s="2127">
        <f>A70+1</f>
        <v>3</v>
      </c>
      <c r="B73" s="2159"/>
      <c r="C73" s="2160"/>
      <c r="D73" s="2160"/>
      <c r="E73" s="2160"/>
      <c r="F73" s="2161"/>
      <c r="G73" s="2113">
        <v>1</v>
      </c>
      <c r="H73" s="2162" t="str">
        <f>VLOOKUP($BL$88,[2]eFHH!$P$1:$XX$3017,13,FALSE)</f>
        <v>Male</v>
      </c>
      <c r="I73" s="2163"/>
      <c r="J73" s="2115" t="s">
        <v>3</v>
      </c>
      <c r="K73" s="2116"/>
      <c r="L73" s="2116"/>
      <c r="M73" s="2116"/>
      <c r="N73" s="2164"/>
      <c r="O73" s="2108"/>
      <c r="P73" s="2113">
        <v>1</v>
      </c>
      <c r="Q73" s="2162" t="str">
        <f>VLOOKUP($BM$92,[2]eFHH!$P$1:$XX$3017,10,FALSE)</f>
        <v>No</v>
      </c>
      <c r="R73" s="2165"/>
      <c r="S73" s="2166"/>
      <c r="T73" s="2166"/>
      <c r="U73" s="2115" t="s">
        <v>3</v>
      </c>
      <c r="V73" s="2116"/>
      <c r="W73" s="2116"/>
      <c r="X73" s="2116"/>
      <c r="Y73" s="2116"/>
      <c r="Z73" s="2167"/>
      <c r="AA73" s="2168" t="str">
        <f>CONCATENATE("[&gt;&gt;"," ",VLOOKUP($BL$95,[2]eFHH!$P$1:$XX$3017,3,FALSE),"]")</f>
        <v>[&gt;&gt; طفل دیگر]</v>
      </c>
      <c r="AB73" s="2168"/>
      <c r="AC73" s="2169"/>
      <c r="AD73" s="2113">
        <v>1</v>
      </c>
      <c r="AE73" s="2166" t="str">
        <f>VLOOKUP(BL$98,[2]eFHH!$P$1:$XX$3017,10,FALSE)</f>
        <v>No</v>
      </c>
      <c r="AF73" s="2166"/>
      <c r="AG73" s="2170" t="str">
        <f>CONCATENATE("[&gt;&gt;",VLOOKUP(BN$96,[2]eFHH!$P$1:$XX$3017,3,FALSE),"]")</f>
        <v>[&gt;&gt;1.12]</v>
      </c>
      <c r="AH73" s="2166"/>
      <c r="AI73" s="2171"/>
      <c r="AJ73" s="2115" t="s">
        <v>3</v>
      </c>
      <c r="AK73" s="2116"/>
      <c r="AL73" s="2116"/>
      <c r="AM73" s="2116"/>
      <c r="AN73" s="2116"/>
      <c r="AO73" s="2164"/>
      <c r="AP73" s="2115" t="s">
        <v>63</v>
      </c>
      <c r="AQ73" s="2116"/>
      <c r="AR73" s="2116"/>
      <c r="AS73" s="2172" t="str">
        <f>VLOOKUP(BL$101,[2]eFHH!$P$1:$XX$3017,10,FALSE)</f>
        <v>Days</v>
      </c>
      <c r="AT73" s="2173"/>
      <c r="AU73" s="2118"/>
      <c r="AV73" s="2174">
        <v>1</v>
      </c>
      <c r="AW73" s="2175" t="str">
        <f>VLOOKUP(BL$106,[2]eFHH!$P$1:$XX$3017,10,FALSE)</f>
        <v>No</v>
      </c>
      <c r="AX73" s="2166"/>
      <c r="AY73" s="2166"/>
      <c r="AZ73" s="2165"/>
      <c r="BA73" s="2176" t="s">
        <v>5</v>
      </c>
      <c r="BB73" s="2177" t="str">
        <f>VLOOKUP(BL$110,[2]eFHH!$P$1:$XX$3017,36,FALSE)</f>
        <v>No</v>
      </c>
      <c r="BC73" s="2178"/>
      <c r="BD73" s="2179"/>
      <c r="BE73" s="1079" t="s">
        <v>0</v>
      </c>
      <c r="BF73" s="2180" t="s">
        <v>1</v>
      </c>
      <c r="BG73" s="2181">
        <v>1</v>
      </c>
      <c r="BH73" s="2175" t="str">
        <f>VLOOKUP(BL$115,[2]eFHH!$P$1:$XX$3017,10,FALSE)</f>
        <v>No</v>
      </c>
      <c r="BI73" s="2166"/>
      <c r="BJ73" s="2166"/>
      <c r="BK73" s="2182"/>
      <c r="BM73" s="2126"/>
    </row>
    <row r="74" spans="1:65" ht="14.25" customHeight="1" thickBot="1">
      <c r="A74" s="2127"/>
      <c r="B74" s="2103"/>
      <c r="C74" s="1942"/>
      <c r="D74" s="1942"/>
      <c r="E74" s="1942"/>
      <c r="F74" s="774"/>
      <c r="G74" s="2128">
        <v>2</v>
      </c>
      <c r="H74" s="2129" t="str">
        <f>VLOOKUP($BL$88,[2]eFHH!$P$1:$XX$3017,14,FALSE)</f>
        <v>Female</v>
      </c>
      <c r="I74" s="2130"/>
      <c r="J74" s="2110"/>
      <c r="K74" s="2106"/>
      <c r="L74" s="2106"/>
      <c r="M74" s="2106"/>
      <c r="N74" s="2107"/>
      <c r="O74" s="2108"/>
      <c r="P74" s="2183">
        <v>2</v>
      </c>
      <c r="Q74" s="2129" t="str">
        <f>VLOOKUP($BM$92,[2]eFHH!$P$1:$XX$3017,11,FALSE)</f>
        <v>Yes</v>
      </c>
      <c r="R74" s="2132" t="str">
        <f>CONCATENATE("[&gt;&gt;",FIXED(VLOOKUP($BM$92,[2]eFHH!$P$1:$XX$3017,3,FALSE),2),"]")</f>
        <v>[&gt;&gt;1.10]</v>
      </c>
      <c r="S74" s="2132"/>
      <c r="T74" s="2184"/>
      <c r="U74" s="2110"/>
      <c r="V74" s="2106"/>
      <c r="W74" s="2106"/>
      <c r="X74" s="2106"/>
      <c r="Y74" s="2106"/>
      <c r="Z74" s="2185"/>
      <c r="AA74" s="2112"/>
      <c r="AB74" s="2112"/>
      <c r="AC74" s="2186"/>
      <c r="AD74" s="2136">
        <v>2</v>
      </c>
      <c r="AE74" s="2137" t="str">
        <f>VLOOKUP(BL$98,[2]eFHH!$P$1:$XX$3017,11,FALSE)</f>
        <v>Yes</v>
      </c>
      <c r="AF74" s="2137"/>
      <c r="AG74" s="881"/>
      <c r="AH74" s="881"/>
      <c r="AI74" s="2138"/>
      <c r="AJ74" s="2110"/>
      <c r="AK74" s="2106"/>
      <c r="AL74" s="2106"/>
      <c r="AM74" s="2106"/>
      <c r="AN74" s="2106"/>
      <c r="AO74" s="2107"/>
      <c r="AP74" s="2110"/>
      <c r="AQ74" s="2106"/>
      <c r="AR74" s="2106"/>
      <c r="AS74" s="585"/>
      <c r="AT74" s="2187"/>
      <c r="AU74" s="2118"/>
      <c r="AV74" s="2119">
        <v>2</v>
      </c>
      <c r="AW74" s="2129" t="str">
        <f>VLOOKUP(BL$106,[2]eFHH!$P$1:$XX$3017,11,FALSE)</f>
        <v>Yes</v>
      </c>
      <c r="AX74" s="2137"/>
      <c r="AY74" s="2137"/>
      <c r="AZ74" s="2137"/>
      <c r="BA74" s="2188" t="s">
        <v>3</v>
      </c>
      <c r="BB74" s="2189"/>
      <c r="BC74" s="2189"/>
      <c r="BD74" s="2189"/>
      <c r="BE74" s="2189"/>
      <c r="BF74" s="2190"/>
      <c r="BG74" s="2139">
        <v>2</v>
      </c>
      <c r="BH74" s="2140" t="str">
        <f>VLOOKUP(BL$115,[2]eFHH!$P$1:$XX$3017,11,FALSE)</f>
        <v>Yes</v>
      </c>
      <c r="BI74" s="2137"/>
      <c r="BJ74" s="2137"/>
      <c r="BK74" s="2141"/>
      <c r="BM74" s="2126"/>
    </row>
    <row r="75" spans="1:65" ht="12.95" customHeight="1" thickTop="1" thickBot="1">
      <c r="A75" s="2127"/>
      <c r="B75" s="2191"/>
      <c r="C75" s="2192"/>
      <c r="D75" s="2193"/>
      <c r="E75" s="1085" t="s">
        <v>0</v>
      </c>
      <c r="F75" s="2194" t="s">
        <v>1</v>
      </c>
      <c r="G75" s="2195"/>
      <c r="H75" s="1085" t="s">
        <v>0</v>
      </c>
      <c r="I75" s="2196" t="s">
        <v>1</v>
      </c>
      <c r="J75" s="2197" t="str">
        <f>VLOOKUP($BL$88,[2]eFHH!$P$1:$XX$3017,15,FALSE)</f>
        <v>Years</v>
      </c>
      <c r="K75" s="2198"/>
      <c r="L75" s="2199"/>
      <c r="M75" s="1085" t="s">
        <v>0</v>
      </c>
      <c r="N75" s="1088" t="s">
        <v>1</v>
      </c>
      <c r="O75" s="2147"/>
      <c r="P75" s="2200"/>
      <c r="Q75" s="2201"/>
      <c r="R75" s="2156"/>
      <c r="S75" s="2202" t="s">
        <v>0</v>
      </c>
      <c r="T75" s="2194" t="s">
        <v>1</v>
      </c>
      <c r="U75" s="2203"/>
      <c r="V75" s="2193"/>
      <c r="W75" s="2193"/>
      <c r="X75" s="2204"/>
      <c r="Y75" s="1085" t="s">
        <v>0</v>
      </c>
      <c r="Z75" s="1085" t="s">
        <v>1</v>
      </c>
      <c r="AA75" s="2205"/>
      <c r="AB75" s="2205"/>
      <c r="AC75" s="2206"/>
      <c r="AD75" s="2207"/>
      <c r="AE75" s="2208"/>
      <c r="AF75" s="2208"/>
      <c r="AG75" s="2209"/>
      <c r="AH75" s="1085" t="s">
        <v>0</v>
      </c>
      <c r="AI75" s="1088" t="s">
        <v>1</v>
      </c>
      <c r="AJ75" s="2210"/>
      <c r="AK75" s="2193"/>
      <c r="AL75" s="2193"/>
      <c r="AM75" s="2211"/>
      <c r="AN75" s="1085" t="s">
        <v>0</v>
      </c>
      <c r="AO75" s="2202" t="s">
        <v>1</v>
      </c>
      <c r="AP75" s="2203"/>
      <c r="AQ75" s="2211"/>
      <c r="AR75" s="2193"/>
      <c r="AS75" s="1085" t="s">
        <v>0</v>
      </c>
      <c r="AT75" s="2196" t="s">
        <v>1</v>
      </c>
      <c r="AU75" s="2147"/>
      <c r="AV75" s="2212"/>
      <c r="AW75" s="2155"/>
      <c r="AX75" s="2156"/>
      <c r="AY75" s="2213" t="s">
        <v>0</v>
      </c>
      <c r="AZ75" s="2196" t="s">
        <v>1</v>
      </c>
      <c r="BA75" s="2214"/>
      <c r="BB75" s="2215"/>
      <c r="BC75" s="2215"/>
      <c r="BD75" s="2215"/>
      <c r="BE75" s="2215"/>
      <c r="BF75" s="2216"/>
      <c r="BG75" s="2217"/>
      <c r="BH75" s="2201"/>
      <c r="BI75" s="2156"/>
      <c r="BJ75" s="2213" t="s">
        <v>0</v>
      </c>
      <c r="BK75" s="1088" t="s">
        <v>1</v>
      </c>
      <c r="BM75" s="2126"/>
    </row>
    <row r="76" spans="1:65" ht="14.25" customHeight="1">
      <c r="A76" s="2127">
        <f>A73+1</f>
        <v>4</v>
      </c>
      <c r="B76" s="2159"/>
      <c r="C76" s="2160"/>
      <c r="D76" s="2160"/>
      <c r="E76" s="2160"/>
      <c r="F76" s="2161"/>
      <c r="G76" s="2113">
        <v>1</v>
      </c>
      <c r="H76" s="2162" t="str">
        <f>VLOOKUP($BL$88,[2]eFHH!$P$1:$XX$3017,13,FALSE)</f>
        <v>Male</v>
      </c>
      <c r="I76" s="2163"/>
      <c r="J76" s="2115" t="s">
        <v>3</v>
      </c>
      <c r="K76" s="2116"/>
      <c r="L76" s="2116"/>
      <c r="M76" s="2116"/>
      <c r="N76" s="2164"/>
      <c r="O76" s="2108"/>
      <c r="P76" s="2113">
        <v>1</v>
      </c>
      <c r="Q76" s="2162" t="str">
        <f>VLOOKUP($BM$92,[2]eFHH!$P$1:$XX$3017,10,FALSE)</f>
        <v>No</v>
      </c>
      <c r="R76" s="2165"/>
      <c r="S76" s="2166"/>
      <c r="T76" s="2166"/>
      <c r="U76" s="2115" t="s">
        <v>3</v>
      </c>
      <c r="V76" s="2116"/>
      <c r="W76" s="2116"/>
      <c r="X76" s="2116"/>
      <c r="Y76" s="2116"/>
      <c r="Z76" s="2167"/>
      <c r="AA76" s="2168" t="str">
        <f>CONCATENATE("[&gt;&gt;"," ",VLOOKUP($BL$95,[2]eFHH!$P$1:$XX$3017,3,FALSE),"]")</f>
        <v>[&gt;&gt; طفل دیگر]</v>
      </c>
      <c r="AB76" s="2168"/>
      <c r="AC76" s="2169"/>
      <c r="AD76" s="2113">
        <v>1</v>
      </c>
      <c r="AE76" s="2166" t="str">
        <f>VLOOKUP(BL$98,[2]eFHH!$P$1:$XX$3017,10,FALSE)</f>
        <v>No</v>
      </c>
      <c r="AF76" s="2166"/>
      <c r="AG76" s="2170" t="str">
        <f>CONCATENATE("[&gt;&gt;",VLOOKUP(BN$96,[2]eFHH!$P$1:$XX$3017,3,FALSE),"]")</f>
        <v>[&gt;&gt;1.12]</v>
      </c>
      <c r="AH76" s="2166"/>
      <c r="AI76" s="2171"/>
      <c r="AJ76" s="2115" t="s">
        <v>3</v>
      </c>
      <c r="AK76" s="2116"/>
      <c r="AL76" s="2116"/>
      <c r="AM76" s="2116"/>
      <c r="AN76" s="2116"/>
      <c r="AO76" s="2164"/>
      <c r="AP76" s="2115" t="s">
        <v>63</v>
      </c>
      <c r="AQ76" s="2116"/>
      <c r="AR76" s="2116"/>
      <c r="AS76" s="2172" t="str">
        <f>VLOOKUP(BL$101,[2]eFHH!$P$1:$XX$3017,10,FALSE)</f>
        <v>Days</v>
      </c>
      <c r="AT76" s="2173"/>
      <c r="AU76" s="2118"/>
      <c r="AV76" s="2174">
        <v>1</v>
      </c>
      <c r="AW76" s="2175" t="str">
        <f>VLOOKUP(BL$106,[2]eFHH!$P$1:$XX$3017,10,FALSE)</f>
        <v>No</v>
      </c>
      <c r="AX76" s="2166"/>
      <c r="AY76" s="2166"/>
      <c r="AZ76" s="2165"/>
      <c r="BA76" s="2176" t="s">
        <v>5</v>
      </c>
      <c r="BB76" s="2177" t="str">
        <f>VLOOKUP(BL$110,[2]eFHH!$P$1:$XX$3017,36,FALSE)</f>
        <v>No</v>
      </c>
      <c r="BC76" s="2178"/>
      <c r="BD76" s="2179"/>
      <c r="BE76" s="1079" t="s">
        <v>0</v>
      </c>
      <c r="BF76" s="2180" t="s">
        <v>1</v>
      </c>
      <c r="BG76" s="2181">
        <v>1</v>
      </c>
      <c r="BH76" s="2175" t="str">
        <f>VLOOKUP(BL$115,[2]eFHH!$P$1:$XX$3017,10,FALSE)</f>
        <v>No</v>
      </c>
      <c r="BI76" s="2166"/>
      <c r="BJ76" s="2166"/>
      <c r="BK76" s="2182"/>
      <c r="BM76" s="2126"/>
    </row>
    <row r="77" spans="1:65" ht="14.25" customHeight="1" thickBot="1">
      <c r="A77" s="2127"/>
      <c r="B77" s="2103"/>
      <c r="C77" s="1942"/>
      <c r="D77" s="1942"/>
      <c r="E77" s="1942"/>
      <c r="F77" s="774"/>
      <c r="G77" s="2128">
        <v>2</v>
      </c>
      <c r="H77" s="2129" t="str">
        <f>VLOOKUP($BL$88,[2]eFHH!$P$1:$XX$3017,14,FALSE)</f>
        <v>Female</v>
      </c>
      <c r="I77" s="2130"/>
      <c r="J77" s="2110"/>
      <c r="K77" s="2106"/>
      <c r="L77" s="2106"/>
      <c r="M77" s="2106"/>
      <c r="N77" s="2107"/>
      <c r="O77" s="2108"/>
      <c r="P77" s="2183">
        <v>2</v>
      </c>
      <c r="Q77" s="2129" t="str">
        <f>VLOOKUP($BM$92,[2]eFHH!$P$1:$XX$3017,11,FALSE)</f>
        <v>Yes</v>
      </c>
      <c r="R77" s="2132" t="str">
        <f>CONCATENATE("[&gt;&gt;",FIXED(VLOOKUP($BM$92,[2]eFHH!$P$1:$XX$3017,3,FALSE),2),"]")</f>
        <v>[&gt;&gt;1.10]</v>
      </c>
      <c r="S77" s="2132"/>
      <c r="T77" s="2184"/>
      <c r="U77" s="2110"/>
      <c r="V77" s="2106"/>
      <c r="W77" s="2106"/>
      <c r="X77" s="2106"/>
      <c r="Y77" s="2106"/>
      <c r="Z77" s="2185"/>
      <c r="AA77" s="2112"/>
      <c r="AB77" s="2112"/>
      <c r="AC77" s="2186"/>
      <c r="AD77" s="2136">
        <v>2</v>
      </c>
      <c r="AE77" s="2137" t="str">
        <f>VLOOKUP(BL$98,[2]eFHH!$P$1:$XX$3017,11,FALSE)</f>
        <v>Yes</v>
      </c>
      <c r="AF77" s="2137"/>
      <c r="AG77" s="881"/>
      <c r="AH77" s="881"/>
      <c r="AI77" s="2138"/>
      <c r="AJ77" s="2110"/>
      <c r="AK77" s="2106"/>
      <c r="AL77" s="2106"/>
      <c r="AM77" s="2106"/>
      <c r="AN77" s="2106"/>
      <c r="AO77" s="2107"/>
      <c r="AP77" s="2110"/>
      <c r="AQ77" s="2106"/>
      <c r="AR77" s="2106"/>
      <c r="AS77" s="585"/>
      <c r="AT77" s="2187"/>
      <c r="AU77" s="2118"/>
      <c r="AV77" s="2119">
        <v>2</v>
      </c>
      <c r="AW77" s="2129" t="str">
        <f>VLOOKUP(BL$106,[2]eFHH!$P$1:$XX$3017,11,FALSE)</f>
        <v>Yes</v>
      </c>
      <c r="AX77" s="2137"/>
      <c r="AY77" s="2137"/>
      <c r="AZ77" s="2137"/>
      <c r="BA77" s="2188" t="s">
        <v>3</v>
      </c>
      <c r="BB77" s="2189"/>
      <c r="BC77" s="2189"/>
      <c r="BD77" s="2189"/>
      <c r="BE77" s="2189"/>
      <c r="BF77" s="2190"/>
      <c r="BG77" s="2139">
        <v>2</v>
      </c>
      <c r="BH77" s="2140" t="str">
        <f>VLOOKUP(BL$115,[2]eFHH!$P$1:$XX$3017,11,FALSE)</f>
        <v>Yes</v>
      </c>
      <c r="BI77" s="2137"/>
      <c r="BJ77" s="2137"/>
      <c r="BK77" s="2141"/>
      <c r="BM77" s="2126"/>
    </row>
    <row r="78" spans="1:65" ht="12.95" customHeight="1" thickTop="1" thickBot="1">
      <c r="A78" s="2127"/>
      <c r="B78" s="2191"/>
      <c r="C78" s="2192"/>
      <c r="D78" s="2193"/>
      <c r="E78" s="1085" t="s">
        <v>0</v>
      </c>
      <c r="F78" s="2194" t="s">
        <v>1</v>
      </c>
      <c r="G78" s="2195"/>
      <c r="H78" s="1085" t="s">
        <v>0</v>
      </c>
      <c r="I78" s="2196" t="s">
        <v>1</v>
      </c>
      <c r="J78" s="2197" t="str">
        <f>VLOOKUP($BL$88,[2]eFHH!$P$1:$XX$3017,15,FALSE)</f>
        <v>Years</v>
      </c>
      <c r="K78" s="2198"/>
      <c r="L78" s="2199"/>
      <c r="M78" s="1085" t="s">
        <v>0</v>
      </c>
      <c r="N78" s="1088" t="s">
        <v>1</v>
      </c>
      <c r="O78" s="2147"/>
      <c r="P78" s="2200"/>
      <c r="Q78" s="2201"/>
      <c r="R78" s="2156"/>
      <c r="S78" s="2202" t="s">
        <v>0</v>
      </c>
      <c r="T78" s="2194" t="s">
        <v>1</v>
      </c>
      <c r="U78" s="2203"/>
      <c r="V78" s="2193"/>
      <c r="W78" s="2193"/>
      <c r="X78" s="2204"/>
      <c r="Y78" s="1085" t="s">
        <v>0</v>
      </c>
      <c r="Z78" s="1085" t="s">
        <v>1</v>
      </c>
      <c r="AA78" s="2205"/>
      <c r="AB78" s="2205"/>
      <c r="AC78" s="2206"/>
      <c r="AD78" s="2207"/>
      <c r="AE78" s="2208"/>
      <c r="AF78" s="2208"/>
      <c r="AG78" s="2209"/>
      <c r="AH78" s="1085" t="s">
        <v>0</v>
      </c>
      <c r="AI78" s="1088" t="s">
        <v>1</v>
      </c>
      <c r="AJ78" s="2210"/>
      <c r="AK78" s="2193"/>
      <c r="AL78" s="2193"/>
      <c r="AM78" s="2211"/>
      <c r="AN78" s="1085" t="s">
        <v>0</v>
      </c>
      <c r="AO78" s="2202" t="s">
        <v>1</v>
      </c>
      <c r="AP78" s="2203"/>
      <c r="AQ78" s="2211"/>
      <c r="AR78" s="2193"/>
      <c r="AS78" s="1085" t="s">
        <v>0</v>
      </c>
      <c r="AT78" s="2196" t="s">
        <v>1</v>
      </c>
      <c r="AU78" s="2147"/>
      <c r="AV78" s="2212"/>
      <c r="AW78" s="2155"/>
      <c r="AX78" s="2156"/>
      <c r="AY78" s="2213" t="s">
        <v>0</v>
      </c>
      <c r="AZ78" s="2196" t="s">
        <v>1</v>
      </c>
      <c r="BA78" s="2214"/>
      <c r="BB78" s="2215"/>
      <c r="BC78" s="2215"/>
      <c r="BD78" s="2215"/>
      <c r="BE78" s="2215"/>
      <c r="BF78" s="2216"/>
      <c r="BG78" s="2217"/>
      <c r="BH78" s="2201"/>
      <c r="BI78" s="2156"/>
      <c r="BJ78" s="2213" t="s">
        <v>0</v>
      </c>
      <c r="BK78" s="1088" t="s">
        <v>1</v>
      </c>
      <c r="BL78" s="13"/>
      <c r="BM78" s="2126"/>
    </row>
    <row r="79" spans="1:65" ht="14.25" customHeight="1">
      <c r="A79" s="2142">
        <f>A76+1</f>
        <v>5</v>
      </c>
      <c r="B79" s="2159"/>
      <c r="C79" s="2160"/>
      <c r="D79" s="2160"/>
      <c r="E79" s="2160"/>
      <c r="F79" s="2161"/>
      <c r="G79" s="2113">
        <v>1</v>
      </c>
      <c r="H79" s="2162" t="str">
        <f>VLOOKUP($BL$88,[2]eFHH!$P$1:$XX$3017,13,FALSE)</f>
        <v>Male</v>
      </c>
      <c r="I79" s="2163"/>
      <c r="J79" s="2115" t="s">
        <v>3</v>
      </c>
      <c r="K79" s="2116"/>
      <c r="L79" s="2116"/>
      <c r="M79" s="2116"/>
      <c r="N79" s="2164"/>
      <c r="O79" s="2108"/>
      <c r="P79" s="2113">
        <v>1</v>
      </c>
      <c r="Q79" s="2162" t="str">
        <f>VLOOKUP($BM$92,[2]eFHH!$P$1:$XX$3017,10,FALSE)</f>
        <v>No</v>
      </c>
      <c r="R79" s="2165"/>
      <c r="S79" s="2166"/>
      <c r="T79" s="2166"/>
      <c r="U79" s="2115" t="s">
        <v>3</v>
      </c>
      <c r="V79" s="2116"/>
      <c r="W79" s="2116"/>
      <c r="X79" s="2116"/>
      <c r="Y79" s="2116"/>
      <c r="Z79" s="2167"/>
      <c r="AA79" s="2168" t="str">
        <f>CONCATENATE("[&gt;&gt;"," ",VLOOKUP($BL$95,[2]eFHH!$P$1:$XX$3017,3,FALSE),"]")</f>
        <v>[&gt;&gt; طفل دیگر]</v>
      </c>
      <c r="AB79" s="2168"/>
      <c r="AC79" s="2169"/>
      <c r="AD79" s="2113">
        <v>1</v>
      </c>
      <c r="AE79" s="2166" t="str">
        <f>VLOOKUP(BL$98,[2]eFHH!$P$1:$XX$3017,10,FALSE)</f>
        <v>No</v>
      </c>
      <c r="AF79" s="2166"/>
      <c r="AG79" s="2170" t="str">
        <f>CONCATENATE("[&gt;&gt;",VLOOKUP(BN$96,[2]eFHH!$P$1:$XX$3017,3,FALSE),"]")</f>
        <v>[&gt;&gt;1.12]</v>
      </c>
      <c r="AH79" s="2166"/>
      <c r="AI79" s="2171"/>
      <c r="AJ79" s="2115" t="s">
        <v>3</v>
      </c>
      <c r="AK79" s="2116"/>
      <c r="AL79" s="2116"/>
      <c r="AM79" s="2116"/>
      <c r="AN79" s="2116"/>
      <c r="AO79" s="2164"/>
      <c r="AP79" s="2115" t="s">
        <v>63</v>
      </c>
      <c r="AQ79" s="2116"/>
      <c r="AR79" s="2116"/>
      <c r="AS79" s="2172" t="str">
        <f>VLOOKUP(BL$101,[2]eFHH!$P$1:$XX$3017,10,FALSE)</f>
        <v>Days</v>
      </c>
      <c r="AT79" s="2173"/>
      <c r="AU79" s="2118"/>
      <c r="AV79" s="2174">
        <v>1</v>
      </c>
      <c r="AW79" s="2175" t="str">
        <f>VLOOKUP(BL$106,[2]eFHH!$P$1:$XX$3017,10,FALSE)</f>
        <v>No</v>
      </c>
      <c r="AX79" s="2166"/>
      <c r="AY79" s="2166"/>
      <c r="AZ79" s="2165"/>
      <c r="BA79" s="2176" t="s">
        <v>5</v>
      </c>
      <c r="BB79" s="2177" t="str">
        <f>VLOOKUP(BL$110,[2]eFHH!$P$1:$XX$3017,36,FALSE)</f>
        <v>No</v>
      </c>
      <c r="BC79" s="2178"/>
      <c r="BD79" s="2179"/>
      <c r="BE79" s="1079" t="s">
        <v>0</v>
      </c>
      <c r="BF79" s="2180" t="s">
        <v>1</v>
      </c>
      <c r="BG79" s="2181">
        <v>1</v>
      </c>
      <c r="BH79" s="2175" t="str">
        <f>VLOOKUP(BL$115,[2]eFHH!$P$1:$XX$3017,10,FALSE)</f>
        <v>No</v>
      </c>
      <c r="BI79" s="2166"/>
      <c r="BJ79" s="2166"/>
      <c r="BK79" s="2182"/>
      <c r="BL79" s="816"/>
      <c r="BM79" s="2126"/>
    </row>
    <row r="80" spans="1:65" ht="14.25" customHeight="1" thickBot="1">
      <c r="A80" s="2135"/>
      <c r="B80" s="2103"/>
      <c r="C80" s="1942"/>
      <c r="D80" s="1942"/>
      <c r="E80" s="1942"/>
      <c r="F80" s="774"/>
      <c r="G80" s="2128">
        <v>2</v>
      </c>
      <c r="H80" s="2129" t="str">
        <f>VLOOKUP($BL$88,[2]eFHH!$P$1:$XX$3017,14,FALSE)</f>
        <v>Female</v>
      </c>
      <c r="I80" s="2130"/>
      <c r="J80" s="2110"/>
      <c r="K80" s="2106"/>
      <c r="L80" s="2106"/>
      <c r="M80" s="2106"/>
      <c r="N80" s="2107"/>
      <c r="O80" s="2108"/>
      <c r="P80" s="2183">
        <v>2</v>
      </c>
      <c r="Q80" s="2129" t="str">
        <f>VLOOKUP($BM$92,[2]eFHH!$P$1:$XX$3017,11,FALSE)</f>
        <v>Yes</v>
      </c>
      <c r="R80" s="2132" t="str">
        <f>CONCATENATE("[&gt;&gt;",FIXED(VLOOKUP($BM$92,[2]eFHH!$P$1:$XX$3017,3,FALSE),2),"]")</f>
        <v>[&gt;&gt;1.10]</v>
      </c>
      <c r="S80" s="2132"/>
      <c r="T80" s="2184"/>
      <c r="U80" s="2110"/>
      <c r="V80" s="2106"/>
      <c r="W80" s="2106"/>
      <c r="X80" s="2106"/>
      <c r="Y80" s="2106"/>
      <c r="Z80" s="2185"/>
      <c r="AA80" s="2112"/>
      <c r="AB80" s="2112"/>
      <c r="AC80" s="2186"/>
      <c r="AD80" s="2136">
        <v>2</v>
      </c>
      <c r="AE80" s="2137" t="str">
        <f>VLOOKUP(BL$98,[2]eFHH!$P$1:$XX$3017,11,FALSE)</f>
        <v>Yes</v>
      </c>
      <c r="AF80" s="2137"/>
      <c r="AG80" s="881"/>
      <c r="AH80" s="881"/>
      <c r="AI80" s="2138"/>
      <c r="AJ80" s="2110"/>
      <c r="AK80" s="2106"/>
      <c r="AL80" s="2106"/>
      <c r="AM80" s="2106"/>
      <c r="AN80" s="2106"/>
      <c r="AO80" s="2107"/>
      <c r="AP80" s="2110"/>
      <c r="AQ80" s="2106"/>
      <c r="AR80" s="2106"/>
      <c r="AS80" s="585"/>
      <c r="AT80" s="2187"/>
      <c r="AU80" s="2118"/>
      <c r="AV80" s="2119">
        <v>2</v>
      </c>
      <c r="AW80" s="2129" t="str">
        <f>VLOOKUP(BL$106,[2]eFHH!$P$1:$XX$3017,11,FALSE)</f>
        <v>Yes</v>
      </c>
      <c r="AX80" s="2137"/>
      <c r="AY80" s="2137"/>
      <c r="AZ80" s="2137"/>
      <c r="BA80" s="2188" t="s">
        <v>3</v>
      </c>
      <c r="BB80" s="2189"/>
      <c r="BC80" s="2189"/>
      <c r="BD80" s="2189"/>
      <c r="BE80" s="2189"/>
      <c r="BF80" s="2190"/>
      <c r="BG80" s="2139">
        <v>2</v>
      </c>
      <c r="BH80" s="2140" t="str">
        <f>VLOOKUP(BL$115,[2]eFHH!$P$1:$XX$3017,11,FALSE)</f>
        <v>Yes</v>
      </c>
      <c r="BI80" s="2137"/>
      <c r="BJ80" s="2137"/>
      <c r="BK80" s="2141"/>
      <c r="BL80" s="830"/>
      <c r="BM80" s="2126"/>
    </row>
    <row r="81" spans="1:88" ht="12.95" customHeight="1" thickTop="1" thickBot="1">
      <c r="A81" s="2218"/>
      <c r="B81" s="2191"/>
      <c r="C81" s="2192"/>
      <c r="D81" s="2193"/>
      <c r="E81" s="1085" t="s">
        <v>0</v>
      </c>
      <c r="F81" s="2194" t="s">
        <v>1</v>
      </c>
      <c r="G81" s="2195"/>
      <c r="H81" s="1085" t="s">
        <v>0</v>
      </c>
      <c r="I81" s="2196" t="s">
        <v>1</v>
      </c>
      <c r="J81" s="2197" t="str">
        <f>VLOOKUP($BL$88,[2]eFHH!$P$1:$XX$3017,15,FALSE)</f>
        <v>Years</v>
      </c>
      <c r="K81" s="2198"/>
      <c r="L81" s="2199"/>
      <c r="M81" s="1085" t="s">
        <v>0</v>
      </c>
      <c r="N81" s="1088" t="s">
        <v>1</v>
      </c>
      <c r="O81" s="2147"/>
      <c r="P81" s="2200"/>
      <c r="Q81" s="2201"/>
      <c r="R81" s="2156"/>
      <c r="S81" s="2202" t="s">
        <v>0</v>
      </c>
      <c r="T81" s="2194" t="s">
        <v>1</v>
      </c>
      <c r="U81" s="2203"/>
      <c r="V81" s="2193"/>
      <c r="W81" s="2193"/>
      <c r="X81" s="2204"/>
      <c r="Y81" s="1085" t="s">
        <v>0</v>
      </c>
      <c r="Z81" s="1085" t="s">
        <v>1</v>
      </c>
      <c r="AA81" s="2205"/>
      <c r="AB81" s="2205"/>
      <c r="AC81" s="2206"/>
      <c r="AD81" s="2207"/>
      <c r="AE81" s="2208"/>
      <c r="AF81" s="2208"/>
      <c r="AG81" s="2209"/>
      <c r="AH81" s="1085" t="s">
        <v>0</v>
      </c>
      <c r="AI81" s="1088" t="s">
        <v>1</v>
      </c>
      <c r="AJ81" s="2210"/>
      <c r="AK81" s="2193"/>
      <c r="AL81" s="2193"/>
      <c r="AM81" s="2211"/>
      <c r="AN81" s="1085" t="s">
        <v>0</v>
      </c>
      <c r="AO81" s="2202" t="s">
        <v>1</v>
      </c>
      <c r="AP81" s="2203"/>
      <c r="AQ81" s="2211"/>
      <c r="AR81" s="2193"/>
      <c r="AS81" s="1085" t="s">
        <v>0</v>
      </c>
      <c r="AT81" s="2196" t="s">
        <v>1</v>
      </c>
      <c r="AU81" s="2147"/>
      <c r="AV81" s="2212"/>
      <c r="AW81" s="2155"/>
      <c r="AX81" s="2156"/>
      <c r="AY81" s="2213" t="s">
        <v>0</v>
      </c>
      <c r="AZ81" s="2196" t="s">
        <v>1</v>
      </c>
      <c r="BA81" s="2214"/>
      <c r="BB81" s="2215"/>
      <c r="BC81" s="2215"/>
      <c r="BD81" s="2215"/>
      <c r="BE81" s="2215"/>
      <c r="BF81" s="2216"/>
      <c r="BG81" s="2217"/>
      <c r="BH81" s="2201"/>
      <c r="BI81" s="2156"/>
      <c r="BJ81" s="2213" t="s">
        <v>0</v>
      </c>
      <c r="BK81" s="1088" t="s">
        <v>1</v>
      </c>
      <c r="BL81" s="811"/>
      <c r="BM81" s="2126"/>
    </row>
    <row r="82" spans="1:88" ht="14.25" customHeight="1">
      <c r="A82" s="2219">
        <v>6</v>
      </c>
      <c r="B82" s="2159"/>
      <c r="C82" s="2160"/>
      <c r="D82" s="2160"/>
      <c r="E82" s="2160"/>
      <c r="F82" s="2161"/>
      <c r="G82" s="2113">
        <v>1</v>
      </c>
      <c r="H82" s="2162" t="str">
        <f>VLOOKUP($BL$88,[2]eFHH!$P$1:$XX$3017,13,FALSE)</f>
        <v>Male</v>
      </c>
      <c r="I82" s="2163"/>
      <c r="J82" s="2115" t="s">
        <v>3</v>
      </c>
      <c r="K82" s="2116"/>
      <c r="L82" s="2116"/>
      <c r="M82" s="2116"/>
      <c r="N82" s="2164"/>
      <c r="O82" s="2108"/>
      <c r="P82" s="2113">
        <v>1</v>
      </c>
      <c r="Q82" s="2162" t="str">
        <f>VLOOKUP($BM$92,[2]eFHH!$P$1:$XX$3017,10,FALSE)</f>
        <v>No</v>
      </c>
      <c r="R82" s="2165"/>
      <c r="S82" s="2166"/>
      <c r="T82" s="2166"/>
      <c r="U82" s="2115" t="s">
        <v>3</v>
      </c>
      <c r="V82" s="2116"/>
      <c r="W82" s="2116"/>
      <c r="X82" s="2116"/>
      <c r="Y82" s="2116"/>
      <c r="Z82" s="2167"/>
      <c r="AA82" s="2168" t="str">
        <f>CONCATENATE("[&gt;&gt;"," ",VLOOKUP($BL$95,[2]eFHH!$P$1:$XX$3017,3,FALSE),"]")</f>
        <v>[&gt;&gt; طفل دیگر]</v>
      </c>
      <c r="AB82" s="2168"/>
      <c r="AC82" s="2169"/>
      <c r="AD82" s="2113">
        <v>1</v>
      </c>
      <c r="AE82" s="2166" t="str">
        <f>VLOOKUP(BL$98,[2]eFHH!$P$1:$XX$3017,10,FALSE)</f>
        <v>No</v>
      </c>
      <c r="AF82" s="2166"/>
      <c r="AG82" s="2170" t="str">
        <f>CONCATENATE("[&gt;&gt;",VLOOKUP(BN$96,[2]eFHH!$P$1:$XX$3017,3,FALSE),"]")</f>
        <v>[&gt;&gt;1.12]</v>
      </c>
      <c r="AH82" s="2166"/>
      <c r="AI82" s="2171"/>
      <c r="AJ82" s="2115" t="s">
        <v>3</v>
      </c>
      <c r="AK82" s="2116"/>
      <c r="AL82" s="2116"/>
      <c r="AM82" s="2116"/>
      <c r="AN82" s="2116"/>
      <c r="AO82" s="2164"/>
      <c r="AP82" s="2115" t="s">
        <v>63</v>
      </c>
      <c r="AQ82" s="2116"/>
      <c r="AR82" s="2116"/>
      <c r="AS82" s="2172" t="str">
        <f>VLOOKUP(BL$101,[2]eFHH!$P$1:$XX$3017,10,FALSE)</f>
        <v>Days</v>
      </c>
      <c r="AT82" s="2173"/>
      <c r="AU82" s="2118"/>
      <c r="AV82" s="2174">
        <v>1</v>
      </c>
      <c r="AW82" s="2175" t="str">
        <f>VLOOKUP(BL$106,[2]eFHH!$P$1:$XX$3017,10,FALSE)</f>
        <v>No</v>
      </c>
      <c r="AX82" s="2166"/>
      <c r="AY82" s="2166"/>
      <c r="AZ82" s="2165"/>
      <c r="BA82" s="2176" t="s">
        <v>5</v>
      </c>
      <c r="BB82" s="2177" t="str">
        <f>VLOOKUP(BL$110,[2]eFHH!$P$1:$XX$3017,36,FALSE)</f>
        <v>No</v>
      </c>
      <c r="BC82" s="2178"/>
      <c r="BD82" s="2179"/>
      <c r="BE82" s="1079" t="s">
        <v>0</v>
      </c>
      <c r="BF82" s="2180" t="s">
        <v>1</v>
      </c>
      <c r="BG82" s="2181">
        <v>1</v>
      </c>
      <c r="BH82" s="2175" t="str">
        <f>VLOOKUP(BL$115,[2]eFHH!$P$1:$XX$3017,10,FALSE)</f>
        <v>No</v>
      </c>
      <c r="BI82" s="2166"/>
      <c r="BJ82" s="2166"/>
      <c r="BK82" s="2182"/>
      <c r="BL82" s="811"/>
      <c r="BM82" s="2126"/>
    </row>
    <row r="83" spans="1:88" ht="14.25" customHeight="1" thickBot="1">
      <c r="A83" s="2220"/>
      <c r="B83" s="2103"/>
      <c r="C83" s="1942"/>
      <c r="D83" s="1942"/>
      <c r="E83" s="1942"/>
      <c r="F83" s="774"/>
      <c r="G83" s="2128">
        <v>2</v>
      </c>
      <c r="H83" s="2129" t="str">
        <f>VLOOKUP($BL$88,[2]eFHH!$P$1:$XX$3017,14,FALSE)</f>
        <v>Female</v>
      </c>
      <c r="I83" s="2130"/>
      <c r="J83" s="2110"/>
      <c r="K83" s="2106"/>
      <c r="L83" s="2106"/>
      <c r="M83" s="2106"/>
      <c r="N83" s="2107"/>
      <c r="O83" s="2108"/>
      <c r="P83" s="2183">
        <v>2</v>
      </c>
      <c r="Q83" s="2129" t="str">
        <f>VLOOKUP($BM$92,[2]eFHH!$P$1:$XX$3017,11,FALSE)</f>
        <v>Yes</v>
      </c>
      <c r="R83" s="2132" t="str">
        <f>CONCATENATE("[&gt;&gt;",FIXED(VLOOKUP($BM$92,[2]eFHH!$P$1:$XX$3017,3,FALSE),2),"]")</f>
        <v>[&gt;&gt;1.10]</v>
      </c>
      <c r="S83" s="2132"/>
      <c r="T83" s="2184"/>
      <c r="U83" s="2110"/>
      <c r="V83" s="2106"/>
      <c r="W83" s="2106"/>
      <c r="X83" s="2106"/>
      <c r="Y83" s="2106"/>
      <c r="Z83" s="2185"/>
      <c r="AA83" s="2112"/>
      <c r="AB83" s="2112"/>
      <c r="AC83" s="2186"/>
      <c r="AD83" s="2136">
        <v>2</v>
      </c>
      <c r="AE83" s="2137" t="str">
        <f>VLOOKUP(BL$98,[2]eFHH!$P$1:$XX$3017,11,FALSE)</f>
        <v>Yes</v>
      </c>
      <c r="AF83" s="2137"/>
      <c r="AG83" s="881"/>
      <c r="AH83" s="881"/>
      <c r="AI83" s="2138"/>
      <c r="AJ83" s="2110"/>
      <c r="AK83" s="2106"/>
      <c r="AL83" s="2106"/>
      <c r="AM83" s="2106"/>
      <c r="AN83" s="2106"/>
      <c r="AO83" s="2107"/>
      <c r="AP83" s="2110"/>
      <c r="AQ83" s="2106"/>
      <c r="AR83" s="2106"/>
      <c r="AS83" s="585"/>
      <c r="AT83" s="2187"/>
      <c r="AU83" s="2118"/>
      <c r="AV83" s="2119">
        <v>2</v>
      </c>
      <c r="AW83" s="2129" t="str">
        <f>VLOOKUP(BL$106,[2]eFHH!$P$1:$XX$3017,11,FALSE)</f>
        <v>Yes</v>
      </c>
      <c r="AX83" s="2137"/>
      <c r="AY83" s="2137"/>
      <c r="AZ83" s="2137"/>
      <c r="BA83" s="2188" t="s">
        <v>3</v>
      </c>
      <c r="BB83" s="2189"/>
      <c r="BC83" s="2189"/>
      <c r="BD83" s="2189"/>
      <c r="BE83" s="2189"/>
      <c r="BF83" s="2190"/>
      <c r="BG83" s="2139">
        <v>2</v>
      </c>
      <c r="BH83" s="2140" t="str">
        <f>VLOOKUP(BL$115,[2]eFHH!$P$1:$XX$3017,11,FALSE)</f>
        <v>Yes</v>
      </c>
      <c r="BI83" s="2137"/>
      <c r="BJ83" s="2137"/>
      <c r="BK83" s="2141"/>
      <c r="BL83" s="811"/>
      <c r="BM83" s="2126"/>
    </row>
    <row r="84" spans="1:88" ht="12.95" customHeight="1" thickTop="1" thickBot="1">
      <c r="A84" s="2221"/>
      <c r="B84" s="2191"/>
      <c r="C84" s="2192"/>
      <c r="D84" s="2193"/>
      <c r="E84" s="1085" t="s">
        <v>0</v>
      </c>
      <c r="F84" s="2194" t="s">
        <v>1</v>
      </c>
      <c r="G84" s="2195"/>
      <c r="H84" s="1085" t="s">
        <v>0</v>
      </c>
      <c r="I84" s="2196" t="s">
        <v>1</v>
      </c>
      <c r="J84" s="2197" t="str">
        <f>VLOOKUP($BL$88,[2]eFHH!$P$1:$XX$3017,15,FALSE)</f>
        <v>Years</v>
      </c>
      <c r="K84" s="2198"/>
      <c r="L84" s="2199"/>
      <c r="M84" s="1085" t="s">
        <v>0</v>
      </c>
      <c r="N84" s="1088" t="s">
        <v>1</v>
      </c>
      <c r="O84" s="2147"/>
      <c r="P84" s="2200"/>
      <c r="Q84" s="2201"/>
      <c r="R84" s="2156"/>
      <c r="S84" s="2202" t="s">
        <v>0</v>
      </c>
      <c r="T84" s="2194" t="s">
        <v>1</v>
      </c>
      <c r="U84" s="2203"/>
      <c r="V84" s="2193"/>
      <c r="W84" s="2193"/>
      <c r="X84" s="2204"/>
      <c r="Y84" s="1085" t="s">
        <v>0</v>
      </c>
      <c r="Z84" s="1085" t="s">
        <v>1</v>
      </c>
      <c r="AA84" s="2205"/>
      <c r="AB84" s="2205"/>
      <c r="AC84" s="2206"/>
      <c r="AD84" s="2207"/>
      <c r="AE84" s="2208"/>
      <c r="AF84" s="2208"/>
      <c r="AG84" s="2209"/>
      <c r="AH84" s="1085" t="s">
        <v>0</v>
      </c>
      <c r="AI84" s="1088" t="s">
        <v>1</v>
      </c>
      <c r="AJ84" s="2210"/>
      <c r="AK84" s="2193"/>
      <c r="AL84" s="2193"/>
      <c r="AM84" s="2211"/>
      <c r="AN84" s="1085" t="s">
        <v>0</v>
      </c>
      <c r="AO84" s="2202" t="s">
        <v>1</v>
      </c>
      <c r="AP84" s="2203"/>
      <c r="AQ84" s="2211"/>
      <c r="AR84" s="2193"/>
      <c r="AS84" s="1085" t="s">
        <v>0</v>
      </c>
      <c r="AT84" s="2196" t="s">
        <v>1</v>
      </c>
      <c r="AU84" s="2147"/>
      <c r="AV84" s="2212"/>
      <c r="AW84" s="2155"/>
      <c r="AX84" s="2156"/>
      <c r="AY84" s="2213" t="s">
        <v>0</v>
      </c>
      <c r="AZ84" s="2196" t="s">
        <v>1</v>
      </c>
      <c r="BA84" s="2214"/>
      <c r="BB84" s="2215"/>
      <c r="BC84" s="2215"/>
      <c r="BD84" s="2215"/>
      <c r="BE84" s="2215"/>
      <c r="BF84" s="2216"/>
      <c r="BG84" s="2217"/>
      <c r="BH84" s="2201"/>
      <c r="BI84" s="2156"/>
      <c r="BJ84" s="2213" t="s">
        <v>0</v>
      </c>
      <c r="BK84" s="1088" t="s">
        <v>1</v>
      </c>
      <c r="BL84" s="811"/>
      <c r="BM84" s="2126"/>
    </row>
    <row r="85" spans="1:88" ht="15.75" customHeight="1">
      <c r="A85" s="1" t="str">
        <f>CONCATENATE([2]Sections!$K$1," - / - ",[2]Sections!$A$4," ",[2]Sections!$B$4,": ",[2]Sections!$D$4," [ ",[2]Sections!$V$2," ",ROMAN(COUNT($BO$1:$BO$85))," / ",ROMAN(BO85)," ]")</f>
        <v>Female Household Questionnaire - / - Section 1: Basic Information [ Page III / III ]</v>
      </c>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M85" s="2126"/>
      <c r="BO85" s="3">
        <v>3</v>
      </c>
      <c r="BS85" s="2"/>
      <c r="BT85" s="2"/>
      <c r="BU85" s="2"/>
      <c r="BV85" s="2"/>
    </row>
    <row r="86" spans="1:88" ht="6" customHeight="1">
      <c r="A86" s="115"/>
      <c r="B86" s="1308"/>
      <c r="C86" s="1308"/>
      <c r="D86" s="1308"/>
      <c r="E86" s="1308"/>
      <c r="F86" s="1308"/>
      <c r="G86" s="1308"/>
      <c r="H86" s="1308"/>
      <c r="I86" s="1308"/>
      <c r="J86" s="1308"/>
      <c r="K86" s="1308"/>
      <c r="L86" s="1308"/>
      <c r="M86" s="1308"/>
      <c r="BS86" s="2"/>
      <c r="BT86" s="2"/>
      <c r="BU86" s="2"/>
      <c r="BV86" s="2"/>
    </row>
    <row r="87" spans="1:88" ht="14.25" customHeight="1" thickBot="1">
      <c r="A87" s="2046">
        <f>VLOOKUP($BL$88,[2]eFHH!$K$4:$M$257,3,FALSE)</f>
        <v>1.07</v>
      </c>
      <c r="B87" s="2049"/>
      <c r="C87" s="2049"/>
      <c r="D87" s="2049"/>
      <c r="E87" s="2049"/>
      <c r="F87" s="2049"/>
      <c r="G87" s="2049"/>
      <c r="H87" s="2049"/>
      <c r="I87" s="2049"/>
      <c r="J87" s="2049"/>
      <c r="K87" s="2049"/>
      <c r="L87" s="2049"/>
      <c r="M87" s="2049"/>
      <c r="N87" s="2222"/>
      <c r="O87" s="2223"/>
      <c r="P87" s="2224">
        <f>VLOOKUP($BM$92,[2]eFHH!$K$4:$M$257,3,FALSE)</f>
        <v>1.08</v>
      </c>
      <c r="Q87" s="2049"/>
      <c r="R87" s="2049"/>
      <c r="S87" s="2049"/>
      <c r="T87" s="2050"/>
      <c r="U87" s="2225">
        <f>VLOOKUP($BL$95,[2]eFHH!$K$4:$M$257,3,FALSE)</f>
        <v>1.0900000000000001</v>
      </c>
      <c r="V87" s="1842"/>
      <c r="W87" s="1842"/>
      <c r="X87" s="1842"/>
      <c r="Y87" s="1842"/>
      <c r="Z87" s="1842"/>
      <c r="AA87" s="1842"/>
      <c r="AB87" s="1842"/>
      <c r="AC87" s="2226"/>
      <c r="AD87" s="2048">
        <f>VLOOKUP($BL$98,[2]eFHH!$K$4:$M$257,3,FALSE)</f>
        <v>1.1000000000000001</v>
      </c>
      <c r="AE87" s="2049"/>
      <c r="AF87" s="2049"/>
      <c r="AG87" s="2049"/>
      <c r="AH87" s="2049"/>
      <c r="AI87" s="2050"/>
      <c r="AJ87" s="2049">
        <f>VLOOKUP($BO$99,[2]eFHH!$K$4:$M$257,3,FALSE)</f>
        <v>1.1100000000000001</v>
      </c>
      <c r="AK87" s="2049"/>
      <c r="AL87" s="2049"/>
      <c r="AM87" s="2049"/>
      <c r="AN87" s="2049"/>
      <c r="AO87" s="2050"/>
      <c r="AP87" s="2048">
        <f>VLOOKUP($BL$101,[2]eFHH!$K$4:$M$257,3,FALSE)</f>
        <v>1.1200000000000001</v>
      </c>
      <c r="AQ87" s="2049"/>
      <c r="AR87" s="2049"/>
      <c r="AS87" s="2049"/>
      <c r="AT87" s="2222"/>
      <c r="AU87" s="2223"/>
      <c r="AV87" s="2227">
        <f>VLOOKUP(BL$106,[2]eFHH!$K$4:$M$257,3,FALSE)</f>
        <v>1.1300000000000001</v>
      </c>
      <c r="AW87" s="2228"/>
      <c r="AX87" s="2228"/>
      <c r="AY87" s="2228"/>
      <c r="AZ87" s="2229"/>
      <c r="BA87" s="2230">
        <f>VLOOKUP(BL$110,[2]eFHH!$K$4:$M$257,3,FALSE)</f>
        <v>1.1400000000000001</v>
      </c>
      <c r="BB87" s="2228"/>
      <c r="BC87" s="2228"/>
      <c r="BD87" s="2228"/>
      <c r="BE87" s="2228"/>
      <c r="BF87" s="2231"/>
      <c r="BG87" s="2232">
        <f>VLOOKUP(BL$115,[2]eFHH!$K$4:$M$257,3,FALSE)</f>
        <v>1.1500000000000001</v>
      </c>
      <c r="BH87" s="2228"/>
      <c r="BI87" s="2228"/>
      <c r="BJ87" s="2228"/>
      <c r="BK87" s="2233"/>
      <c r="BV87" s="2"/>
    </row>
    <row r="88" spans="1:88" ht="14.25" customHeight="1">
      <c r="A88" s="2234">
        <v>7</v>
      </c>
      <c r="B88" s="2159"/>
      <c r="C88" s="2160"/>
      <c r="D88" s="2160"/>
      <c r="E88" s="2160"/>
      <c r="F88" s="2161"/>
      <c r="G88" s="2113">
        <v>1</v>
      </c>
      <c r="H88" s="2162" t="str">
        <f>VLOOKUP($BL$88,[2]eFHH!$P$1:$XX$3017,13,FALSE)</f>
        <v>Male</v>
      </c>
      <c r="I88" s="2163"/>
      <c r="J88" s="2115" t="s">
        <v>3</v>
      </c>
      <c r="K88" s="2116"/>
      <c r="L88" s="2116"/>
      <c r="M88" s="2116"/>
      <c r="N88" s="2164"/>
      <c r="O88" s="2108"/>
      <c r="P88" s="2113">
        <v>1</v>
      </c>
      <c r="Q88" s="2162" t="str">
        <f>VLOOKUP($BM$92,[2]eFHH!$P$1:$XX$3017,10,FALSE)</f>
        <v>No</v>
      </c>
      <c r="R88" s="2165"/>
      <c r="S88" s="2166"/>
      <c r="T88" s="2166"/>
      <c r="U88" s="2115" t="s">
        <v>3</v>
      </c>
      <c r="V88" s="2116"/>
      <c r="W88" s="2116"/>
      <c r="X88" s="2116"/>
      <c r="Y88" s="2116"/>
      <c r="Z88" s="2167"/>
      <c r="AA88" s="2168" t="str">
        <f>CONCATENATE("[&gt;&gt;"," ",VLOOKUP($BL$95,[2]eFHH!$P$1:$XX$3017,3,FALSE),"]")</f>
        <v>[&gt;&gt; طفل دیگر]</v>
      </c>
      <c r="AB88" s="2168"/>
      <c r="AC88" s="2169"/>
      <c r="AD88" s="2113">
        <v>1</v>
      </c>
      <c r="AE88" s="2166" t="str">
        <f>VLOOKUP(BL$98,[2]eFHH!$P$1:$XX$3017,10,FALSE)</f>
        <v>No</v>
      </c>
      <c r="AF88" s="2166"/>
      <c r="AG88" s="2170" t="str">
        <f>CONCATENATE("[&gt;&gt;",VLOOKUP(BN$96,[2]eFHH!$P$1:$XX$3017,3,FALSE),"]")</f>
        <v>[&gt;&gt;1.12]</v>
      </c>
      <c r="AH88" s="2166"/>
      <c r="AI88" s="2171"/>
      <c r="AJ88" s="2115" t="s">
        <v>3</v>
      </c>
      <c r="AK88" s="2116"/>
      <c r="AL88" s="2116"/>
      <c r="AM88" s="2116"/>
      <c r="AN88" s="2116"/>
      <c r="AO88" s="2164"/>
      <c r="AP88" s="2115" t="s">
        <v>63</v>
      </c>
      <c r="AQ88" s="2116"/>
      <c r="AR88" s="2116"/>
      <c r="AS88" s="2172" t="str">
        <f>VLOOKUP(BL$101,[2]eFHH!$P$1:$XX$3017,10,FALSE)</f>
        <v>Days</v>
      </c>
      <c r="AT88" s="2173"/>
      <c r="AU88" s="2118"/>
      <c r="AV88" s="2174">
        <v>1</v>
      </c>
      <c r="AW88" s="2175" t="str">
        <f>VLOOKUP(BL$106,[2]eFHH!$P$1:$XX$3017,10,FALSE)</f>
        <v>No</v>
      </c>
      <c r="AX88" s="2166"/>
      <c r="AY88" s="2166"/>
      <c r="AZ88" s="2165"/>
      <c r="BA88" s="2176" t="s">
        <v>5</v>
      </c>
      <c r="BB88" s="2177" t="str">
        <f>VLOOKUP(BL$110,[2]eFHH!$P$1:$XX$3017,36,FALSE)</f>
        <v>No</v>
      </c>
      <c r="BC88" s="2178"/>
      <c r="BD88" s="2179"/>
      <c r="BE88" s="1079" t="s">
        <v>0</v>
      </c>
      <c r="BF88" s="2180" t="s">
        <v>1</v>
      </c>
      <c r="BG88" s="2181">
        <v>1</v>
      </c>
      <c r="BH88" s="2175" t="str">
        <f>VLOOKUP(BL$115,[2]eFHH!$P$1:$XX$3017,10,FALSE)</f>
        <v>No</v>
      </c>
      <c r="BI88" s="2166"/>
      <c r="BJ88" s="2166"/>
      <c r="BK88" s="2182"/>
      <c r="BL88" s="965" t="s">
        <v>35</v>
      </c>
      <c r="BM88" s="965"/>
      <c r="BS88" s="2"/>
      <c r="BT88" s="2"/>
      <c r="BU88" s="2126"/>
      <c r="BV88" s="2"/>
    </row>
    <row r="89" spans="1:88" ht="14.25" customHeight="1" thickBot="1">
      <c r="A89" s="2234"/>
      <c r="B89" s="2103"/>
      <c r="C89" s="1942"/>
      <c r="D89" s="1942"/>
      <c r="E89" s="1942"/>
      <c r="F89" s="774"/>
      <c r="G89" s="2128">
        <v>2</v>
      </c>
      <c r="H89" s="2129" t="str">
        <f>VLOOKUP($BL$88,[2]eFHH!$P$1:$XX$3017,14,FALSE)</f>
        <v>Female</v>
      </c>
      <c r="I89" s="2130"/>
      <c r="J89" s="2110"/>
      <c r="K89" s="2106"/>
      <c r="L89" s="2106"/>
      <c r="M89" s="2106"/>
      <c r="N89" s="2107"/>
      <c r="O89" s="2108"/>
      <c r="P89" s="2183">
        <v>2</v>
      </c>
      <c r="Q89" s="2129" t="str">
        <f>VLOOKUP($BM$92,[2]eFHH!$P$1:$XX$3017,11,FALSE)</f>
        <v>Yes</v>
      </c>
      <c r="R89" s="2132" t="str">
        <f>CONCATENATE("[&gt;&gt;",FIXED(VLOOKUP($BM$92,[2]eFHH!$P$1:$XX$3017,3,FALSE),2),"]")</f>
        <v>[&gt;&gt;1.10]</v>
      </c>
      <c r="S89" s="2132"/>
      <c r="T89" s="2184"/>
      <c r="U89" s="2110"/>
      <c r="V89" s="2106"/>
      <c r="W89" s="2106"/>
      <c r="X89" s="2106"/>
      <c r="Y89" s="2106"/>
      <c r="Z89" s="2185"/>
      <c r="AA89" s="2112"/>
      <c r="AB89" s="2112"/>
      <c r="AC89" s="2186"/>
      <c r="AD89" s="2136">
        <v>2</v>
      </c>
      <c r="AE89" s="2137" t="str">
        <f>VLOOKUP(BL$98,[2]eFHH!$P$1:$XX$3017,11,FALSE)</f>
        <v>Yes</v>
      </c>
      <c r="AF89" s="2137"/>
      <c r="AG89" s="881"/>
      <c r="AH89" s="881"/>
      <c r="AI89" s="2138"/>
      <c r="AJ89" s="2110"/>
      <c r="AK89" s="2106"/>
      <c r="AL89" s="2106"/>
      <c r="AM89" s="2106"/>
      <c r="AN89" s="2106"/>
      <c r="AO89" s="2107"/>
      <c r="AP89" s="2110"/>
      <c r="AQ89" s="2106"/>
      <c r="AR89" s="2106"/>
      <c r="AS89" s="585"/>
      <c r="AT89" s="2187"/>
      <c r="AU89" s="2118"/>
      <c r="AV89" s="2119">
        <v>2</v>
      </c>
      <c r="AW89" s="2129" t="str">
        <f>VLOOKUP(BL$106,[2]eFHH!$P$1:$XX$3017,11,FALSE)</f>
        <v>Yes</v>
      </c>
      <c r="AX89" s="2137"/>
      <c r="AY89" s="2137"/>
      <c r="AZ89" s="2137"/>
      <c r="BA89" s="2188" t="s">
        <v>3</v>
      </c>
      <c r="BB89" s="2189"/>
      <c r="BC89" s="2189"/>
      <c r="BD89" s="2189"/>
      <c r="BE89" s="2189"/>
      <c r="BF89" s="2190"/>
      <c r="BG89" s="2139">
        <v>2</v>
      </c>
      <c r="BH89" s="2140" t="str">
        <f>VLOOKUP(BL$115,[2]eFHH!$P$1:$XX$3017,11,FALSE)</f>
        <v>Yes</v>
      </c>
      <c r="BI89" s="2137"/>
      <c r="BJ89" s="2137"/>
      <c r="BK89" s="2141"/>
      <c r="BL89" s="811"/>
      <c r="BM89" s="811"/>
      <c r="BS89" s="2"/>
      <c r="BT89" s="2"/>
      <c r="BU89" s="2126"/>
      <c r="BV89" s="2"/>
    </row>
    <row r="90" spans="1:88" ht="12.95" customHeight="1" thickTop="1" thickBot="1">
      <c r="A90" s="2234"/>
      <c r="B90" s="2191"/>
      <c r="C90" s="2192"/>
      <c r="D90" s="2193"/>
      <c r="E90" s="1085" t="s">
        <v>0</v>
      </c>
      <c r="F90" s="2194" t="s">
        <v>1</v>
      </c>
      <c r="G90" s="2195"/>
      <c r="H90" s="1085" t="s">
        <v>0</v>
      </c>
      <c r="I90" s="2196" t="s">
        <v>1</v>
      </c>
      <c r="J90" s="2197" t="str">
        <f>VLOOKUP($BL$88,[2]eFHH!$P$1:$XX$3017,15,FALSE)</f>
        <v>Years</v>
      </c>
      <c r="K90" s="2198"/>
      <c r="L90" s="2199"/>
      <c r="M90" s="1085" t="s">
        <v>0</v>
      </c>
      <c r="N90" s="1088" t="s">
        <v>1</v>
      </c>
      <c r="O90" s="2147"/>
      <c r="P90" s="2200"/>
      <c r="Q90" s="2201"/>
      <c r="R90" s="2156"/>
      <c r="S90" s="2202" t="s">
        <v>0</v>
      </c>
      <c r="T90" s="2194" t="s">
        <v>1</v>
      </c>
      <c r="U90" s="2203"/>
      <c r="V90" s="2193"/>
      <c r="W90" s="2193"/>
      <c r="X90" s="2204"/>
      <c r="Y90" s="1085" t="s">
        <v>0</v>
      </c>
      <c r="Z90" s="1085" t="s">
        <v>1</v>
      </c>
      <c r="AA90" s="2205"/>
      <c r="AB90" s="2205"/>
      <c r="AC90" s="2206"/>
      <c r="AD90" s="2207"/>
      <c r="AE90" s="2208"/>
      <c r="AF90" s="2208"/>
      <c r="AG90" s="2209"/>
      <c r="AH90" s="1085" t="s">
        <v>0</v>
      </c>
      <c r="AI90" s="1088" t="s">
        <v>1</v>
      </c>
      <c r="AJ90" s="2210"/>
      <c r="AK90" s="2193"/>
      <c r="AL90" s="2193"/>
      <c r="AM90" s="2211"/>
      <c r="AN90" s="1085" t="s">
        <v>0</v>
      </c>
      <c r="AO90" s="2202" t="s">
        <v>1</v>
      </c>
      <c r="AP90" s="2203"/>
      <c r="AQ90" s="2211"/>
      <c r="AR90" s="2193"/>
      <c r="AS90" s="1085" t="s">
        <v>0</v>
      </c>
      <c r="AT90" s="2196" t="s">
        <v>1</v>
      </c>
      <c r="AU90" s="2147"/>
      <c r="AV90" s="2212"/>
      <c r="AW90" s="2155"/>
      <c r="AX90" s="2156"/>
      <c r="AY90" s="2213" t="s">
        <v>0</v>
      </c>
      <c r="AZ90" s="2196" t="s">
        <v>1</v>
      </c>
      <c r="BA90" s="2214"/>
      <c r="BB90" s="2215"/>
      <c r="BC90" s="2215"/>
      <c r="BD90" s="2215"/>
      <c r="BE90" s="2215"/>
      <c r="BF90" s="2216"/>
      <c r="BG90" s="2217"/>
      <c r="BH90" s="2201"/>
      <c r="BI90" s="2156"/>
      <c r="BJ90" s="2213" t="s">
        <v>0</v>
      </c>
      <c r="BK90" s="1088" t="s">
        <v>1</v>
      </c>
      <c r="BL90" s="969">
        <f>VLOOKUP(BL88,[2]eFHH!$P$1:$XX$3017,60,FALSE)</f>
        <v>0</v>
      </c>
      <c r="BM90" s="969"/>
      <c r="BS90" s="2"/>
      <c r="BT90" s="2"/>
      <c r="BU90" s="2126"/>
      <c r="BV90" s="2"/>
    </row>
    <row r="91" spans="1:88" ht="14.25" customHeight="1">
      <c r="A91" s="2127">
        <v>8</v>
      </c>
      <c r="B91" s="2159"/>
      <c r="C91" s="2160"/>
      <c r="D91" s="2160"/>
      <c r="E91" s="2160"/>
      <c r="F91" s="2161"/>
      <c r="G91" s="2113">
        <v>1</v>
      </c>
      <c r="H91" s="2162" t="str">
        <f>VLOOKUP($BL$88,[2]eFHH!$P$1:$XX$3017,13,FALSE)</f>
        <v>Male</v>
      </c>
      <c r="I91" s="2163"/>
      <c r="J91" s="2115" t="s">
        <v>3</v>
      </c>
      <c r="K91" s="2116"/>
      <c r="L91" s="2116"/>
      <c r="M91" s="2116"/>
      <c r="N91" s="2164"/>
      <c r="O91" s="2108"/>
      <c r="P91" s="2113">
        <v>1</v>
      </c>
      <c r="Q91" s="2162" t="str">
        <f>VLOOKUP($BM$92,[2]eFHH!$P$1:$XX$3017,10,FALSE)</f>
        <v>No</v>
      </c>
      <c r="R91" s="2165"/>
      <c r="S91" s="2166"/>
      <c r="T91" s="2166"/>
      <c r="U91" s="2115" t="s">
        <v>3</v>
      </c>
      <c r="V91" s="2116"/>
      <c r="W91" s="2116"/>
      <c r="X91" s="2116"/>
      <c r="Y91" s="2116"/>
      <c r="Z91" s="2167"/>
      <c r="AA91" s="2168" t="str">
        <f>CONCATENATE("[&gt;&gt;"," ",VLOOKUP($BL$95,[2]eFHH!$P$1:$XX$3017,3,FALSE),"]")</f>
        <v>[&gt;&gt; طفل دیگر]</v>
      </c>
      <c r="AB91" s="2168"/>
      <c r="AC91" s="2169"/>
      <c r="AD91" s="2113">
        <v>1</v>
      </c>
      <c r="AE91" s="2166" t="str">
        <f>VLOOKUP(BL$98,[2]eFHH!$P$1:$XX$3017,10,FALSE)</f>
        <v>No</v>
      </c>
      <c r="AF91" s="2166"/>
      <c r="AG91" s="2170" t="str">
        <f>CONCATENATE("[&gt;&gt;",VLOOKUP(BN$96,[2]eFHH!$P$1:$XX$3017,3,FALSE),"]")</f>
        <v>[&gt;&gt;1.12]</v>
      </c>
      <c r="AH91" s="2166"/>
      <c r="AI91" s="2171"/>
      <c r="AJ91" s="2115" t="s">
        <v>3</v>
      </c>
      <c r="AK91" s="2116"/>
      <c r="AL91" s="2116"/>
      <c r="AM91" s="2116"/>
      <c r="AN91" s="2116"/>
      <c r="AO91" s="2164"/>
      <c r="AP91" s="2115" t="s">
        <v>63</v>
      </c>
      <c r="AQ91" s="2116"/>
      <c r="AR91" s="2116"/>
      <c r="AS91" s="2172" t="str">
        <f>VLOOKUP(BL$101,[2]eFHH!$P$1:$XX$3017,10,FALSE)</f>
        <v>Days</v>
      </c>
      <c r="AT91" s="2173"/>
      <c r="AU91" s="2118"/>
      <c r="AV91" s="2174">
        <v>1</v>
      </c>
      <c r="AW91" s="2175" t="str">
        <f>VLOOKUP(BL$106,[2]eFHH!$P$1:$XX$3017,10,FALSE)</f>
        <v>No</v>
      </c>
      <c r="AX91" s="2166"/>
      <c r="AY91" s="2166"/>
      <c r="AZ91" s="2165"/>
      <c r="BA91" s="2176" t="s">
        <v>5</v>
      </c>
      <c r="BB91" s="2177" t="str">
        <f>VLOOKUP(BL$110,[2]eFHH!$P$1:$XX$3017,36,FALSE)</f>
        <v>No</v>
      </c>
      <c r="BC91" s="2178"/>
      <c r="BD91" s="2179"/>
      <c r="BE91" s="1079" t="s">
        <v>0</v>
      </c>
      <c r="BF91" s="2180" t="s">
        <v>1</v>
      </c>
      <c r="BG91" s="2181">
        <v>1</v>
      </c>
      <c r="BH91" s="2175" t="str">
        <f>VLOOKUP(BL$115,[2]eFHH!$P$1:$XX$3017,10,FALSE)</f>
        <v>No</v>
      </c>
      <c r="BI91" s="2166"/>
      <c r="BJ91" s="2166"/>
      <c r="BK91" s="2182"/>
      <c r="BL91" s="972" t="str">
        <f>VLOOKUP(BL88,[2]eFHH!$P$1:$XX$3017,3,FALSE)</f>
        <v/>
      </c>
      <c r="BM91" s="972"/>
      <c r="BS91" s="2"/>
      <c r="BT91" s="2"/>
      <c r="BU91" s="2126"/>
      <c r="BV91" s="2"/>
    </row>
    <row r="92" spans="1:88" ht="14.25" customHeight="1" thickBot="1">
      <c r="A92" s="2127"/>
      <c r="B92" s="2103"/>
      <c r="C92" s="1942"/>
      <c r="D92" s="1942"/>
      <c r="E92" s="1942"/>
      <c r="F92" s="774"/>
      <c r="G92" s="2128">
        <v>2</v>
      </c>
      <c r="H92" s="2129" t="str">
        <f>VLOOKUP($BL$88,[2]eFHH!$P$1:$XX$3017,14,FALSE)</f>
        <v>Female</v>
      </c>
      <c r="I92" s="2130"/>
      <c r="J92" s="2110"/>
      <c r="K92" s="2106"/>
      <c r="L92" s="2106"/>
      <c r="M92" s="2106"/>
      <c r="N92" s="2107"/>
      <c r="O92" s="2108"/>
      <c r="P92" s="2183">
        <v>2</v>
      </c>
      <c r="Q92" s="2129" t="str">
        <f>VLOOKUP($BM$92,[2]eFHH!$P$1:$XX$3017,11,FALSE)</f>
        <v>Yes</v>
      </c>
      <c r="R92" s="2132" t="str">
        <f>CONCATENATE("[&gt;&gt;",FIXED(VLOOKUP($BM$92,[2]eFHH!$P$1:$XX$3017,3,FALSE),2),"]")</f>
        <v>[&gt;&gt;1.10]</v>
      </c>
      <c r="S92" s="2132"/>
      <c r="T92" s="2184"/>
      <c r="U92" s="2110"/>
      <c r="V92" s="2106"/>
      <c r="W92" s="2106"/>
      <c r="X92" s="2106"/>
      <c r="Y92" s="2106"/>
      <c r="Z92" s="2185"/>
      <c r="AA92" s="2112"/>
      <c r="AB92" s="2112"/>
      <c r="AC92" s="2186"/>
      <c r="AD92" s="2136">
        <v>2</v>
      </c>
      <c r="AE92" s="2137" t="str">
        <f>VLOOKUP(BL$98,[2]eFHH!$P$1:$XX$3017,11,FALSE)</f>
        <v>Yes</v>
      </c>
      <c r="AF92" s="2137"/>
      <c r="AG92" s="881"/>
      <c r="AH92" s="881"/>
      <c r="AI92" s="2138"/>
      <c r="AJ92" s="2110"/>
      <c r="AK92" s="2106"/>
      <c r="AL92" s="2106"/>
      <c r="AM92" s="2106"/>
      <c r="AN92" s="2106"/>
      <c r="AO92" s="2107"/>
      <c r="AP92" s="2110"/>
      <c r="AQ92" s="2106"/>
      <c r="AR92" s="2106"/>
      <c r="AS92" s="585"/>
      <c r="AT92" s="2187"/>
      <c r="AU92" s="2118"/>
      <c r="AV92" s="2119">
        <v>2</v>
      </c>
      <c r="AW92" s="2129" t="str">
        <f>VLOOKUP(BL$106,[2]eFHH!$P$1:$XX$3017,11,FALSE)</f>
        <v>Yes</v>
      </c>
      <c r="AX92" s="2137"/>
      <c r="AY92" s="2137"/>
      <c r="AZ92" s="2137"/>
      <c r="BA92" s="2188" t="s">
        <v>3</v>
      </c>
      <c r="BB92" s="2189"/>
      <c r="BC92" s="2189"/>
      <c r="BD92" s="2189"/>
      <c r="BE92" s="2189"/>
      <c r="BF92" s="2190"/>
      <c r="BG92" s="2139">
        <v>2</v>
      </c>
      <c r="BH92" s="2140" t="str">
        <f>VLOOKUP(BL$115,[2]eFHH!$P$1:$XX$3017,11,FALSE)</f>
        <v>Yes</v>
      </c>
      <c r="BI92" s="2137"/>
      <c r="BJ92" s="2137"/>
      <c r="BK92" s="2141"/>
      <c r="BL92" s="3"/>
      <c r="BM92" s="965">
        <v>3.23</v>
      </c>
      <c r="BN92" s="965"/>
      <c r="BS92" s="2"/>
      <c r="BT92" s="2"/>
      <c r="BU92" s="2126"/>
      <c r="BV92" s="2"/>
    </row>
    <row r="93" spans="1:88" ht="12.95" customHeight="1" thickTop="1" thickBot="1">
      <c r="A93" s="2127"/>
      <c r="B93" s="2191"/>
      <c r="C93" s="2192"/>
      <c r="D93" s="2193"/>
      <c r="E93" s="1085" t="s">
        <v>0</v>
      </c>
      <c r="F93" s="2194" t="s">
        <v>1</v>
      </c>
      <c r="G93" s="2195"/>
      <c r="H93" s="1085" t="s">
        <v>0</v>
      </c>
      <c r="I93" s="2196" t="s">
        <v>1</v>
      </c>
      <c r="J93" s="2197" t="str">
        <f>VLOOKUP($BL$88,[2]eFHH!$P$1:$XX$3017,15,FALSE)</f>
        <v>Years</v>
      </c>
      <c r="K93" s="2198"/>
      <c r="L93" s="2199"/>
      <c r="M93" s="1085" t="s">
        <v>0</v>
      </c>
      <c r="N93" s="1088" t="s">
        <v>1</v>
      </c>
      <c r="O93" s="2147"/>
      <c r="P93" s="2200"/>
      <c r="Q93" s="2201"/>
      <c r="R93" s="2156"/>
      <c r="S93" s="2202" t="s">
        <v>0</v>
      </c>
      <c r="T93" s="2194" t="s">
        <v>1</v>
      </c>
      <c r="U93" s="2203"/>
      <c r="V93" s="2193"/>
      <c r="W93" s="2193"/>
      <c r="X93" s="2204"/>
      <c r="Y93" s="1085" t="s">
        <v>0</v>
      </c>
      <c r="Z93" s="1085" t="s">
        <v>1</v>
      </c>
      <c r="AA93" s="2205"/>
      <c r="AB93" s="2205"/>
      <c r="AC93" s="2206"/>
      <c r="AD93" s="2207"/>
      <c r="AE93" s="2208"/>
      <c r="AF93" s="2208"/>
      <c r="AG93" s="2209"/>
      <c r="AH93" s="1085" t="s">
        <v>0</v>
      </c>
      <c r="AI93" s="1088" t="s">
        <v>1</v>
      </c>
      <c r="AJ93" s="2210"/>
      <c r="AK93" s="2193"/>
      <c r="AL93" s="2193"/>
      <c r="AM93" s="2211"/>
      <c r="AN93" s="1085" t="s">
        <v>0</v>
      </c>
      <c r="AO93" s="2202" t="s">
        <v>1</v>
      </c>
      <c r="AP93" s="2203"/>
      <c r="AQ93" s="2211"/>
      <c r="AR93" s="2193"/>
      <c r="AS93" s="1085" t="s">
        <v>0</v>
      </c>
      <c r="AT93" s="2196" t="s">
        <v>1</v>
      </c>
      <c r="AU93" s="2147"/>
      <c r="AV93" s="2212"/>
      <c r="AW93" s="2155"/>
      <c r="AX93" s="2156"/>
      <c r="AY93" s="2213" t="s">
        <v>0</v>
      </c>
      <c r="AZ93" s="2196" t="s">
        <v>1</v>
      </c>
      <c r="BA93" s="2214"/>
      <c r="BB93" s="2215"/>
      <c r="BC93" s="2215"/>
      <c r="BD93" s="2215"/>
      <c r="BE93" s="2215"/>
      <c r="BF93" s="2216"/>
      <c r="BG93" s="2217"/>
      <c r="BH93" s="2201"/>
      <c r="BI93" s="2156"/>
      <c r="BJ93" s="2213" t="s">
        <v>0</v>
      </c>
      <c r="BK93" s="1088" t="s">
        <v>1</v>
      </c>
      <c r="BL93" s="3"/>
      <c r="BM93" s="969">
        <f>VLOOKUP(BM92,[2]eFHH!$P$1:$XX$3017,60,FALSE)</f>
        <v>0</v>
      </c>
      <c r="BN93" s="969"/>
      <c r="BR93" s="13"/>
      <c r="BS93" s="13"/>
      <c r="BT93" s="13"/>
      <c r="BU93" s="2126"/>
      <c r="BV93" s="2"/>
      <c r="BW93" s="13"/>
      <c r="BX93" s="13"/>
      <c r="BY93" s="13"/>
      <c r="BZ93" s="13"/>
      <c r="CA93" s="13"/>
      <c r="CB93" s="13"/>
      <c r="CC93" s="13"/>
      <c r="CD93" s="13"/>
      <c r="CE93" s="13"/>
      <c r="CF93" s="13"/>
      <c r="CG93" s="13"/>
      <c r="CH93" s="13"/>
      <c r="CI93" s="13"/>
      <c r="CJ93" s="13"/>
    </row>
    <row r="94" spans="1:88" ht="14.25" customHeight="1">
      <c r="A94" s="2127">
        <f>A91+1</f>
        <v>9</v>
      </c>
      <c r="B94" s="2159"/>
      <c r="C94" s="2160"/>
      <c r="D94" s="2160"/>
      <c r="E94" s="2160"/>
      <c r="F94" s="2161"/>
      <c r="G94" s="2113">
        <v>1</v>
      </c>
      <c r="H94" s="2162" t="str">
        <f>VLOOKUP($BL$88,[2]eFHH!$P$1:$XX$3017,13,FALSE)</f>
        <v>Male</v>
      </c>
      <c r="I94" s="2163"/>
      <c r="J94" s="2115" t="s">
        <v>3</v>
      </c>
      <c r="K94" s="2116"/>
      <c r="L94" s="2116"/>
      <c r="M94" s="2116"/>
      <c r="N94" s="2164"/>
      <c r="O94" s="2108"/>
      <c r="P94" s="2113">
        <v>1</v>
      </c>
      <c r="Q94" s="2162" t="str">
        <f>VLOOKUP($BM$92,[2]eFHH!$P$1:$XX$3017,10,FALSE)</f>
        <v>No</v>
      </c>
      <c r="R94" s="2165"/>
      <c r="S94" s="2166"/>
      <c r="T94" s="2166"/>
      <c r="U94" s="2115" t="s">
        <v>3</v>
      </c>
      <c r="V94" s="2116"/>
      <c r="W94" s="2116"/>
      <c r="X94" s="2116"/>
      <c r="Y94" s="2116"/>
      <c r="Z94" s="2167"/>
      <c r="AA94" s="2168" t="str">
        <f>CONCATENATE("[&gt;&gt;"," ",VLOOKUP($BL$95,[2]eFHH!$P$1:$XX$3017,3,FALSE),"]")</f>
        <v>[&gt;&gt; طفل دیگر]</v>
      </c>
      <c r="AB94" s="2168"/>
      <c r="AC94" s="2169"/>
      <c r="AD94" s="2113">
        <v>1</v>
      </c>
      <c r="AE94" s="2166" t="str">
        <f>VLOOKUP(BL$98,[2]eFHH!$P$1:$XX$3017,10,FALSE)</f>
        <v>No</v>
      </c>
      <c r="AF94" s="2166"/>
      <c r="AG94" s="2170" t="str">
        <f>CONCATENATE("[&gt;&gt;",VLOOKUP(BN$96,[2]eFHH!$P$1:$XX$3017,3,FALSE),"]")</f>
        <v>[&gt;&gt;1.12]</v>
      </c>
      <c r="AH94" s="2166"/>
      <c r="AI94" s="2171"/>
      <c r="AJ94" s="2115" t="s">
        <v>3</v>
      </c>
      <c r="AK94" s="2116"/>
      <c r="AL94" s="2116"/>
      <c r="AM94" s="2116"/>
      <c r="AN94" s="2116"/>
      <c r="AO94" s="2164"/>
      <c r="AP94" s="2115" t="s">
        <v>63</v>
      </c>
      <c r="AQ94" s="2116"/>
      <c r="AR94" s="2116"/>
      <c r="AS94" s="2172" t="str">
        <f>VLOOKUP(BL$101,[2]eFHH!$P$1:$XX$3017,10,FALSE)</f>
        <v>Days</v>
      </c>
      <c r="AT94" s="2173"/>
      <c r="AU94" s="2118"/>
      <c r="AV94" s="2174">
        <v>1</v>
      </c>
      <c r="AW94" s="2175" t="str">
        <f>VLOOKUP(BL$106,[2]eFHH!$P$1:$XX$3017,10,FALSE)</f>
        <v>No</v>
      </c>
      <c r="AX94" s="2166"/>
      <c r="AY94" s="2166"/>
      <c r="AZ94" s="2165"/>
      <c r="BA94" s="2176" t="s">
        <v>5</v>
      </c>
      <c r="BB94" s="2177" t="str">
        <f>VLOOKUP(BL$110,[2]eFHH!$P$1:$XX$3017,36,FALSE)</f>
        <v>No</v>
      </c>
      <c r="BC94" s="2178"/>
      <c r="BD94" s="2179"/>
      <c r="BE94" s="1079" t="s">
        <v>0</v>
      </c>
      <c r="BF94" s="2180" t="s">
        <v>1</v>
      </c>
      <c r="BG94" s="2181">
        <v>1</v>
      </c>
      <c r="BH94" s="2175" t="str">
        <f>VLOOKUP(BL$115,[2]eFHH!$P$1:$XX$3017,10,FALSE)</f>
        <v>No</v>
      </c>
      <c r="BI94" s="2166"/>
      <c r="BJ94" s="2166"/>
      <c r="BK94" s="2182"/>
      <c r="BM94" s="972">
        <f>VLOOKUP(BM92,[2]eFHH!$P$1:$XX$3017,3,FALSE)</f>
        <v>1.1000000000000001</v>
      </c>
      <c r="BN94" s="972"/>
      <c r="BR94" s="13"/>
      <c r="BS94" s="13"/>
      <c r="BT94" s="13"/>
      <c r="BU94" s="2126"/>
      <c r="BV94" s="2"/>
      <c r="BW94" s="13"/>
      <c r="BX94" s="13"/>
      <c r="BY94" s="13"/>
      <c r="BZ94" s="13"/>
      <c r="CA94" s="13"/>
      <c r="CB94" s="13"/>
      <c r="CC94" s="13"/>
      <c r="CD94" s="13"/>
      <c r="CE94" s="13"/>
      <c r="CF94" s="13"/>
      <c r="CG94" s="13"/>
      <c r="CH94" s="13"/>
      <c r="CI94" s="13"/>
      <c r="CJ94" s="13"/>
    </row>
    <row r="95" spans="1:88" ht="14.25" customHeight="1" thickBot="1">
      <c r="A95" s="2127"/>
      <c r="B95" s="2103"/>
      <c r="C95" s="1942"/>
      <c r="D95" s="1942"/>
      <c r="E95" s="1942"/>
      <c r="F95" s="774"/>
      <c r="G95" s="2128">
        <v>2</v>
      </c>
      <c r="H95" s="2129" t="str">
        <f>VLOOKUP($BL$88,[2]eFHH!$P$1:$XX$3017,14,FALSE)</f>
        <v>Female</v>
      </c>
      <c r="I95" s="2130"/>
      <c r="J95" s="2110"/>
      <c r="K95" s="2106"/>
      <c r="L95" s="2106"/>
      <c r="M95" s="2106"/>
      <c r="N95" s="2107"/>
      <c r="O95" s="2108"/>
      <c r="P95" s="2183">
        <v>2</v>
      </c>
      <c r="Q95" s="2129" t="str">
        <f>VLOOKUP($BM$92,[2]eFHH!$P$1:$XX$3017,11,FALSE)</f>
        <v>Yes</v>
      </c>
      <c r="R95" s="2132" t="str">
        <f>CONCATENATE("[&gt;&gt;",FIXED(VLOOKUP($BM$92,[2]eFHH!$P$1:$XX$3017,3,FALSE),2),"]")</f>
        <v>[&gt;&gt;1.10]</v>
      </c>
      <c r="S95" s="2132"/>
      <c r="T95" s="2184"/>
      <c r="U95" s="2110"/>
      <c r="V95" s="2106"/>
      <c r="W95" s="2106"/>
      <c r="X95" s="2106"/>
      <c r="Y95" s="2106"/>
      <c r="Z95" s="2185"/>
      <c r="AA95" s="2112"/>
      <c r="AB95" s="2112"/>
      <c r="AC95" s="2186"/>
      <c r="AD95" s="2136">
        <v>2</v>
      </c>
      <c r="AE95" s="2137" t="str">
        <f>VLOOKUP(BL$98,[2]eFHH!$P$1:$XX$3017,11,FALSE)</f>
        <v>Yes</v>
      </c>
      <c r="AF95" s="2137"/>
      <c r="AG95" s="881"/>
      <c r="AH95" s="881"/>
      <c r="AI95" s="2138"/>
      <c r="AJ95" s="2110"/>
      <c r="AK95" s="2106"/>
      <c r="AL95" s="2106"/>
      <c r="AM95" s="2106"/>
      <c r="AN95" s="2106"/>
      <c r="AO95" s="2107"/>
      <c r="AP95" s="2110"/>
      <c r="AQ95" s="2106"/>
      <c r="AR95" s="2106"/>
      <c r="AS95" s="585"/>
      <c r="AT95" s="2187"/>
      <c r="AU95" s="2118"/>
      <c r="AV95" s="2119">
        <v>2</v>
      </c>
      <c r="AW95" s="2129" t="str">
        <f>VLOOKUP(BL$106,[2]eFHH!$P$1:$XX$3017,11,FALSE)</f>
        <v>Yes</v>
      </c>
      <c r="AX95" s="2137"/>
      <c r="AY95" s="2137"/>
      <c r="AZ95" s="2137"/>
      <c r="BA95" s="2188" t="s">
        <v>3</v>
      </c>
      <c r="BB95" s="2189"/>
      <c r="BC95" s="2189"/>
      <c r="BD95" s="2189"/>
      <c r="BE95" s="2189"/>
      <c r="BF95" s="2190"/>
      <c r="BG95" s="2139">
        <v>2</v>
      </c>
      <c r="BH95" s="2140" t="str">
        <f>VLOOKUP(BL$115,[2]eFHH!$P$1:$XX$3017,11,FALSE)</f>
        <v>Yes</v>
      </c>
      <c r="BI95" s="2137"/>
      <c r="BJ95" s="2137"/>
      <c r="BK95" s="2141"/>
      <c r="BL95" s="965">
        <v>3.24</v>
      </c>
      <c r="BM95" s="965"/>
      <c r="BR95" s="13"/>
      <c r="BS95" s="13"/>
      <c r="BT95" s="13"/>
      <c r="BU95" s="2126"/>
      <c r="BV95" s="2"/>
      <c r="BW95" s="13"/>
      <c r="BX95" s="13"/>
      <c r="BY95" s="13"/>
      <c r="BZ95" s="13"/>
      <c r="CA95" s="13"/>
      <c r="CB95" s="13"/>
      <c r="CC95" s="13"/>
      <c r="CD95" s="13"/>
      <c r="CE95" s="13"/>
      <c r="CF95" s="13"/>
      <c r="CG95" s="13"/>
      <c r="CH95" s="13"/>
      <c r="CI95" s="13"/>
      <c r="CJ95" s="13"/>
    </row>
    <row r="96" spans="1:88" ht="12.95" customHeight="1" thickTop="1" thickBot="1">
      <c r="A96" s="2127"/>
      <c r="B96" s="2191"/>
      <c r="C96" s="2192"/>
      <c r="D96" s="2193"/>
      <c r="E96" s="1085" t="s">
        <v>0</v>
      </c>
      <c r="F96" s="2194" t="s">
        <v>1</v>
      </c>
      <c r="G96" s="2195"/>
      <c r="H96" s="1085" t="s">
        <v>0</v>
      </c>
      <c r="I96" s="2196" t="s">
        <v>1</v>
      </c>
      <c r="J96" s="2197" t="str">
        <f>VLOOKUP($BL$88,[2]eFHH!$P$1:$XX$3017,15,FALSE)</f>
        <v>Years</v>
      </c>
      <c r="K96" s="2198"/>
      <c r="L96" s="2199"/>
      <c r="M96" s="1085" t="s">
        <v>0</v>
      </c>
      <c r="N96" s="1088" t="s">
        <v>1</v>
      </c>
      <c r="O96" s="2147"/>
      <c r="P96" s="2200"/>
      <c r="Q96" s="2201"/>
      <c r="R96" s="2156"/>
      <c r="S96" s="2202" t="s">
        <v>0</v>
      </c>
      <c r="T96" s="2194" t="s">
        <v>1</v>
      </c>
      <c r="U96" s="2203"/>
      <c r="V96" s="2193"/>
      <c r="W96" s="2193"/>
      <c r="X96" s="2204"/>
      <c r="Y96" s="1085" t="s">
        <v>0</v>
      </c>
      <c r="Z96" s="1085" t="s">
        <v>1</v>
      </c>
      <c r="AA96" s="2205"/>
      <c r="AB96" s="2205"/>
      <c r="AC96" s="2206"/>
      <c r="AD96" s="2207"/>
      <c r="AE96" s="2208"/>
      <c r="AF96" s="2208"/>
      <c r="AG96" s="2209"/>
      <c r="AH96" s="1085" t="s">
        <v>0</v>
      </c>
      <c r="AI96" s="1088" t="s">
        <v>1</v>
      </c>
      <c r="AJ96" s="2210"/>
      <c r="AK96" s="2193"/>
      <c r="AL96" s="2193"/>
      <c r="AM96" s="2211"/>
      <c r="AN96" s="1085" t="s">
        <v>0</v>
      </c>
      <c r="AO96" s="2202" t="s">
        <v>1</v>
      </c>
      <c r="AP96" s="2203"/>
      <c r="AQ96" s="2211"/>
      <c r="AR96" s="2193"/>
      <c r="AS96" s="1085" t="s">
        <v>0</v>
      </c>
      <c r="AT96" s="2196" t="s">
        <v>1</v>
      </c>
      <c r="AU96" s="2147"/>
      <c r="AV96" s="2212"/>
      <c r="AW96" s="2155"/>
      <c r="AX96" s="2156"/>
      <c r="AY96" s="2213" t="s">
        <v>0</v>
      </c>
      <c r="AZ96" s="2196" t="s">
        <v>1</v>
      </c>
      <c r="BA96" s="2214"/>
      <c r="BB96" s="2215"/>
      <c r="BC96" s="2215"/>
      <c r="BD96" s="2215"/>
      <c r="BE96" s="2215"/>
      <c r="BF96" s="2216"/>
      <c r="BG96" s="2217"/>
      <c r="BH96" s="2201"/>
      <c r="BI96" s="2156"/>
      <c r="BJ96" s="2213" t="s">
        <v>0</v>
      </c>
      <c r="BK96" s="1088" t="s">
        <v>1</v>
      </c>
      <c r="BL96" s="969">
        <f>VLOOKUP(BL95,[2]eFHH!$P$1:$XX$3017,60,FALSE)</f>
        <v>0</v>
      </c>
      <c r="BM96" s="969"/>
      <c r="BN96" s="965" t="s">
        <v>37</v>
      </c>
      <c r="BO96" s="965"/>
      <c r="BS96" s="2"/>
      <c r="BT96" s="2"/>
      <c r="BU96" s="2126"/>
      <c r="BV96" s="2"/>
      <c r="CG96" s="13"/>
      <c r="CH96" s="13"/>
      <c r="CI96" s="13"/>
      <c r="CJ96" s="13"/>
    </row>
    <row r="97" spans="1:74" s="811" customFormat="1" ht="14.25" customHeight="1">
      <c r="A97" s="2127">
        <v>10</v>
      </c>
      <c r="B97" s="2159"/>
      <c r="C97" s="2160"/>
      <c r="D97" s="2160"/>
      <c r="E97" s="2160"/>
      <c r="F97" s="2161"/>
      <c r="G97" s="2113">
        <v>1</v>
      </c>
      <c r="H97" s="2162" t="str">
        <f>VLOOKUP($BL$88,[2]eFHH!$P$1:$XX$3017,13,FALSE)</f>
        <v>Male</v>
      </c>
      <c r="I97" s="2163"/>
      <c r="J97" s="2115" t="s">
        <v>3</v>
      </c>
      <c r="K97" s="2116"/>
      <c r="L97" s="2116"/>
      <c r="M97" s="2116"/>
      <c r="N97" s="2164"/>
      <c r="O97" s="2108"/>
      <c r="P97" s="2113">
        <v>1</v>
      </c>
      <c r="Q97" s="2162" t="str">
        <f>VLOOKUP($BM$92,[2]eFHH!$P$1:$XX$3017,10,FALSE)</f>
        <v>No</v>
      </c>
      <c r="R97" s="2165"/>
      <c r="S97" s="2166"/>
      <c r="T97" s="2166"/>
      <c r="U97" s="2115" t="s">
        <v>3</v>
      </c>
      <c r="V97" s="2116"/>
      <c r="W97" s="2116"/>
      <c r="X97" s="2116"/>
      <c r="Y97" s="2116"/>
      <c r="Z97" s="2167"/>
      <c r="AA97" s="2168" t="str">
        <f>CONCATENATE("[&gt;&gt;"," ",VLOOKUP($BL$95,[2]eFHH!$P$1:$XX$3017,3,FALSE),"]")</f>
        <v>[&gt;&gt; طفل دیگر]</v>
      </c>
      <c r="AB97" s="2168"/>
      <c r="AC97" s="2169"/>
      <c r="AD97" s="2113">
        <v>1</v>
      </c>
      <c r="AE97" s="2166" t="str">
        <f>VLOOKUP(BL$98,[2]eFHH!$P$1:$XX$3017,10,FALSE)</f>
        <v>No</v>
      </c>
      <c r="AF97" s="2166"/>
      <c r="AG97" s="2170" t="str">
        <f>CONCATENATE("[&gt;&gt;",VLOOKUP(BN$96,[2]eFHH!$P$1:$XX$3017,3,FALSE),"]")</f>
        <v>[&gt;&gt;1.12]</v>
      </c>
      <c r="AH97" s="2166"/>
      <c r="AI97" s="2171"/>
      <c r="AJ97" s="2115" t="s">
        <v>3</v>
      </c>
      <c r="AK97" s="2116"/>
      <c r="AL97" s="2116"/>
      <c r="AM97" s="2116"/>
      <c r="AN97" s="2116"/>
      <c r="AO97" s="2164"/>
      <c r="AP97" s="2115" t="s">
        <v>63</v>
      </c>
      <c r="AQ97" s="2116"/>
      <c r="AR97" s="2116"/>
      <c r="AS97" s="2172" t="str">
        <f>VLOOKUP(BL$101,[2]eFHH!$P$1:$XX$3017,10,FALSE)</f>
        <v>Days</v>
      </c>
      <c r="AT97" s="2173"/>
      <c r="AU97" s="2118"/>
      <c r="AV97" s="2174">
        <v>1</v>
      </c>
      <c r="AW97" s="2175" t="str">
        <f>VLOOKUP(BL$106,[2]eFHH!$P$1:$XX$3017,10,FALSE)</f>
        <v>No</v>
      </c>
      <c r="AX97" s="2166"/>
      <c r="AY97" s="2166"/>
      <c r="AZ97" s="2165"/>
      <c r="BA97" s="2176" t="s">
        <v>5</v>
      </c>
      <c r="BB97" s="2177" t="str">
        <f>VLOOKUP(BL$110,[2]eFHH!$P$1:$XX$3017,36,FALSE)</f>
        <v>No</v>
      </c>
      <c r="BC97" s="2178"/>
      <c r="BD97" s="2179"/>
      <c r="BE97" s="1079" t="s">
        <v>0</v>
      </c>
      <c r="BF97" s="2180" t="s">
        <v>1</v>
      </c>
      <c r="BG97" s="2181">
        <v>1</v>
      </c>
      <c r="BH97" s="2175" t="str">
        <f>VLOOKUP(BL$115,[2]eFHH!$P$1:$XX$3017,10,FALSE)</f>
        <v>No</v>
      </c>
      <c r="BI97" s="2166"/>
      <c r="BJ97" s="2166"/>
      <c r="BK97" s="2182"/>
      <c r="BL97" s="972" t="str">
        <f>VLOOKUP(BL95,[2]eFHH!$P$1:$XX$3017,3,FALSE)</f>
        <v>طفل دیگر</v>
      </c>
      <c r="BM97" s="972"/>
      <c r="BU97" s="2126"/>
      <c r="BV97" s="2"/>
    </row>
    <row r="98" spans="1:74" s="811" customFormat="1" ht="14.25" customHeight="1" thickBot="1">
      <c r="A98" s="2127"/>
      <c r="B98" s="2103"/>
      <c r="C98" s="1942"/>
      <c r="D98" s="1942"/>
      <c r="E98" s="1942"/>
      <c r="F98" s="774"/>
      <c r="G98" s="2128">
        <v>2</v>
      </c>
      <c r="H98" s="2129" t="str">
        <f>VLOOKUP($BL$88,[2]eFHH!$P$1:$XX$3017,14,FALSE)</f>
        <v>Female</v>
      </c>
      <c r="I98" s="2130"/>
      <c r="J98" s="2110"/>
      <c r="K98" s="2106"/>
      <c r="L98" s="2106"/>
      <c r="M98" s="2106"/>
      <c r="N98" s="2107"/>
      <c r="O98" s="2108"/>
      <c r="P98" s="2183">
        <v>2</v>
      </c>
      <c r="Q98" s="2129" t="str">
        <f>VLOOKUP($BM$92,[2]eFHH!$P$1:$XX$3017,11,FALSE)</f>
        <v>Yes</v>
      </c>
      <c r="R98" s="2132" t="str">
        <f>CONCATENATE("[&gt;&gt;",FIXED(VLOOKUP($BM$92,[2]eFHH!$P$1:$XX$3017,3,FALSE),2),"]")</f>
        <v>[&gt;&gt;1.10]</v>
      </c>
      <c r="S98" s="2132"/>
      <c r="T98" s="2184"/>
      <c r="U98" s="2110"/>
      <c r="V98" s="2106"/>
      <c r="W98" s="2106"/>
      <c r="X98" s="2106"/>
      <c r="Y98" s="2106"/>
      <c r="Z98" s="2185"/>
      <c r="AA98" s="2112"/>
      <c r="AB98" s="2112"/>
      <c r="AC98" s="2186"/>
      <c r="AD98" s="2136">
        <v>2</v>
      </c>
      <c r="AE98" s="2137" t="str">
        <f>VLOOKUP(BL$98,[2]eFHH!$P$1:$XX$3017,11,FALSE)</f>
        <v>Yes</v>
      </c>
      <c r="AF98" s="2137"/>
      <c r="AG98" s="881"/>
      <c r="AH98" s="881"/>
      <c r="AI98" s="2138"/>
      <c r="AJ98" s="2110"/>
      <c r="AK98" s="2106"/>
      <c r="AL98" s="2106"/>
      <c r="AM98" s="2106"/>
      <c r="AN98" s="2106"/>
      <c r="AO98" s="2107"/>
      <c r="AP98" s="2110"/>
      <c r="AQ98" s="2106"/>
      <c r="AR98" s="2106"/>
      <c r="AS98" s="585"/>
      <c r="AT98" s="2187"/>
      <c r="AU98" s="2118"/>
      <c r="AV98" s="2119">
        <v>2</v>
      </c>
      <c r="AW98" s="2129" t="str">
        <f>VLOOKUP(BL$106,[2]eFHH!$P$1:$XX$3017,11,FALSE)</f>
        <v>Yes</v>
      </c>
      <c r="AX98" s="2137"/>
      <c r="AY98" s="2137"/>
      <c r="AZ98" s="2137"/>
      <c r="BA98" s="2188" t="s">
        <v>3</v>
      </c>
      <c r="BB98" s="2189"/>
      <c r="BC98" s="2189"/>
      <c r="BD98" s="2189"/>
      <c r="BE98" s="2189"/>
      <c r="BF98" s="2190"/>
      <c r="BG98" s="2139">
        <v>2</v>
      </c>
      <c r="BH98" s="2140" t="str">
        <f>VLOOKUP(BL$115,[2]eFHH!$P$1:$XX$3017,11,FALSE)</f>
        <v>Yes</v>
      </c>
      <c r="BI98" s="2137"/>
      <c r="BJ98" s="2137"/>
      <c r="BK98" s="2141"/>
      <c r="BL98" s="965" t="s">
        <v>37</v>
      </c>
      <c r="BM98" s="965"/>
      <c r="BU98" s="2126"/>
      <c r="BV98" s="2"/>
    </row>
    <row r="99" spans="1:74" s="811" customFormat="1" ht="12.95" customHeight="1" thickTop="1" thickBot="1">
      <c r="A99" s="2127"/>
      <c r="B99" s="2191"/>
      <c r="C99" s="2192"/>
      <c r="D99" s="2193"/>
      <c r="E99" s="1085" t="s">
        <v>0</v>
      </c>
      <c r="F99" s="2194" t="s">
        <v>1</v>
      </c>
      <c r="G99" s="2195"/>
      <c r="H99" s="1085" t="s">
        <v>0</v>
      </c>
      <c r="I99" s="2196" t="s">
        <v>1</v>
      </c>
      <c r="J99" s="2197" t="str">
        <f>VLOOKUP($BL$88,[2]eFHH!$P$1:$XX$3017,15,FALSE)</f>
        <v>Years</v>
      </c>
      <c r="K99" s="2198"/>
      <c r="L99" s="2199"/>
      <c r="M99" s="1085" t="s">
        <v>0</v>
      </c>
      <c r="N99" s="1088" t="s">
        <v>1</v>
      </c>
      <c r="O99" s="2147"/>
      <c r="P99" s="2200"/>
      <c r="Q99" s="2201"/>
      <c r="R99" s="2156"/>
      <c r="S99" s="2202" t="s">
        <v>0</v>
      </c>
      <c r="T99" s="2194" t="s">
        <v>1</v>
      </c>
      <c r="U99" s="2203"/>
      <c r="V99" s="2193"/>
      <c r="W99" s="2193"/>
      <c r="X99" s="2204"/>
      <c r="Y99" s="1085" t="s">
        <v>0</v>
      </c>
      <c r="Z99" s="1085" t="s">
        <v>1</v>
      </c>
      <c r="AA99" s="2205"/>
      <c r="AB99" s="2205"/>
      <c r="AC99" s="2206"/>
      <c r="AD99" s="2207"/>
      <c r="AE99" s="2208"/>
      <c r="AF99" s="2208"/>
      <c r="AG99" s="2209"/>
      <c r="AH99" s="1085" t="s">
        <v>0</v>
      </c>
      <c r="AI99" s="1088" t="s">
        <v>1</v>
      </c>
      <c r="AJ99" s="2210"/>
      <c r="AK99" s="2193"/>
      <c r="AL99" s="2193"/>
      <c r="AM99" s="2211"/>
      <c r="AN99" s="1085" t="s">
        <v>0</v>
      </c>
      <c r="AO99" s="2202" t="s">
        <v>1</v>
      </c>
      <c r="AP99" s="2203"/>
      <c r="AQ99" s="2211"/>
      <c r="AR99" s="2193"/>
      <c r="AS99" s="1085" t="s">
        <v>0</v>
      </c>
      <c r="AT99" s="2196" t="s">
        <v>1</v>
      </c>
      <c r="AU99" s="2147"/>
      <c r="AV99" s="2212"/>
      <c r="AW99" s="2155"/>
      <c r="AX99" s="2156"/>
      <c r="AY99" s="2213" t="s">
        <v>0</v>
      </c>
      <c r="AZ99" s="2196" t="s">
        <v>1</v>
      </c>
      <c r="BA99" s="2214"/>
      <c r="BB99" s="2215"/>
      <c r="BC99" s="2215"/>
      <c r="BD99" s="2215"/>
      <c r="BE99" s="2215"/>
      <c r="BF99" s="2216"/>
      <c r="BG99" s="2217"/>
      <c r="BH99" s="2201"/>
      <c r="BI99" s="2156"/>
      <c r="BJ99" s="2213" t="s">
        <v>0</v>
      </c>
      <c r="BK99" s="1088" t="s">
        <v>1</v>
      </c>
      <c r="BL99" s="969"/>
      <c r="BM99" s="969"/>
      <c r="BO99" s="965" t="s">
        <v>50</v>
      </c>
      <c r="BP99" s="965"/>
      <c r="BU99" s="2126"/>
      <c r="BV99" s="2"/>
    </row>
    <row r="100" spans="1:74" s="811" customFormat="1" ht="14.25" customHeight="1">
      <c r="A100" s="2127">
        <v>11</v>
      </c>
      <c r="B100" s="2159"/>
      <c r="C100" s="2160"/>
      <c r="D100" s="2160"/>
      <c r="E100" s="2160"/>
      <c r="F100" s="2161"/>
      <c r="G100" s="2113">
        <v>1</v>
      </c>
      <c r="H100" s="2162" t="str">
        <f>VLOOKUP($BL$88,[2]eFHH!$P$1:$XX$3017,13,FALSE)</f>
        <v>Male</v>
      </c>
      <c r="I100" s="2163"/>
      <c r="J100" s="2115" t="s">
        <v>3</v>
      </c>
      <c r="K100" s="2116"/>
      <c r="L100" s="2116"/>
      <c r="M100" s="2116"/>
      <c r="N100" s="2164"/>
      <c r="O100" s="2108"/>
      <c r="P100" s="2113">
        <v>1</v>
      </c>
      <c r="Q100" s="2162" t="str">
        <f>VLOOKUP($BM$92,[2]eFHH!$P$1:$XX$3017,10,FALSE)</f>
        <v>No</v>
      </c>
      <c r="R100" s="2165"/>
      <c r="S100" s="2166"/>
      <c r="T100" s="2166"/>
      <c r="U100" s="2115" t="s">
        <v>3</v>
      </c>
      <c r="V100" s="2116"/>
      <c r="W100" s="2116"/>
      <c r="X100" s="2116"/>
      <c r="Y100" s="2116"/>
      <c r="Z100" s="2167"/>
      <c r="AA100" s="2168" t="str">
        <f>CONCATENATE("[&gt;&gt;"," ",VLOOKUP($BL$95,[2]eFHH!$P$1:$XX$3017,3,FALSE),"]")</f>
        <v>[&gt;&gt; طفل دیگر]</v>
      </c>
      <c r="AB100" s="2168"/>
      <c r="AC100" s="2169"/>
      <c r="AD100" s="2113">
        <v>1</v>
      </c>
      <c r="AE100" s="2166" t="str">
        <f>VLOOKUP(BL$98,[2]eFHH!$P$1:$XX$3017,10,FALSE)</f>
        <v>No</v>
      </c>
      <c r="AF100" s="2166"/>
      <c r="AG100" s="2170" t="str">
        <f>CONCATENATE("[&gt;&gt;",VLOOKUP(BN$96,[2]eFHH!$P$1:$XX$3017,3,FALSE),"]")</f>
        <v>[&gt;&gt;1.12]</v>
      </c>
      <c r="AH100" s="2166"/>
      <c r="AI100" s="2171"/>
      <c r="AJ100" s="2115" t="s">
        <v>3</v>
      </c>
      <c r="AK100" s="2116"/>
      <c r="AL100" s="2116"/>
      <c r="AM100" s="2116"/>
      <c r="AN100" s="2116"/>
      <c r="AO100" s="2164"/>
      <c r="AP100" s="2115" t="s">
        <v>63</v>
      </c>
      <c r="AQ100" s="2116"/>
      <c r="AR100" s="2116"/>
      <c r="AS100" s="2172" t="str">
        <f>VLOOKUP(BL$101,[2]eFHH!$P$1:$XX$3017,10,FALSE)</f>
        <v>Days</v>
      </c>
      <c r="AT100" s="2173"/>
      <c r="AU100" s="2118"/>
      <c r="AV100" s="2174">
        <v>1</v>
      </c>
      <c r="AW100" s="2175" t="str">
        <f>VLOOKUP(BL$106,[2]eFHH!$P$1:$XX$3017,10,FALSE)</f>
        <v>No</v>
      </c>
      <c r="AX100" s="2166"/>
      <c r="AY100" s="2166"/>
      <c r="AZ100" s="2165"/>
      <c r="BA100" s="2176" t="s">
        <v>5</v>
      </c>
      <c r="BB100" s="2177" t="str">
        <f>VLOOKUP(BL$110,[2]eFHH!$P$1:$XX$3017,36,FALSE)</f>
        <v>No</v>
      </c>
      <c r="BC100" s="2178"/>
      <c r="BD100" s="2179"/>
      <c r="BE100" s="1079" t="s">
        <v>0</v>
      </c>
      <c r="BF100" s="2180" t="s">
        <v>1</v>
      </c>
      <c r="BG100" s="2181">
        <v>1</v>
      </c>
      <c r="BH100" s="2175" t="str">
        <f>VLOOKUP(BL$115,[2]eFHH!$P$1:$XX$3017,10,FALSE)</f>
        <v>No</v>
      </c>
      <c r="BI100" s="2166"/>
      <c r="BJ100" s="2166"/>
      <c r="BK100" s="2182"/>
      <c r="BL100" s="972"/>
      <c r="BM100" s="972"/>
      <c r="BO100" s="969">
        <f>VLOOKUP(BO99,[2]eFHH!$P$1:$XX$3017,60,FALSE)</f>
        <v>0</v>
      </c>
      <c r="BP100" s="969"/>
      <c r="BU100" s="2126"/>
      <c r="BV100" s="2"/>
    </row>
    <row r="101" spans="1:74" s="811" customFormat="1" ht="14.25" customHeight="1" thickBot="1">
      <c r="A101" s="2127"/>
      <c r="B101" s="2103"/>
      <c r="C101" s="1942"/>
      <c r="D101" s="1942"/>
      <c r="E101" s="1942"/>
      <c r="F101" s="774"/>
      <c r="G101" s="2128">
        <v>2</v>
      </c>
      <c r="H101" s="2129" t="str">
        <f>VLOOKUP($BL$88,[2]eFHH!$P$1:$XX$3017,14,FALSE)</f>
        <v>Female</v>
      </c>
      <c r="I101" s="2130"/>
      <c r="J101" s="2110"/>
      <c r="K101" s="2106"/>
      <c r="L101" s="2106"/>
      <c r="M101" s="2106"/>
      <c r="N101" s="2107"/>
      <c r="O101" s="2108"/>
      <c r="P101" s="2183">
        <v>2</v>
      </c>
      <c r="Q101" s="2129" t="str">
        <f>VLOOKUP($BM$92,[2]eFHH!$P$1:$XX$3017,11,FALSE)</f>
        <v>Yes</v>
      </c>
      <c r="R101" s="2132" t="str">
        <f>CONCATENATE("[&gt;&gt;",FIXED(VLOOKUP($BM$92,[2]eFHH!$P$1:$XX$3017,3,FALSE),2),"]")</f>
        <v>[&gt;&gt;1.10]</v>
      </c>
      <c r="S101" s="2132"/>
      <c r="T101" s="2184"/>
      <c r="U101" s="2110"/>
      <c r="V101" s="2106"/>
      <c r="W101" s="2106"/>
      <c r="X101" s="2106"/>
      <c r="Y101" s="2106"/>
      <c r="Z101" s="2185"/>
      <c r="AA101" s="2112"/>
      <c r="AB101" s="2112"/>
      <c r="AC101" s="2186"/>
      <c r="AD101" s="2136">
        <v>2</v>
      </c>
      <c r="AE101" s="2137" t="str">
        <f>VLOOKUP(BL$98,[2]eFHH!$P$1:$XX$3017,11,FALSE)</f>
        <v>Yes</v>
      </c>
      <c r="AF101" s="2137"/>
      <c r="AG101" s="881"/>
      <c r="AH101" s="881"/>
      <c r="AI101" s="2138"/>
      <c r="AJ101" s="2110"/>
      <c r="AK101" s="2106"/>
      <c r="AL101" s="2106"/>
      <c r="AM101" s="2106"/>
      <c r="AN101" s="2106"/>
      <c r="AO101" s="2107"/>
      <c r="AP101" s="2110"/>
      <c r="AQ101" s="2106"/>
      <c r="AR101" s="2106"/>
      <c r="AS101" s="585"/>
      <c r="AT101" s="2187"/>
      <c r="AU101" s="2118"/>
      <c r="AV101" s="2119">
        <v>2</v>
      </c>
      <c r="AW101" s="2129" t="str">
        <f>VLOOKUP(BL$106,[2]eFHH!$P$1:$XX$3017,11,FALSE)</f>
        <v>Yes</v>
      </c>
      <c r="AX101" s="2137"/>
      <c r="AY101" s="2137"/>
      <c r="AZ101" s="2137"/>
      <c r="BA101" s="2188" t="s">
        <v>3</v>
      </c>
      <c r="BB101" s="2189"/>
      <c r="BC101" s="2189"/>
      <c r="BD101" s="2189"/>
      <c r="BE101" s="2189"/>
      <c r="BF101" s="2190"/>
      <c r="BG101" s="2139">
        <v>2</v>
      </c>
      <c r="BH101" s="2140" t="str">
        <f>VLOOKUP(BL$115,[2]eFHH!$P$1:$XX$3017,11,FALSE)</f>
        <v>Yes</v>
      </c>
      <c r="BI101" s="2137"/>
      <c r="BJ101" s="2137"/>
      <c r="BK101" s="2141"/>
      <c r="BL101" s="965" t="s">
        <v>51</v>
      </c>
      <c r="BM101" s="965"/>
      <c r="BO101" s="972" t="str">
        <f>VLOOKUP(BO99,[2]eFHH!$P$1:$XX$3017,3,FALSE)</f>
        <v/>
      </c>
      <c r="BP101" s="972"/>
      <c r="BU101" s="2126"/>
      <c r="BV101" s="2"/>
    </row>
    <row r="102" spans="1:74" s="811" customFormat="1" ht="12.95" customHeight="1" thickTop="1" thickBot="1">
      <c r="A102" s="2127"/>
      <c r="B102" s="2191"/>
      <c r="C102" s="2192"/>
      <c r="D102" s="2193"/>
      <c r="E102" s="1085" t="s">
        <v>0</v>
      </c>
      <c r="F102" s="2194" t="s">
        <v>1</v>
      </c>
      <c r="G102" s="2195"/>
      <c r="H102" s="1085" t="s">
        <v>0</v>
      </c>
      <c r="I102" s="2196" t="s">
        <v>1</v>
      </c>
      <c r="J102" s="2197" t="str">
        <f>VLOOKUP($BL$88,[2]eFHH!$P$1:$XX$3017,15,FALSE)</f>
        <v>Years</v>
      </c>
      <c r="K102" s="2198"/>
      <c r="L102" s="2199"/>
      <c r="M102" s="1085" t="s">
        <v>0</v>
      </c>
      <c r="N102" s="1088" t="s">
        <v>1</v>
      </c>
      <c r="O102" s="2147"/>
      <c r="P102" s="2200"/>
      <c r="Q102" s="2201"/>
      <c r="R102" s="2156"/>
      <c r="S102" s="2202" t="s">
        <v>0</v>
      </c>
      <c r="T102" s="2194" t="s">
        <v>1</v>
      </c>
      <c r="U102" s="2203"/>
      <c r="V102" s="2193"/>
      <c r="W102" s="2193"/>
      <c r="X102" s="2204"/>
      <c r="Y102" s="1085" t="s">
        <v>0</v>
      </c>
      <c r="Z102" s="1085" t="s">
        <v>1</v>
      </c>
      <c r="AA102" s="2205"/>
      <c r="AB102" s="2205"/>
      <c r="AC102" s="2206"/>
      <c r="AD102" s="2207"/>
      <c r="AE102" s="2208"/>
      <c r="AF102" s="2208"/>
      <c r="AG102" s="2209"/>
      <c r="AH102" s="1085" t="s">
        <v>0</v>
      </c>
      <c r="AI102" s="1088" t="s">
        <v>1</v>
      </c>
      <c r="AJ102" s="2210"/>
      <c r="AK102" s="2193"/>
      <c r="AL102" s="2193"/>
      <c r="AM102" s="2211"/>
      <c r="AN102" s="1085" t="s">
        <v>0</v>
      </c>
      <c r="AO102" s="2202" t="s">
        <v>1</v>
      </c>
      <c r="AP102" s="2203"/>
      <c r="AQ102" s="2211"/>
      <c r="AR102" s="2193"/>
      <c r="AS102" s="1085" t="s">
        <v>0</v>
      </c>
      <c r="AT102" s="2196" t="s">
        <v>1</v>
      </c>
      <c r="AU102" s="2147"/>
      <c r="AV102" s="2212"/>
      <c r="AW102" s="2155"/>
      <c r="AX102" s="2156"/>
      <c r="AY102" s="2213" t="s">
        <v>0</v>
      </c>
      <c r="AZ102" s="2196" t="s">
        <v>1</v>
      </c>
      <c r="BA102" s="2214"/>
      <c r="BB102" s="2215"/>
      <c r="BC102" s="2215"/>
      <c r="BD102" s="2215"/>
      <c r="BE102" s="2215"/>
      <c r="BF102" s="2216"/>
      <c r="BG102" s="2217"/>
      <c r="BH102" s="2201"/>
      <c r="BI102" s="2156"/>
      <c r="BJ102" s="2213" t="s">
        <v>0</v>
      </c>
      <c r="BK102" s="1088" t="s">
        <v>1</v>
      </c>
      <c r="BL102" s="810"/>
      <c r="BM102" s="810"/>
      <c r="BN102" s="965">
        <v>3.23</v>
      </c>
      <c r="BO102" s="965"/>
      <c r="BP102" s="830"/>
      <c r="BU102" s="2126"/>
      <c r="BV102" s="2"/>
    </row>
    <row r="103" spans="1:74" s="811" customFormat="1" ht="14.25" customHeight="1">
      <c r="A103" s="2127">
        <f>A100+1</f>
        <v>12</v>
      </c>
      <c r="B103" s="2159"/>
      <c r="C103" s="2160"/>
      <c r="D103" s="2160"/>
      <c r="E103" s="2160"/>
      <c r="F103" s="2161"/>
      <c r="G103" s="2113">
        <v>1</v>
      </c>
      <c r="H103" s="2162" t="str">
        <f>VLOOKUP($BL$88,[2]eFHH!$P$1:$XX$3017,13,FALSE)</f>
        <v>Male</v>
      </c>
      <c r="I103" s="2163"/>
      <c r="J103" s="2115" t="s">
        <v>3</v>
      </c>
      <c r="K103" s="2116"/>
      <c r="L103" s="2116"/>
      <c r="M103" s="2116"/>
      <c r="N103" s="2164"/>
      <c r="O103" s="2108"/>
      <c r="P103" s="2113">
        <v>1</v>
      </c>
      <c r="Q103" s="2162" t="str">
        <f>VLOOKUP($BM$92,[2]eFHH!$P$1:$XX$3017,10,FALSE)</f>
        <v>No</v>
      </c>
      <c r="R103" s="2165"/>
      <c r="S103" s="2166"/>
      <c r="T103" s="2166"/>
      <c r="U103" s="2115" t="s">
        <v>3</v>
      </c>
      <c r="V103" s="2116"/>
      <c r="W103" s="2116"/>
      <c r="X103" s="2116"/>
      <c r="Y103" s="2116"/>
      <c r="Z103" s="2167"/>
      <c r="AA103" s="2168" t="str">
        <f>CONCATENATE("[&gt;&gt;"," ",VLOOKUP($BL$95,[2]eFHH!$P$1:$XX$3017,3,FALSE),"]")</f>
        <v>[&gt;&gt; طفل دیگر]</v>
      </c>
      <c r="AB103" s="2168"/>
      <c r="AC103" s="2169"/>
      <c r="AD103" s="2113">
        <v>1</v>
      </c>
      <c r="AE103" s="2166" t="str">
        <f>VLOOKUP(BL$98,[2]eFHH!$P$1:$XX$3017,10,FALSE)</f>
        <v>No</v>
      </c>
      <c r="AF103" s="2166"/>
      <c r="AG103" s="2170" t="str">
        <f>CONCATENATE("[&gt;&gt;",VLOOKUP(BN$96,[2]eFHH!$P$1:$XX$3017,3,FALSE),"]")</f>
        <v>[&gt;&gt;1.12]</v>
      </c>
      <c r="AH103" s="2166"/>
      <c r="AI103" s="2171"/>
      <c r="AJ103" s="2115" t="s">
        <v>3</v>
      </c>
      <c r="AK103" s="2116"/>
      <c r="AL103" s="2116"/>
      <c r="AM103" s="2116"/>
      <c r="AN103" s="2116"/>
      <c r="AO103" s="2164"/>
      <c r="AP103" s="2115" t="s">
        <v>63</v>
      </c>
      <c r="AQ103" s="2116"/>
      <c r="AR103" s="2116"/>
      <c r="AS103" s="2172" t="str">
        <f>VLOOKUP(BL$101,[2]eFHH!$P$1:$XX$3017,10,FALSE)</f>
        <v>Days</v>
      </c>
      <c r="AT103" s="2173"/>
      <c r="AU103" s="2118"/>
      <c r="AV103" s="2174">
        <v>1</v>
      </c>
      <c r="AW103" s="2175" t="str">
        <f>VLOOKUP(BL$106,[2]eFHH!$P$1:$XX$3017,10,FALSE)</f>
        <v>No</v>
      </c>
      <c r="AX103" s="2166"/>
      <c r="AY103" s="2166"/>
      <c r="AZ103" s="2165"/>
      <c r="BA103" s="2176" t="s">
        <v>5</v>
      </c>
      <c r="BB103" s="2177" t="str">
        <f>VLOOKUP(BL$110,[2]eFHH!$P$1:$XX$3017,36,FALSE)</f>
        <v>No</v>
      </c>
      <c r="BC103" s="2178"/>
      <c r="BD103" s="2179"/>
      <c r="BE103" s="1079" t="s">
        <v>0</v>
      </c>
      <c r="BF103" s="2180" t="s">
        <v>1</v>
      </c>
      <c r="BG103" s="2181">
        <v>1</v>
      </c>
      <c r="BH103" s="2175" t="str">
        <f>VLOOKUP(BL$115,[2]eFHH!$P$1:$XX$3017,10,FALSE)</f>
        <v>No</v>
      </c>
      <c r="BI103" s="2166"/>
      <c r="BJ103" s="2166"/>
      <c r="BK103" s="2182"/>
      <c r="BL103" s="969">
        <f>VLOOKUP(BL101,[2]eFHH!$P$1:$XX$3017,60,FALSE)</f>
        <v>0</v>
      </c>
      <c r="BM103" s="969"/>
      <c r="BU103" s="2126"/>
      <c r="BV103" s="2"/>
    </row>
    <row r="104" spans="1:74" s="811" customFormat="1" ht="14.25" customHeight="1" thickBot="1">
      <c r="A104" s="2127"/>
      <c r="B104" s="2103"/>
      <c r="C104" s="1942"/>
      <c r="D104" s="1942"/>
      <c r="E104" s="1942"/>
      <c r="F104" s="774"/>
      <c r="G104" s="2128">
        <v>2</v>
      </c>
      <c r="H104" s="2129" t="str">
        <f>VLOOKUP($BL$88,[2]eFHH!$P$1:$XX$3017,14,FALSE)</f>
        <v>Female</v>
      </c>
      <c r="I104" s="2130"/>
      <c r="J104" s="2110"/>
      <c r="K104" s="2106"/>
      <c r="L104" s="2106"/>
      <c r="M104" s="2106"/>
      <c r="N104" s="2107"/>
      <c r="O104" s="2108"/>
      <c r="P104" s="2183">
        <v>2</v>
      </c>
      <c r="Q104" s="2129" t="str">
        <f>VLOOKUP($BM$92,[2]eFHH!$P$1:$XX$3017,11,FALSE)</f>
        <v>Yes</v>
      </c>
      <c r="R104" s="2132" t="str">
        <f>CONCATENATE("[&gt;&gt;",FIXED(VLOOKUP($BM$92,[2]eFHH!$P$1:$XX$3017,3,FALSE),2),"]")</f>
        <v>[&gt;&gt;1.10]</v>
      </c>
      <c r="S104" s="2132"/>
      <c r="T104" s="2184"/>
      <c r="U104" s="2110"/>
      <c r="V104" s="2106"/>
      <c r="W104" s="2106"/>
      <c r="X104" s="2106"/>
      <c r="Y104" s="2106"/>
      <c r="Z104" s="2185"/>
      <c r="AA104" s="2112"/>
      <c r="AB104" s="2112"/>
      <c r="AC104" s="2186"/>
      <c r="AD104" s="2136">
        <v>2</v>
      </c>
      <c r="AE104" s="2137" t="str">
        <f>VLOOKUP(BL$98,[2]eFHH!$P$1:$XX$3017,11,FALSE)</f>
        <v>Yes</v>
      </c>
      <c r="AF104" s="2137"/>
      <c r="AG104" s="881"/>
      <c r="AH104" s="881"/>
      <c r="AI104" s="2138"/>
      <c r="AJ104" s="2110"/>
      <c r="AK104" s="2106"/>
      <c r="AL104" s="2106"/>
      <c r="AM104" s="2106"/>
      <c r="AN104" s="2106"/>
      <c r="AO104" s="2107"/>
      <c r="AP104" s="2110"/>
      <c r="AQ104" s="2106"/>
      <c r="AR104" s="2106"/>
      <c r="AS104" s="585"/>
      <c r="AT104" s="2187"/>
      <c r="AU104" s="2118"/>
      <c r="AV104" s="2119">
        <v>2</v>
      </c>
      <c r="AW104" s="2129" t="str">
        <f>VLOOKUP(BL$106,[2]eFHH!$P$1:$XX$3017,11,FALSE)</f>
        <v>Yes</v>
      </c>
      <c r="AX104" s="2137"/>
      <c r="AY104" s="2137"/>
      <c r="AZ104" s="2137"/>
      <c r="BA104" s="2188" t="s">
        <v>3</v>
      </c>
      <c r="BB104" s="2189"/>
      <c r="BC104" s="2189"/>
      <c r="BD104" s="2189"/>
      <c r="BE104" s="2189"/>
      <c r="BF104" s="2190"/>
      <c r="BG104" s="2139">
        <v>2</v>
      </c>
      <c r="BH104" s="2140" t="str">
        <f>VLOOKUP(BL$115,[2]eFHH!$P$1:$XX$3017,11,FALSE)</f>
        <v>Yes</v>
      </c>
      <c r="BI104" s="2137"/>
      <c r="BJ104" s="2137"/>
      <c r="BK104" s="2141"/>
      <c r="BL104" s="972" t="str">
        <f>VLOOKUP(BL101,[2]eFHH!$P$1:$XX$3017,3,FALSE)</f>
        <v/>
      </c>
      <c r="BM104" s="972"/>
      <c r="BP104" s="965">
        <v>3.24</v>
      </c>
      <c r="BQ104" s="965"/>
      <c r="BU104" s="2126"/>
      <c r="BV104" s="2"/>
    </row>
    <row r="105" spans="1:74" s="811" customFormat="1" ht="12.95" customHeight="1" thickTop="1" thickBot="1">
      <c r="A105" s="2127"/>
      <c r="B105" s="2191"/>
      <c r="C105" s="2192"/>
      <c r="D105" s="2193"/>
      <c r="E105" s="1085" t="s">
        <v>0</v>
      </c>
      <c r="F105" s="2194" t="s">
        <v>1</v>
      </c>
      <c r="G105" s="2195"/>
      <c r="H105" s="1085" t="s">
        <v>0</v>
      </c>
      <c r="I105" s="2196" t="s">
        <v>1</v>
      </c>
      <c r="J105" s="2197" t="str">
        <f>VLOOKUP($BL$88,[2]eFHH!$P$1:$XX$3017,15,FALSE)</f>
        <v>Years</v>
      </c>
      <c r="K105" s="2198"/>
      <c r="L105" s="2199"/>
      <c r="M105" s="1085" t="s">
        <v>0</v>
      </c>
      <c r="N105" s="1088" t="s">
        <v>1</v>
      </c>
      <c r="O105" s="2147"/>
      <c r="P105" s="2200"/>
      <c r="Q105" s="2201"/>
      <c r="R105" s="2156"/>
      <c r="S105" s="2202" t="s">
        <v>0</v>
      </c>
      <c r="T105" s="2194" t="s">
        <v>1</v>
      </c>
      <c r="U105" s="2203"/>
      <c r="V105" s="2193"/>
      <c r="W105" s="2193"/>
      <c r="X105" s="2204"/>
      <c r="Y105" s="1085" t="s">
        <v>0</v>
      </c>
      <c r="Z105" s="1085" t="s">
        <v>1</v>
      </c>
      <c r="AA105" s="2205"/>
      <c r="AB105" s="2205"/>
      <c r="AC105" s="2206"/>
      <c r="AD105" s="2207"/>
      <c r="AE105" s="2208"/>
      <c r="AF105" s="2208"/>
      <c r="AG105" s="2209"/>
      <c r="AH105" s="1085" t="s">
        <v>0</v>
      </c>
      <c r="AI105" s="1088" t="s">
        <v>1</v>
      </c>
      <c r="AJ105" s="2210"/>
      <c r="AK105" s="2193"/>
      <c r="AL105" s="2193"/>
      <c r="AM105" s="2211"/>
      <c r="AN105" s="1085" t="s">
        <v>0</v>
      </c>
      <c r="AO105" s="2202" t="s">
        <v>1</v>
      </c>
      <c r="AP105" s="2203"/>
      <c r="AQ105" s="2211"/>
      <c r="AR105" s="2193"/>
      <c r="AS105" s="1085" t="s">
        <v>0</v>
      </c>
      <c r="AT105" s="2196" t="s">
        <v>1</v>
      </c>
      <c r="AU105" s="2147"/>
      <c r="AV105" s="2212"/>
      <c r="AW105" s="2155"/>
      <c r="AX105" s="2156"/>
      <c r="AY105" s="2213" t="s">
        <v>0</v>
      </c>
      <c r="AZ105" s="2196" t="s">
        <v>1</v>
      </c>
      <c r="BA105" s="2214"/>
      <c r="BB105" s="2215"/>
      <c r="BC105" s="2215"/>
      <c r="BD105" s="2215"/>
      <c r="BE105" s="2215"/>
      <c r="BF105" s="2216"/>
      <c r="BG105" s="2217"/>
      <c r="BH105" s="2201"/>
      <c r="BI105" s="2156"/>
      <c r="BJ105" s="2213" t="s">
        <v>0</v>
      </c>
      <c r="BK105" s="1088" t="s">
        <v>1</v>
      </c>
      <c r="BL105" s="830"/>
      <c r="BM105" s="830"/>
      <c r="BU105" s="2126"/>
      <c r="BV105" s="2"/>
    </row>
    <row r="106" spans="1:74" s="811" customFormat="1" ht="14.25" customHeight="1">
      <c r="A106" s="2127">
        <f>A103+1</f>
        <v>13</v>
      </c>
      <c r="B106" s="2159"/>
      <c r="C106" s="2160"/>
      <c r="D106" s="2160"/>
      <c r="E106" s="2160"/>
      <c r="F106" s="2161"/>
      <c r="G106" s="2113">
        <v>1</v>
      </c>
      <c r="H106" s="2162" t="str">
        <f>VLOOKUP($BL$88,[2]eFHH!$P$1:$XX$3017,13,FALSE)</f>
        <v>Male</v>
      </c>
      <c r="I106" s="2163"/>
      <c r="J106" s="2115" t="s">
        <v>3</v>
      </c>
      <c r="K106" s="2116"/>
      <c r="L106" s="2116"/>
      <c r="M106" s="2116"/>
      <c r="N106" s="2164"/>
      <c r="O106" s="2108"/>
      <c r="P106" s="2113">
        <v>1</v>
      </c>
      <c r="Q106" s="2162" t="str">
        <f>VLOOKUP($BM$92,[2]eFHH!$P$1:$XX$3017,10,FALSE)</f>
        <v>No</v>
      </c>
      <c r="R106" s="2165"/>
      <c r="S106" s="2166"/>
      <c r="T106" s="2166"/>
      <c r="U106" s="2115" t="s">
        <v>3</v>
      </c>
      <c r="V106" s="2116"/>
      <c r="W106" s="2116"/>
      <c r="X106" s="2116"/>
      <c r="Y106" s="2116"/>
      <c r="Z106" s="2167"/>
      <c r="AA106" s="2168" t="str">
        <f>CONCATENATE("[&gt;&gt;"," ",VLOOKUP($BL$95,[2]eFHH!$P$1:$XX$3017,3,FALSE),"]")</f>
        <v>[&gt;&gt; طفل دیگر]</v>
      </c>
      <c r="AB106" s="2168"/>
      <c r="AC106" s="2169"/>
      <c r="AD106" s="2113">
        <v>1</v>
      </c>
      <c r="AE106" s="2166" t="str">
        <f>VLOOKUP(BL$98,[2]eFHH!$P$1:$XX$3017,10,FALSE)</f>
        <v>No</v>
      </c>
      <c r="AF106" s="2166"/>
      <c r="AG106" s="2170" t="str">
        <f>CONCATENATE("[&gt;&gt;",VLOOKUP(BN$96,[2]eFHH!$P$1:$XX$3017,3,FALSE),"]")</f>
        <v>[&gt;&gt;1.12]</v>
      </c>
      <c r="AH106" s="2166"/>
      <c r="AI106" s="2171"/>
      <c r="AJ106" s="2115" t="s">
        <v>3</v>
      </c>
      <c r="AK106" s="2116"/>
      <c r="AL106" s="2116"/>
      <c r="AM106" s="2116"/>
      <c r="AN106" s="2116"/>
      <c r="AO106" s="2164"/>
      <c r="AP106" s="2115" t="s">
        <v>63</v>
      </c>
      <c r="AQ106" s="2116"/>
      <c r="AR106" s="2116"/>
      <c r="AS106" s="2172" t="str">
        <f>VLOOKUP(BL$101,[2]eFHH!$P$1:$XX$3017,10,FALSE)</f>
        <v>Days</v>
      </c>
      <c r="AT106" s="2173"/>
      <c r="AU106" s="2118"/>
      <c r="AV106" s="2174">
        <v>1</v>
      </c>
      <c r="AW106" s="2175" t="str">
        <f>VLOOKUP(BL$106,[2]eFHH!$P$1:$XX$3017,10,FALSE)</f>
        <v>No</v>
      </c>
      <c r="AX106" s="2166"/>
      <c r="AY106" s="2166"/>
      <c r="AZ106" s="2165"/>
      <c r="BA106" s="2176" t="s">
        <v>5</v>
      </c>
      <c r="BB106" s="2177" t="str">
        <f>VLOOKUP(BL$110,[2]eFHH!$P$1:$XX$3017,36,FALSE)</f>
        <v>No</v>
      </c>
      <c r="BC106" s="2178"/>
      <c r="BD106" s="2179"/>
      <c r="BE106" s="1079" t="s">
        <v>0</v>
      </c>
      <c r="BF106" s="2180" t="s">
        <v>1</v>
      </c>
      <c r="BG106" s="2181">
        <v>1</v>
      </c>
      <c r="BH106" s="2175" t="str">
        <f>VLOOKUP(BL$115,[2]eFHH!$P$1:$XX$3017,10,FALSE)</f>
        <v>No</v>
      </c>
      <c r="BI106" s="2166"/>
      <c r="BJ106" s="2166"/>
      <c r="BK106" s="2182"/>
      <c r="BL106" s="965" t="s">
        <v>53</v>
      </c>
      <c r="BM106" s="965"/>
      <c r="BU106" s="2126"/>
      <c r="BV106" s="2"/>
    </row>
    <row r="107" spans="1:74" s="811" customFormat="1" ht="14.25" customHeight="1" thickBot="1">
      <c r="A107" s="2127"/>
      <c r="B107" s="2103"/>
      <c r="C107" s="1942"/>
      <c r="D107" s="1942"/>
      <c r="E107" s="1942"/>
      <c r="F107" s="774"/>
      <c r="G107" s="2128">
        <v>2</v>
      </c>
      <c r="H107" s="2129" t="str">
        <f>VLOOKUP($BL$88,[2]eFHH!$P$1:$XX$3017,14,FALSE)</f>
        <v>Female</v>
      </c>
      <c r="I107" s="2130"/>
      <c r="J107" s="2110"/>
      <c r="K107" s="2106"/>
      <c r="L107" s="2106"/>
      <c r="M107" s="2106"/>
      <c r="N107" s="2107"/>
      <c r="O107" s="2108"/>
      <c r="P107" s="2183">
        <v>2</v>
      </c>
      <c r="Q107" s="2129" t="str">
        <f>VLOOKUP($BM$92,[2]eFHH!$P$1:$XX$3017,11,FALSE)</f>
        <v>Yes</v>
      </c>
      <c r="R107" s="2132" t="str">
        <f>CONCATENATE("[&gt;&gt;",FIXED(VLOOKUP($BM$92,[2]eFHH!$P$1:$XX$3017,3,FALSE),2),"]")</f>
        <v>[&gt;&gt;1.10]</v>
      </c>
      <c r="S107" s="2132"/>
      <c r="T107" s="2184"/>
      <c r="U107" s="2110"/>
      <c r="V107" s="2106"/>
      <c r="W107" s="2106"/>
      <c r="X107" s="2106"/>
      <c r="Y107" s="2106"/>
      <c r="Z107" s="2185"/>
      <c r="AA107" s="2112"/>
      <c r="AB107" s="2112"/>
      <c r="AC107" s="2186"/>
      <c r="AD107" s="2136">
        <v>2</v>
      </c>
      <c r="AE107" s="2137" t="str">
        <f>VLOOKUP(BL$98,[2]eFHH!$P$1:$XX$3017,11,FALSE)</f>
        <v>Yes</v>
      </c>
      <c r="AF107" s="2137"/>
      <c r="AG107" s="881"/>
      <c r="AH107" s="881"/>
      <c r="AI107" s="2138"/>
      <c r="AJ107" s="2110"/>
      <c r="AK107" s="2106"/>
      <c r="AL107" s="2106"/>
      <c r="AM107" s="2106"/>
      <c r="AN107" s="2106"/>
      <c r="AO107" s="2107"/>
      <c r="AP107" s="2110"/>
      <c r="AQ107" s="2106"/>
      <c r="AR107" s="2106"/>
      <c r="AS107" s="585"/>
      <c r="AT107" s="2187"/>
      <c r="AU107" s="2118"/>
      <c r="AV107" s="2119">
        <v>2</v>
      </c>
      <c r="AW107" s="2129" t="str">
        <f>VLOOKUP(BL$106,[2]eFHH!$P$1:$XX$3017,11,FALSE)</f>
        <v>Yes</v>
      </c>
      <c r="AX107" s="2137"/>
      <c r="AY107" s="2137"/>
      <c r="AZ107" s="2137"/>
      <c r="BA107" s="2188" t="s">
        <v>3</v>
      </c>
      <c r="BB107" s="2189"/>
      <c r="BC107" s="2189"/>
      <c r="BD107" s="2189"/>
      <c r="BE107" s="2189"/>
      <c r="BF107" s="2190"/>
      <c r="BG107" s="2139">
        <v>2</v>
      </c>
      <c r="BH107" s="2140" t="str">
        <f>VLOOKUP(BL$115,[2]eFHH!$P$1:$XX$3017,11,FALSE)</f>
        <v>Yes</v>
      </c>
      <c r="BI107" s="2137"/>
      <c r="BJ107" s="2137"/>
      <c r="BK107" s="2141"/>
      <c r="BL107" s="969"/>
      <c r="BM107" s="969"/>
      <c r="BU107" s="2126"/>
      <c r="BV107" s="2"/>
    </row>
    <row r="108" spans="1:74" s="811" customFormat="1" ht="12.95" customHeight="1" thickTop="1" thickBot="1">
      <c r="A108" s="2127"/>
      <c r="B108" s="2191"/>
      <c r="C108" s="2192"/>
      <c r="D108" s="2193"/>
      <c r="E108" s="1085" t="s">
        <v>0</v>
      </c>
      <c r="F108" s="2194" t="s">
        <v>1</v>
      </c>
      <c r="G108" s="2195"/>
      <c r="H108" s="1085" t="s">
        <v>0</v>
      </c>
      <c r="I108" s="2196" t="s">
        <v>1</v>
      </c>
      <c r="J108" s="2197" t="str">
        <f>VLOOKUP($BL$88,[2]eFHH!$P$1:$XX$3017,15,FALSE)</f>
        <v>Years</v>
      </c>
      <c r="K108" s="2198"/>
      <c r="L108" s="2199"/>
      <c r="M108" s="1085" t="s">
        <v>0</v>
      </c>
      <c r="N108" s="1088" t="s">
        <v>1</v>
      </c>
      <c r="O108" s="2147"/>
      <c r="P108" s="2200"/>
      <c r="Q108" s="2201"/>
      <c r="R108" s="2156"/>
      <c r="S108" s="2202" t="s">
        <v>0</v>
      </c>
      <c r="T108" s="2194" t="s">
        <v>1</v>
      </c>
      <c r="U108" s="2203"/>
      <c r="V108" s="2193"/>
      <c r="W108" s="2193"/>
      <c r="X108" s="2204"/>
      <c r="Y108" s="1085" t="s">
        <v>0</v>
      </c>
      <c r="Z108" s="1085" t="s">
        <v>1</v>
      </c>
      <c r="AA108" s="2205"/>
      <c r="AB108" s="2205"/>
      <c r="AC108" s="2206"/>
      <c r="AD108" s="2207"/>
      <c r="AE108" s="2208"/>
      <c r="AF108" s="2208"/>
      <c r="AG108" s="2209"/>
      <c r="AH108" s="1085" t="s">
        <v>0</v>
      </c>
      <c r="AI108" s="1088" t="s">
        <v>1</v>
      </c>
      <c r="AJ108" s="2210"/>
      <c r="AK108" s="2193"/>
      <c r="AL108" s="2193"/>
      <c r="AM108" s="2211"/>
      <c r="AN108" s="1085" t="s">
        <v>0</v>
      </c>
      <c r="AO108" s="2202" t="s">
        <v>1</v>
      </c>
      <c r="AP108" s="2203"/>
      <c r="AQ108" s="2211"/>
      <c r="AR108" s="2193"/>
      <c r="AS108" s="1085" t="s">
        <v>0</v>
      </c>
      <c r="AT108" s="2196" t="s">
        <v>1</v>
      </c>
      <c r="AU108" s="2147"/>
      <c r="AV108" s="2212"/>
      <c r="AW108" s="2155"/>
      <c r="AX108" s="2156"/>
      <c r="AY108" s="2213" t="s">
        <v>0</v>
      </c>
      <c r="AZ108" s="2196" t="s">
        <v>1</v>
      </c>
      <c r="BA108" s="2214"/>
      <c r="BB108" s="2215"/>
      <c r="BC108" s="2215"/>
      <c r="BD108" s="2215"/>
      <c r="BE108" s="2215"/>
      <c r="BF108" s="2216"/>
      <c r="BG108" s="2217"/>
      <c r="BH108" s="2201"/>
      <c r="BI108" s="2156"/>
      <c r="BJ108" s="2213" t="s">
        <v>0</v>
      </c>
      <c r="BK108" s="1088" t="s">
        <v>1</v>
      </c>
      <c r="BL108" s="816"/>
      <c r="BM108" s="816"/>
      <c r="BU108" s="2126"/>
      <c r="BV108" s="2"/>
    </row>
    <row r="109" spans="1:74" s="811" customFormat="1" ht="14.25" customHeight="1">
      <c r="A109" s="2127">
        <f>A106+1</f>
        <v>14</v>
      </c>
      <c r="B109" s="2159"/>
      <c r="C109" s="2160"/>
      <c r="D109" s="2160"/>
      <c r="E109" s="2160"/>
      <c r="F109" s="2161"/>
      <c r="G109" s="2113">
        <v>1</v>
      </c>
      <c r="H109" s="2162" t="str">
        <f>VLOOKUP($BL$88,[2]eFHH!$P$1:$XX$3017,13,FALSE)</f>
        <v>Male</v>
      </c>
      <c r="I109" s="2163"/>
      <c r="J109" s="2115" t="s">
        <v>3</v>
      </c>
      <c r="K109" s="2116"/>
      <c r="L109" s="2116"/>
      <c r="M109" s="2116"/>
      <c r="N109" s="2164"/>
      <c r="O109" s="2108"/>
      <c r="P109" s="2113">
        <v>1</v>
      </c>
      <c r="Q109" s="2162" t="str">
        <f>VLOOKUP($BM$92,[2]eFHH!$P$1:$XX$3017,10,FALSE)</f>
        <v>No</v>
      </c>
      <c r="R109" s="2165"/>
      <c r="S109" s="2166"/>
      <c r="T109" s="2166"/>
      <c r="U109" s="2115" t="s">
        <v>3</v>
      </c>
      <c r="V109" s="2116"/>
      <c r="W109" s="2116"/>
      <c r="X109" s="2116"/>
      <c r="Y109" s="2116"/>
      <c r="Z109" s="2167"/>
      <c r="AA109" s="2168" t="str">
        <f>CONCATENATE("[&gt;&gt;"," ",VLOOKUP($BL$95,[2]eFHH!$P$1:$XX$3017,3,FALSE),"]")</f>
        <v>[&gt;&gt; طفل دیگر]</v>
      </c>
      <c r="AB109" s="2168"/>
      <c r="AC109" s="2169"/>
      <c r="AD109" s="2113">
        <v>1</v>
      </c>
      <c r="AE109" s="2166" t="str">
        <f>VLOOKUP(BL$98,[2]eFHH!$P$1:$XX$3017,10,FALSE)</f>
        <v>No</v>
      </c>
      <c r="AF109" s="2166"/>
      <c r="AG109" s="2170" t="str">
        <f>CONCATENATE("[&gt;&gt;",VLOOKUP(BN$96,[2]eFHH!$P$1:$XX$3017,3,FALSE),"]")</f>
        <v>[&gt;&gt;1.12]</v>
      </c>
      <c r="AH109" s="2166"/>
      <c r="AI109" s="2171"/>
      <c r="AJ109" s="2115" t="s">
        <v>3</v>
      </c>
      <c r="AK109" s="2116"/>
      <c r="AL109" s="2116"/>
      <c r="AM109" s="2116"/>
      <c r="AN109" s="2116"/>
      <c r="AO109" s="2164"/>
      <c r="AP109" s="2115" t="s">
        <v>63</v>
      </c>
      <c r="AQ109" s="2116"/>
      <c r="AR109" s="2116"/>
      <c r="AS109" s="2172" t="str">
        <f>VLOOKUP(BL$101,[2]eFHH!$P$1:$XX$3017,10,FALSE)</f>
        <v>Days</v>
      </c>
      <c r="AT109" s="2173"/>
      <c r="AU109" s="2118"/>
      <c r="AV109" s="2174">
        <v>1</v>
      </c>
      <c r="AW109" s="2175" t="str">
        <f>VLOOKUP(BL$106,[2]eFHH!$P$1:$XX$3017,10,FALSE)</f>
        <v>No</v>
      </c>
      <c r="AX109" s="2166"/>
      <c r="AY109" s="2166"/>
      <c r="AZ109" s="2165"/>
      <c r="BA109" s="2176" t="s">
        <v>5</v>
      </c>
      <c r="BB109" s="2177" t="str">
        <f>VLOOKUP(BL$110,[2]eFHH!$P$1:$XX$3017,36,FALSE)</f>
        <v>No</v>
      </c>
      <c r="BC109" s="2178"/>
      <c r="BD109" s="2179"/>
      <c r="BE109" s="1079" t="s">
        <v>0</v>
      </c>
      <c r="BF109" s="2180" t="s">
        <v>1</v>
      </c>
      <c r="BG109" s="2181">
        <v>1</v>
      </c>
      <c r="BH109" s="2175" t="str">
        <f>VLOOKUP(BL$115,[2]eFHH!$P$1:$XX$3017,10,FALSE)</f>
        <v>No</v>
      </c>
      <c r="BI109" s="2166"/>
      <c r="BJ109" s="2166"/>
      <c r="BK109" s="2182"/>
      <c r="BL109" s="972"/>
      <c r="BM109" s="972"/>
      <c r="BU109" s="2126"/>
      <c r="BV109" s="2"/>
    </row>
    <row r="110" spans="1:74" s="811" customFormat="1" ht="14.25" customHeight="1" thickBot="1">
      <c r="A110" s="2127"/>
      <c r="B110" s="2103"/>
      <c r="C110" s="1942"/>
      <c r="D110" s="1942"/>
      <c r="E110" s="1942"/>
      <c r="F110" s="774"/>
      <c r="G110" s="2128">
        <v>2</v>
      </c>
      <c r="H110" s="2129" t="str">
        <f>VLOOKUP($BL$88,[2]eFHH!$P$1:$XX$3017,14,FALSE)</f>
        <v>Female</v>
      </c>
      <c r="I110" s="2130"/>
      <c r="J110" s="2110"/>
      <c r="K110" s="2106"/>
      <c r="L110" s="2106"/>
      <c r="M110" s="2106"/>
      <c r="N110" s="2107"/>
      <c r="O110" s="2108"/>
      <c r="P110" s="2183">
        <v>2</v>
      </c>
      <c r="Q110" s="2129" t="str">
        <f>VLOOKUP($BM$92,[2]eFHH!$P$1:$XX$3017,11,FALSE)</f>
        <v>Yes</v>
      </c>
      <c r="R110" s="2132" t="str">
        <f>CONCATENATE("[&gt;&gt;",FIXED(VLOOKUP($BM$92,[2]eFHH!$P$1:$XX$3017,3,FALSE),2),"]")</f>
        <v>[&gt;&gt;1.10]</v>
      </c>
      <c r="S110" s="2132"/>
      <c r="T110" s="2184"/>
      <c r="U110" s="2110"/>
      <c r="V110" s="2106"/>
      <c r="W110" s="2106"/>
      <c r="X110" s="2106"/>
      <c r="Y110" s="2106"/>
      <c r="Z110" s="2185"/>
      <c r="AA110" s="2112"/>
      <c r="AB110" s="2112"/>
      <c r="AC110" s="2186"/>
      <c r="AD110" s="2136">
        <v>2</v>
      </c>
      <c r="AE110" s="2137" t="str">
        <f>VLOOKUP(BL$98,[2]eFHH!$P$1:$XX$3017,11,FALSE)</f>
        <v>Yes</v>
      </c>
      <c r="AF110" s="2137"/>
      <c r="AG110" s="881"/>
      <c r="AH110" s="881"/>
      <c r="AI110" s="2138"/>
      <c r="AJ110" s="2110"/>
      <c r="AK110" s="2106"/>
      <c r="AL110" s="2106"/>
      <c r="AM110" s="2106"/>
      <c r="AN110" s="2106"/>
      <c r="AO110" s="2107"/>
      <c r="AP110" s="2110"/>
      <c r="AQ110" s="2106"/>
      <c r="AR110" s="2106"/>
      <c r="AS110" s="585"/>
      <c r="AT110" s="2187"/>
      <c r="AU110" s="2118"/>
      <c r="AV110" s="2119">
        <v>2</v>
      </c>
      <c r="AW110" s="2129" t="str">
        <f>VLOOKUP(BL$106,[2]eFHH!$P$1:$XX$3017,11,FALSE)</f>
        <v>Yes</v>
      </c>
      <c r="AX110" s="2137"/>
      <c r="AY110" s="2137"/>
      <c r="AZ110" s="2137"/>
      <c r="BA110" s="2188" t="s">
        <v>3</v>
      </c>
      <c r="BB110" s="2189"/>
      <c r="BC110" s="2189"/>
      <c r="BD110" s="2189"/>
      <c r="BE110" s="2189"/>
      <c r="BF110" s="2190"/>
      <c r="BG110" s="2139">
        <v>2</v>
      </c>
      <c r="BH110" s="2140" t="str">
        <f>VLOOKUP(BL$115,[2]eFHH!$P$1:$XX$3017,11,FALSE)</f>
        <v>Yes</v>
      </c>
      <c r="BI110" s="2137"/>
      <c r="BJ110" s="2137"/>
      <c r="BK110" s="2141"/>
      <c r="BL110" s="965" t="s">
        <v>52</v>
      </c>
      <c r="BM110" s="965"/>
      <c r="BU110" s="2126"/>
      <c r="BV110" s="2"/>
    </row>
    <row r="111" spans="1:74" s="811" customFormat="1" ht="12.95" customHeight="1" thickTop="1" thickBot="1">
      <c r="A111" s="2127"/>
      <c r="B111" s="2191"/>
      <c r="C111" s="2192"/>
      <c r="D111" s="2193"/>
      <c r="E111" s="1085" t="s">
        <v>0</v>
      </c>
      <c r="F111" s="2194" t="s">
        <v>1</v>
      </c>
      <c r="G111" s="2195"/>
      <c r="H111" s="1085" t="s">
        <v>0</v>
      </c>
      <c r="I111" s="2196" t="s">
        <v>1</v>
      </c>
      <c r="J111" s="2197" t="str">
        <f>VLOOKUP($BL$88,[2]eFHH!$P$1:$XX$3017,15,FALSE)</f>
        <v>Years</v>
      </c>
      <c r="K111" s="2198"/>
      <c r="L111" s="2199"/>
      <c r="M111" s="1085" t="s">
        <v>0</v>
      </c>
      <c r="N111" s="1088" t="s">
        <v>1</v>
      </c>
      <c r="O111" s="2147"/>
      <c r="P111" s="2200"/>
      <c r="Q111" s="2201"/>
      <c r="R111" s="2156"/>
      <c r="S111" s="2202" t="s">
        <v>0</v>
      </c>
      <c r="T111" s="2194" t="s">
        <v>1</v>
      </c>
      <c r="U111" s="2203"/>
      <c r="V111" s="2193"/>
      <c r="W111" s="2193"/>
      <c r="X111" s="2204"/>
      <c r="Y111" s="1085" t="s">
        <v>0</v>
      </c>
      <c r="Z111" s="1085" t="s">
        <v>1</v>
      </c>
      <c r="AA111" s="2205"/>
      <c r="AB111" s="2205"/>
      <c r="AC111" s="2206"/>
      <c r="AD111" s="2207"/>
      <c r="AE111" s="2208"/>
      <c r="AF111" s="2208"/>
      <c r="AG111" s="2209"/>
      <c r="AH111" s="1085" t="s">
        <v>0</v>
      </c>
      <c r="AI111" s="1088" t="s">
        <v>1</v>
      </c>
      <c r="AJ111" s="2210"/>
      <c r="AK111" s="2193"/>
      <c r="AL111" s="2193"/>
      <c r="AM111" s="2211"/>
      <c r="AN111" s="1085" t="s">
        <v>0</v>
      </c>
      <c r="AO111" s="2202" t="s">
        <v>1</v>
      </c>
      <c r="AP111" s="2203"/>
      <c r="AQ111" s="2211"/>
      <c r="AR111" s="2193"/>
      <c r="AS111" s="1085" t="s">
        <v>0</v>
      </c>
      <c r="AT111" s="2196" t="s">
        <v>1</v>
      </c>
      <c r="AU111" s="2147"/>
      <c r="AV111" s="2212"/>
      <c r="AW111" s="2155"/>
      <c r="AX111" s="2156"/>
      <c r="AY111" s="2213" t="s">
        <v>0</v>
      </c>
      <c r="AZ111" s="2196" t="s">
        <v>1</v>
      </c>
      <c r="BA111" s="2214"/>
      <c r="BB111" s="2215"/>
      <c r="BC111" s="2215"/>
      <c r="BD111" s="2215"/>
      <c r="BE111" s="2215"/>
      <c r="BF111" s="2216"/>
      <c r="BG111" s="2217"/>
      <c r="BH111" s="2201"/>
      <c r="BI111" s="2156"/>
      <c r="BJ111" s="2213" t="s">
        <v>0</v>
      </c>
      <c r="BK111" s="1088" t="s">
        <v>1</v>
      </c>
      <c r="BL111" s="810"/>
      <c r="BM111" s="810"/>
      <c r="BU111" s="2126"/>
      <c r="BV111" s="2"/>
    </row>
    <row r="112" spans="1:74" s="811" customFormat="1" ht="14.25" customHeight="1">
      <c r="A112" s="2127">
        <f>A109+1</f>
        <v>15</v>
      </c>
      <c r="B112" s="2159"/>
      <c r="C112" s="2160"/>
      <c r="D112" s="2160"/>
      <c r="E112" s="2160"/>
      <c r="F112" s="2161"/>
      <c r="G112" s="2113">
        <v>1</v>
      </c>
      <c r="H112" s="2162" t="str">
        <f>VLOOKUP($BL$88,[2]eFHH!$P$1:$XX$3017,13,FALSE)</f>
        <v>Male</v>
      </c>
      <c r="I112" s="2163"/>
      <c r="J112" s="2115" t="s">
        <v>3</v>
      </c>
      <c r="K112" s="2116"/>
      <c r="L112" s="2116"/>
      <c r="M112" s="2116"/>
      <c r="N112" s="2164"/>
      <c r="O112" s="2108"/>
      <c r="P112" s="2113">
        <v>1</v>
      </c>
      <c r="Q112" s="2162" t="str">
        <f>VLOOKUP($BM$92,[2]eFHH!$P$1:$XX$3017,10,FALSE)</f>
        <v>No</v>
      </c>
      <c r="R112" s="2165"/>
      <c r="S112" s="2166"/>
      <c r="T112" s="2166"/>
      <c r="U112" s="2115" t="s">
        <v>3</v>
      </c>
      <c r="V112" s="2116"/>
      <c r="W112" s="2116"/>
      <c r="X112" s="2116"/>
      <c r="Y112" s="2116"/>
      <c r="Z112" s="2167"/>
      <c r="AA112" s="2168" t="str">
        <f>CONCATENATE("[&gt;&gt;"," ",VLOOKUP($BL$95,[2]eFHH!$P$1:$XX$3017,3,FALSE),"]")</f>
        <v>[&gt;&gt; طفل دیگر]</v>
      </c>
      <c r="AB112" s="2168"/>
      <c r="AC112" s="2169"/>
      <c r="AD112" s="2113">
        <v>1</v>
      </c>
      <c r="AE112" s="2166" t="str">
        <f>VLOOKUP(BL$98,[2]eFHH!$P$1:$XX$3017,10,FALSE)</f>
        <v>No</v>
      </c>
      <c r="AF112" s="2166"/>
      <c r="AG112" s="2170" t="str">
        <f>CONCATENATE("[&gt;&gt;",VLOOKUP(BN$96,[2]eFHH!$P$1:$XX$3017,3,FALSE),"]")</f>
        <v>[&gt;&gt;1.12]</v>
      </c>
      <c r="AH112" s="2166"/>
      <c r="AI112" s="2171"/>
      <c r="AJ112" s="2115" t="s">
        <v>3</v>
      </c>
      <c r="AK112" s="2116"/>
      <c r="AL112" s="2116"/>
      <c r="AM112" s="2116"/>
      <c r="AN112" s="2116"/>
      <c r="AO112" s="2164"/>
      <c r="AP112" s="2115" t="s">
        <v>63</v>
      </c>
      <c r="AQ112" s="2116"/>
      <c r="AR112" s="2116"/>
      <c r="AS112" s="2172" t="str">
        <f>VLOOKUP(BL$101,[2]eFHH!$P$1:$XX$3017,10,FALSE)</f>
        <v>Days</v>
      </c>
      <c r="AT112" s="2173"/>
      <c r="AU112" s="2118"/>
      <c r="AV112" s="2174">
        <v>1</v>
      </c>
      <c r="AW112" s="2175" t="str">
        <f>VLOOKUP(BL$106,[2]eFHH!$P$1:$XX$3017,10,FALSE)</f>
        <v>No</v>
      </c>
      <c r="AX112" s="2166"/>
      <c r="AY112" s="2166"/>
      <c r="AZ112" s="2165"/>
      <c r="BA112" s="2176" t="s">
        <v>5</v>
      </c>
      <c r="BB112" s="2177" t="str">
        <f>VLOOKUP(BL$110,[2]eFHH!$P$1:$XX$3017,36,FALSE)</f>
        <v>No</v>
      </c>
      <c r="BC112" s="2178"/>
      <c r="BD112" s="2179"/>
      <c r="BE112" s="1079" t="s">
        <v>0</v>
      </c>
      <c r="BF112" s="2180" t="s">
        <v>1</v>
      </c>
      <c r="BG112" s="2181">
        <v>1</v>
      </c>
      <c r="BH112" s="2175" t="str">
        <f>VLOOKUP(BL$115,[2]eFHH!$P$1:$XX$3017,10,FALSE)</f>
        <v>No</v>
      </c>
      <c r="BI112" s="2166"/>
      <c r="BJ112" s="2166"/>
      <c r="BK112" s="2182"/>
      <c r="BL112" s="969">
        <f>VLOOKUP(BL110,[2]eFHH!$P$1:$XX$3017,60,FALSE)</f>
        <v>0</v>
      </c>
      <c r="BM112" s="969"/>
      <c r="BU112" s="2126"/>
      <c r="BV112" s="2"/>
    </row>
    <row r="113" spans="1:74" s="811" customFormat="1" ht="14.25" customHeight="1" thickBot="1">
      <c r="A113" s="2127"/>
      <c r="B113" s="2103"/>
      <c r="C113" s="1942"/>
      <c r="D113" s="1942"/>
      <c r="E113" s="1942"/>
      <c r="F113" s="774"/>
      <c r="G113" s="2128">
        <v>2</v>
      </c>
      <c r="H113" s="2129" t="str">
        <f>VLOOKUP($BL$88,[2]eFHH!$P$1:$XX$3017,14,FALSE)</f>
        <v>Female</v>
      </c>
      <c r="I113" s="2130"/>
      <c r="J113" s="2110"/>
      <c r="K113" s="2106"/>
      <c r="L113" s="2106"/>
      <c r="M113" s="2106"/>
      <c r="N113" s="2107"/>
      <c r="O113" s="2108"/>
      <c r="P113" s="2183">
        <v>2</v>
      </c>
      <c r="Q113" s="2129" t="str">
        <f>VLOOKUP($BM$92,[2]eFHH!$P$1:$XX$3017,11,FALSE)</f>
        <v>Yes</v>
      </c>
      <c r="R113" s="2132" t="str">
        <f>CONCATENATE("[&gt;&gt;",FIXED(VLOOKUP($BM$92,[2]eFHH!$P$1:$XX$3017,3,FALSE),2),"]")</f>
        <v>[&gt;&gt;1.10]</v>
      </c>
      <c r="S113" s="2132"/>
      <c r="T113" s="2184"/>
      <c r="U113" s="2110"/>
      <c r="V113" s="2106"/>
      <c r="W113" s="2106"/>
      <c r="X113" s="2106"/>
      <c r="Y113" s="2106"/>
      <c r="Z113" s="2185"/>
      <c r="AA113" s="2112"/>
      <c r="AB113" s="2112"/>
      <c r="AC113" s="2186"/>
      <c r="AD113" s="2136">
        <v>2</v>
      </c>
      <c r="AE113" s="2137" t="str">
        <f>VLOOKUP(BL$98,[2]eFHH!$P$1:$XX$3017,11,FALSE)</f>
        <v>Yes</v>
      </c>
      <c r="AF113" s="2137"/>
      <c r="AG113" s="881"/>
      <c r="AH113" s="881"/>
      <c r="AI113" s="2138"/>
      <c r="AJ113" s="2110"/>
      <c r="AK113" s="2106"/>
      <c r="AL113" s="2106"/>
      <c r="AM113" s="2106"/>
      <c r="AN113" s="2106"/>
      <c r="AO113" s="2107"/>
      <c r="AP113" s="2110"/>
      <c r="AQ113" s="2106"/>
      <c r="AR113" s="2106"/>
      <c r="AS113" s="585"/>
      <c r="AT113" s="2187"/>
      <c r="AU113" s="2118"/>
      <c r="AV113" s="2119">
        <v>2</v>
      </c>
      <c r="AW113" s="2129" t="str">
        <f>VLOOKUP(BL$106,[2]eFHH!$P$1:$XX$3017,11,FALSE)</f>
        <v>Yes</v>
      </c>
      <c r="AX113" s="2137"/>
      <c r="AY113" s="2137"/>
      <c r="AZ113" s="2137"/>
      <c r="BA113" s="2188" t="s">
        <v>3</v>
      </c>
      <c r="BB113" s="2189"/>
      <c r="BC113" s="2189"/>
      <c r="BD113" s="2189"/>
      <c r="BE113" s="2189"/>
      <c r="BF113" s="2190"/>
      <c r="BG113" s="2139">
        <v>2</v>
      </c>
      <c r="BH113" s="2140" t="str">
        <f>VLOOKUP(BL$115,[2]eFHH!$P$1:$XX$3017,11,FALSE)</f>
        <v>Yes</v>
      </c>
      <c r="BI113" s="2137"/>
      <c r="BJ113" s="2137"/>
      <c r="BK113" s="2141"/>
      <c r="BL113" s="972" t="str">
        <f>VLOOKUP(BL110,[2]eFHH!$P$1:$XX$3017,3,FALSE)</f>
        <v/>
      </c>
      <c r="BM113" s="972"/>
      <c r="BU113" s="2126"/>
      <c r="BV113" s="2"/>
    </row>
    <row r="114" spans="1:74" s="811" customFormat="1" ht="12.95" customHeight="1" thickTop="1" thickBot="1">
      <c r="A114" s="2127"/>
      <c r="B114" s="2191"/>
      <c r="C114" s="2192"/>
      <c r="D114" s="2193"/>
      <c r="E114" s="1085" t="s">
        <v>0</v>
      </c>
      <c r="F114" s="2194" t="s">
        <v>1</v>
      </c>
      <c r="G114" s="2195"/>
      <c r="H114" s="1085" t="s">
        <v>0</v>
      </c>
      <c r="I114" s="2196" t="s">
        <v>1</v>
      </c>
      <c r="J114" s="2197" t="str">
        <f>VLOOKUP($BL$88,[2]eFHH!$P$1:$XX$3017,15,FALSE)</f>
        <v>Years</v>
      </c>
      <c r="K114" s="2198"/>
      <c r="L114" s="2199"/>
      <c r="M114" s="1085" t="s">
        <v>0</v>
      </c>
      <c r="N114" s="1088" t="s">
        <v>1</v>
      </c>
      <c r="O114" s="2147"/>
      <c r="P114" s="2200"/>
      <c r="Q114" s="2201"/>
      <c r="R114" s="2156"/>
      <c r="S114" s="2202" t="s">
        <v>0</v>
      </c>
      <c r="T114" s="2194" t="s">
        <v>1</v>
      </c>
      <c r="U114" s="2203"/>
      <c r="V114" s="2193"/>
      <c r="W114" s="2193"/>
      <c r="X114" s="2204"/>
      <c r="Y114" s="1085" t="s">
        <v>0</v>
      </c>
      <c r="Z114" s="1085" t="s">
        <v>1</v>
      </c>
      <c r="AA114" s="2205"/>
      <c r="AB114" s="2205"/>
      <c r="AC114" s="2206"/>
      <c r="AD114" s="2207"/>
      <c r="AE114" s="2208"/>
      <c r="AF114" s="2208"/>
      <c r="AG114" s="2209"/>
      <c r="AH114" s="1085" t="s">
        <v>0</v>
      </c>
      <c r="AI114" s="1088" t="s">
        <v>1</v>
      </c>
      <c r="AJ114" s="2210"/>
      <c r="AK114" s="2193"/>
      <c r="AL114" s="2193"/>
      <c r="AM114" s="2211"/>
      <c r="AN114" s="1085" t="s">
        <v>0</v>
      </c>
      <c r="AO114" s="2202" t="s">
        <v>1</v>
      </c>
      <c r="AP114" s="2203"/>
      <c r="AQ114" s="2211"/>
      <c r="AR114" s="2193"/>
      <c r="AS114" s="1085" t="s">
        <v>0</v>
      </c>
      <c r="AT114" s="2196" t="s">
        <v>1</v>
      </c>
      <c r="AU114" s="2147"/>
      <c r="AV114" s="2212"/>
      <c r="AW114" s="2155"/>
      <c r="AX114" s="2156"/>
      <c r="AY114" s="2213" t="s">
        <v>0</v>
      </c>
      <c r="AZ114" s="2196" t="s">
        <v>1</v>
      </c>
      <c r="BA114" s="2214"/>
      <c r="BB114" s="2215"/>
      <c r="BC114" s="2215"/>
      <c r="BD114" s="2215"/>
      <c r="BE114" s="2215"/>
      <c r="BF114" s="2216"/>
      <c r="BG114" s="2217"/>
      <c r="BH114" s="2201"/>
      <c r="BI114" s="2156"/>
      <c r="BJ114" s="2213" t="s">
        <v>0</v>
      </c>
      <c r="BK114" s="1088" t="s">
        <v>1</v>
      </c>
      <c r="BL114" s="830"/>
      <c r="BM114" s="830"/>
      <c r="BU114" s="2126"/>
      <c r="BV114" s="2"/>
    </row>
    <row r="115" spans="1:74" s="811" customFormat="1" ht="14.25" customHeight="1">
      <c r="A115" s="2127">
        <f>A112+1</f>
        <v>16</v>
      </c>
      <c r="B115" s="2159"/>
      <c r="C115" s="2160"/>
      <c r="D115" s="2160"/>
      <c r="E115" s="2160"/>
      <c r="F115" s="2161"/>
      <c r="G115" s="2113">
        <v>1</v>
      </c>
      <c r="H115" s="2162" t="str">
        <f>VLOOKUP($BL$88,[2]eFHH!$P$1:$XX$3017,13,FALSE)</f>
        <v>Male</v>
      </c>
      <c r="I115" s="2163"/>
      <c r="J115" s="2115" t="s">
        <v>3</v>
      </c>
      <c r="K115" s="2116"/>
      <c r="L115" s="2116"/>
      <c r="M115" s="2116"/>
      <c r="N115" s="2164"/>
      <c r="O115" s="2108"/>
      <c r="P115" s="2113">
        <v>1</v>
      </c>
      <c r="Q115" s="2162" t="str">
        <f>VLOOKUP($BM$92,[2]eFHH!$P$1:$XX$3017,10,FALSE)</f>
        <v>No</v>
      </c>
      <c r="R115" s="2165"/>
      <c r="S115" s="2166"/>
      <c r="T115" s="2166"/>
      <c r="U115" s="2115" t="s">
        <v>3</v>
      </c>
      <c r="V115" s="2116"/>
      <c r="W115" s="2116"/>
      <c r="X115" s="2116"/>
      <c r="Y115" s="2116"/>
      <c r="Z115" s="2167"/>
      <c r="AA115" s="2168" t="str">
        <f>CONCATENATE("[&gt;&gt;"," ",VLOOKUP($BL$95,[2]eFHH!$P$1:$XX$3017,3,FALSE),"]")</f>
        <v>[&gt;&gt; طفل دیگر]</v>
      </c>
      <c r="AB115" s="2168"/>
      <c r="AC115" s="2169"/>
      <c r="AD115" s="2113">
        <v>1</v>
      </c>
      <c r="AE115" s="2166" t="str">
        <f>VLOOKUP(BL$98,[2]eFHH!$P$1:$XX$3017,10,FALSE)</f>
        <v>No</v>
      </c>
      <c r="AF115" s="2166"/>
      <c r="AG115" s="2170" t="str">
        <f>CONCATENATE("[&gt;&gt;",VLOOKUP(BN$96,[2]eFHH!$P$1:$XX$3017,3,FALSE),"]")</f>
        <v>[&gt;&gt;1.12]</v>
      </c>
      <c r="AH115" s="2166"/>
      <c r="AI115" s="2171"/>
      <c r="AJ115" s="2115" t="s">
        <v>3</v>
      </c>
      <c r="AK115" s="2116"/>
      <c r="AL115" s="2116"/>
      <c r="AM115" s="2116"/>
      <c r="AN115" s="2116"/>
      <c r="AO115" s="2164"/>
      <c r="AP115" s="2115" t="s">
        <v>63</v>
      </c>
      <c r="AQ115" s="2116"/>
      <c r="AR115" s="2116"/>
      <c r="AS115" s="2172" t="str">
        <f>VLOOKUP(BL$101,[2]eFHH!$P$1:$XX$3017,10,FALSE)</f>
        <v>Days</v>
      </c>
      <c r="AT115" s="2173"/>
      <c r="AU115" s="2118"/>
      <c r="AV115" s="2174">
        <v>1</v>
      </c>
      <c r="AW115" s="2175" t="str">
        <f>VLOOKUP(BL$106,[2]eFHH!$P$1:$XX$3017,10,FALSE)</f>
        <v>No</v>
      </c>
      <c r="AX115" s="2166"/>
      <c r="AY115" s="2166"/>
      <c r="AZ115" s="2165"/>
      <c r="BA115" s="2176" t="s">
        <v>5</v>
      </c>
      <c r="BB115" s="2177" t="str">
        <f>VLOOKUP(BL$110,[2]eFHH!$P$1:$XX$3017,36,FALSE)</f>
        <v>No</v>
      </c>
      <c r="BC115" s="2178"/>
      <c r="BD115" s="2179"/>
      <c r="BE115" s="1079" t="s">
        <v>0</v>
      </c>
      <c r="BF115" s="2180" t="s">
        <v>1</v>
      </c>
      <c r="BG115" s="2181">
        <v>1</v>
      </c>
      <c r="BH115" s="2175" t="str">
        <f>VLOOKUP(BL$115,[2]eFHH!$P$1:$XX$3017,10,FALSE)</f>
        <v>No</v>
      </c>
      <c r="BI115" s="2166"/>
      <c r="BJ115" s="2166"/>
      <c r="BK115" s="2182"/>
      <c r="BL115" s="965">
        <v>3.17</v>
      </c>
      <c r="BM115" s="965"/>
      <c r="BU115" s="2126"/>
      <c r="BV115" s="2"/>
    </row>
    <row r="116" spans="1:74" s="811" customFormat="1" ht="14.25" customHeight="1" thickBot="1">
      <c r="A116" s="2127"/>
      <c r="B116" s="2103"/>
      <c r="C116" s="1942"/>
      <c r="D116" s="1942"/>
      <c r="E116" s="1942"/>
      <c r="F116" s="774"/>
      <c r="G116" s="2128">
        <v>2</v>
      </c>
      <c r="H116" s="2129" t="str">
        <f>VLOOKUP($BL$88,[2]eFHH!$P$1:$XX$3017,14,FALSE)</f>
        <v>Female</v>
      </c>
      <c r="I116" s="2130"/>
      <c r="J116" s="2110"/>
      <c r="K116" s="2106"/>
      <c r="L116" s="2106"/>
      <c r="M116" s="2106"/>
      <c r="N116" s="2107"/>
      <c r="O116" s="2108"/>
      <c r="P116" s="2183">
        <v>2</v>
      </c>
      <c r="Q116" s="2129" t="str">
        <f>VLOOKUP($BM$92,[2]eFHH!$P$1:$XX$3017,11,FALSE)</f>
        <v>Yes</v>
      </c>
      <c r="R116" s="2132" t="str">
        <f>CONCATENATE("[&gt;&gt;",FIXED(VLOOKUP($BM$92,[2]eFHH!$P$1:$XX$3017,3,FALSE),2),"]")</f>
        <v>[&gt;&gt;1.10]</v>
      </c>
      <c r="S116" s="2132"/>
      <c r="T116" s="2184"/>
      <c r="U116" s="2110"/>
      <c r="V116" s="2106"/>
      <c r="W116" s="2106"/>
      <c r="X116" s="2106"/>
      <c r="Y116" s="2106"/>
      <c r="Z116" s="2185"/>
      <c r="AA116" s="2112"/>
      <c r="AB116" s="2112"/>
      <c r="AC116" s="2186"/>
      <c r="AD116" s="2136">
        <v>2</v>
      </c>
      <c r="AE116" s="2137" t="str">
        <f>VLOOKUP(BL$98,[2]eFHH!$P$1:$XX$3017,11,FALSE)</f>
        <v>Yes</v>
      </c>
      <c r="AF116" s="2137"/>
      <c r="AG116" s="881"/>
      <c r="AH116" s="881"/>
      <c r="AI116" s="2138"/>
      <c r="AJ116" s="2110"/>
      <c r="AK116" s="2106"/>
      <c r="AL116" s="2106"/>
      <c r="AM116" s="2106"/>
      <c r="AN116" s="2106"/>
      <c r="AO116" s="2107"/>
      <c r="AP116" s="2110"/>
      <c r="AQ116" s="2106"/>
      <c r="AR116" s="2106"/>
      <c r="AS116" s="585"/>
      <c r="AT116" s="2187"/>
      <c r="AU116" s="2118"/>
      <c r="AV116" s="2119">
        <v>2</v>
      </c>
      <c r="AW116" s="2129" t="str">
        <f>VLOOKUP(BL$106,[2]eFHH!$P$1:$XX$3017,11,FALSE)</f>
        <v>Yes</v>
      </c>
      <c r="AX116" s="2137"/>
      <c r="AY116" s="2137"/>
      <c r="AZ116" s="2137"/>
      <c r="BA116" s="2188" t="s">
        <v>3</v>
      </c>
      <c r="BB116" s="2189"/>
      <c r="BC116" s="2189"/>
      <c r="BD116" s="2189"/>
      <c r="BE116" s="2189"/>
      <c r="BF116" s="2190"/>
      <c r="BG116" s="2139">
        <v>2</v>
      </c>
      <c r="BH116" s="2140" t="str">
        <f>VLOOKUP(BL$115,[2]eFHH!$P$1:$XX$3017,11,FALSE)</f>
        <v>Yes</v>
      </c>
      <c r="BI116" s="2137"/>
      <c r="BJ116" s="2137"/>
      <c r="BK116" s="2141"/>
      <c r="BL116" s="969">
        <f>VLOOKUP(BL115,[2]eFHH!$P$1:$XX$3017,60,FALSE)</f>
        <v>0</v>
      </c>
      <c r="BM116" s="969"/>
      <c r="BU116" s="2126"/>
      <c r="BV116" s="2"/>
    </row>
    <row r="117" spans="1:74" s="811" customFormat="1" ht="12.95" customHeight="1" thickTop="1" thickBot="1">
      <c r="A117" s="2127"/>
      <c r="B117" s="2191"/>
      <c r="C117" s="2192"/>
      <c r="D117" s="2193"/>
      <c r="E117" s="1085" t="s">
        <v>0</v>
      </c>
      <c r="F117" s="2194" t="s">
        <v>1</v>
      </c>
      <c r="G117" s="2195"/>
      <c r="H117" s="1085" t="s">
        <v>0</v>
      </c>
      <c r="I117" s="2196" t="s">
        <v>1</v>
      </c>
      <c r="J117" s="2197" t="str">
        <f>VLOOKUP($BL$88,[2]eFHH!$P$1:$XX$3017,15,FALSE)</f>
        <v>Years</v>
      </c>
      <c r="K117" s="2198"/>
      <c r="L117" s="2199"/>
      <c r="M117" s="1085" t="s">
        <v>0</v>
      </c>
      <c r="N117" s="1088" t="s">
        <v>1</v>
      </c>
      <c r="O117" s="2147"/>
      <c r="P117" s="2200"/>
      <c r="Q117" s="2201"/>
      <c r="R117" s="2156"/>
      <c r="S117" s="2202" t="s">
        <v>0</v>
      </c>
      <c r="T117" s="2194" t="s">
        <v>1</v>
      </c>
      <c r="U117" s="2203"/>
      <c r="V117" s="2193"/>
      <c r="W117" s="2193"/>
      <c r="X117" s="2204"/>
      <c r="Y117" s="1085" t="s">
        <v>0</v>
      </c>
      <c r="Z117" s="1085" t="s">
        <v>1</v>
      </c>
      <c r="AA117" s="2205"/>
      <c r="AB117" s="2205"/>
      <c r="AC117" s="2206"/>
      <c r="AD117" s="2207"/>
      <c r="AE117" s="2208"/>
      <c r="AF117" s="2208"/>
      <c r="AG117" s="2209"/>
      <c r="AH117" s="1085" t="s">
        <v>0</v>
      </c>
      <c r="AI117" s="1088" t="s">
        <v>1</v>
      </c>
      <c r="AJ117" s="2210"/>
      <c r="AK117" s="2193"/>
      <c r="AL117" s="2193"/>
      <c r="AM117" s="2211"/>
      <c r="AN117" s="1085" t="s">
        <v>0</v>
      </c>
      <c r="AO117" s="2202" t="s">
        <v>1</v>
      </c>
      <c r="AP117" s="2203"/>
      <c r="AQ117" s="2211"/>
      <c r="AR117" s="2193"/>
      <c r="AS117" s="1085" t="s">
        <v>0</v>
      </c>
      <c r="AT117" s="2196" t="s">
        <v>1</v>
      </c>
      <c r="AU117" s="2147"/>
      <c r="AV117" s="2212"/>
      <c r="AW117" s="2155"/>
      <c r="AX117" s="2156"/>
      <c r="AY117" s="2213" t="s">
        <v>0</v>
      </c>
      <c r="AZ117" s="2196" t="s">
        <v>1</v>
      </c>
      <c r="BA117" s="2214"/>
      <c r="BB117" s="2215"/>
      <c r="BC117" s="2215"/>
      <c r="BD117" s="2215"/>
      <c r="BE117" s="2215"/>
      <c r="BF117" s="2216"/>
      <c r="BG117" s="2217"/>
      <c r="BH117" s="2201"/>
      <c r="BI117" s="2156"/>
      <c r="BJ117" s="2213" t="s">
        <v>0</v>
      </c>
      <c r="BK117" s="1088" t="s">
        <v>1</v>
      </c>
      <c r="BL117" s="816"/>
      <c r="BM117" s="816"/>
      <c r="BU117" s="2126"/>
      <c r="BV117" s="2"/>
    </row>
    <row r="118" spans="1:74" s="811" customFormat="1" ht="14.25" customHeight="1">
      <c r="A118" s="2127">
        <f>A115+1</f>
        <v>17</v>
      </c>
      <c r="B118" s="2159"/>
      <c r="C118" s="2160"/>
      <c r="D118" s="2160"/>
      <c r="E118" s="2160"/>
      <c r="F118" s="2161"/>
      <c r="G118" s="2113">
        <v>1</v>
      </c>
      <c r="H118" s="2162" t="str">
        <f>VLOOKUP($BL$88,[2]eFHH!$P$1:$XX$3017,13,FALSE)</f>
        <v>Male</v>
      </c>
      <c r="I118" s="2163"/>
      <c r="J118" s="2115" t="s">
        <v>3</v>
      </c>
      <c r="K118" s="2116"/>
      <c r="L118" s="2116"/>
      <c r="M118" s="2116"/>
      <c r="N118" s="2164"/>
      <c r="O118" s="2108"/>
      <c r="P118" s="2113">
        <v>1</v>
      </c>
      <c r="Q118" s="2162" t="str">
        <f>VLOOKUP($BM$92,[2]eFHH!$P$1:$XX$3017,10,FALSE)</f>
        <v>No</v>
      </c>
      <c r="R118" s="2165"/>
      <c r="S118" s="2166"/>
      <c r="T118" s="2166"/>
      <c r="U118" s="2115" t="s">
        <v>3</v>
      </c>
      <c r="V118" s="2116"/>
      <c r="W118" s="2116"/>
      <c r="X118" s="2116"/>
      <c r="Y118" s="2116"/>
      <c r="Z118" s="2167"/>
      <c r="AA118" s="2168" t="str">
        <f>CONCATENATE("[&gt;&gt;"," ",VLOOKUP($BL$95,[2]eFHH!$P$1:$XX$3017,3,FALSE),"]")</f>
        <v>[&gt;&gt; طفل دیگر]</v>
      </c>
      <c r="AB118" s="2168"/>
      <c r="AC118" s="2169"/>
      <c r="AD118" s="2113">
        <v>1</v>
      </c>
      <c r="AE118" s="2166" t="str">
        <f>VLOOKUP(BL$98,[2]eFHH!$P$1:$XX$3017,10,FALSE)</f>
        <v>No</v>
      </c>
      <c r="AF118" s="2166"/>
      <c r="AG118" s="2170" t="str">
        <f>CONCATENATE("[&gt;&gt;",VLOOKUP(BN$96,[2]eFHH!$P$1:$XX$3017,3,FALSE),"]")</f>
        <v>[&gt;&gt;1.12]</v>
      </c>
      <c r="AH118" s="2166"/>
      <c r="AI118" s="2171"/>
      <c r="AJ118" s="2115" t="s">
        <v>3</v>
      </c>
      <c r="AK118" s="2116"/>
      <c r="AL118" s="2116"/>
      <c r="AM118" s="2116"/>
      <c r="AN118" s="2116"/>
      <c r="AO118" s="2164"/>
      <c r="AP118" s="2115" t="s">
        <v>63</v>
      </c>
      <c r="AQ118" s="2116"/>
      <c r="AR118" s="2116"/>
      <c r="AS118" s="2172" t="str">
        <f>VLOOKUP(BL$101,[2]eFHH!$P$1:$XX$3017,10,FALSE)</f>
        <v>Days</v>
      </c>
      <c r="AT118" s="2173"/>
      <c r="AU118" s="2118"/>
      <c r="AV118" s="2174">
        <v>1</v>
      </c>
      <c r="AW118" s="2175" t="str">
        <f>VLOOKUP(BL$106,[2]eFHH!$P$1:$XX$3017,10,FALSE)</f>
        <v>No</v>
      </c>
      <c r="AX118" s="2166"/>
      <c r="AY118" s="2166"/>
      <c r="AZ118" s="2165"/>
      <c r="BA118" s="2176" t="s">
        <v>5</v>
      </c>
      <c r="BB118" s="2177" t="str">
        <f>VLOOKUP(BL$110,[2]eFHH!$P$1:$XX$3017,36,FALSE)</f>
        <v>No</v>
      </c>
      <c r="BC118" s="2178"/>
      <c r="BD118" s="2179"/>
      <c r="BE118" s="1079" t="s">
        <v>0</v>
      </c>
      <c r="BF118" s="2180" t="s">
        <v>1</v>
      </c>
      <c r="BG118" s="2181">
        <v>1</v>
      </c>
      <c r="BH118" s="2175" t="str">
        <f>VLOOKUP(BL$115,[2]eFHH!$P$1:$XX$3017,10,FALSE)</f>
        <v>No</v>
      </c>
      <c r="BI118" s="2166"/>
      <c r="BJ118" s="2166"/>
      <c r="BK118" s="2182"/>
      <c r="BL118" s="972" t="str">
        <f>VLOOKUP(BL115,[2]eFHH!$P$1:$XX$3017,3,FALSE)</f>
        <v/>
      </c>
      <c r="BM118" s="972"/>
      <c r="BU118" s="2126"/>
      <c r="BV118" s="2"/>
    </row>
    <row r="119" spans="1:74" s="811" customFormat="1" ht="14.25" customHeight="1" thickBot="1">
      <c r="A119" s="2127"/>
      <c r="B119" s="2103"/>
      <c r="C119" s="1942"/>
      <c r="D119" s="1942"/>
      <c r="E119" s="1942"/>
      <c r="F119" s="774"/>
      <c r="G119" s="2128">
        <v>2</v>
      </c>
      <c r="H119" s="2129" t="str">
        <f>VLOOKUP($BL$88,[2]eFHH!$P$1:$XX$3017,14,FALSE)</f>
        <v>Female</v>
      </c>
      <c r="I119" s="2130"/>
      <c r="J119" s="2110"/>
      <c r="K119" s="2106"/>
      <c r="L119" s="2106"/>
      <c r="M119" s="2106"/>
      <c r="N119" s="2107"/>
      <c r="O119" s="2108"/>
      <c r="P119" s="2183">
        <v>2</v>
      </c>
      <c r="Q119" s="2129" t="str">
        <f>VLOOKUP($BM$92,[2]eFHH!$P$1:$XX$3017,11,FALSE)</f>
        <v>Yes</v>
      </c>
      <c r="R119" s="2132" t="str">
        <f>CONCATENATE("[&gt;&gt;",FIXED(VLOOKUP($BM$92,[2]eFHH!$P$1:$XX$3017,3,FALSE),2),"]")</f>
        <v>[&gt;&gt;1.10]</v>
      </c>
      <c r="S119" s="2132"/>
      <c r="T119" s="2184"/>
      <c r="U119" s="2110"/>
      <c r="V119" s="2106"/>
      <c r="W119" s="2106"/>
      <c r="X119" s="2106"/>
      <c r="Y119" s="2106"/>
      <c r="Z119" s="2185"/>
      <c r="AA119" s="2112"/>
      <c r="AB119" s="2112"/>
      <c r="AC119" s="2186"/>
      <c r="AD119" s="2136">
        <v>2</v>
      </c>
      <c r="AE119" s="2137" t="str">
        <f>VLOOKUP(BL$98,[2]eFHH!$P$1:$XX$3017,11,FALSE)</f>
        <v>Yes</v>
      </c>
      <c r="AF119" s="2137"/>
      <c r="AG119" s="881"/>
      <c r="AH119" s="881"/>
      <c r="AI119" s="2138"/>
      <c r="AJ119" s="2110"/>
      <c r="AK119" s="2106"/>
      <c r="AL119" s="2106"/>
      <c r="AM119" s="2106"/>
      <c r="AN119" s="2106"/>
      <c r="AO119" s="2107"/>
      <c r="AP119" s="2110"/>
      <c r="AQ119" s="2106"/>
      <c r="AR119" s="2106"/>
      <c r="AS119" s="585"/>
      <c r="AT119" s="2187"/>
      <c r="AU119" s="2118"/>
      <c r="AV119" s="2119">
        <v>2</v>
      </c>
      <c r="AW119" s="2129" t="str">
        <f>VLOOKUP(BL$106,[2]eFHH!$P$1:$XX$3017,11,FALSE)</f>
        <v>Yes</v>
      </c>
      <c r="AX119" s="2137"/>
      <c r="AY119" s="2137"/>
      <c r="AZ119" s="2137"/>
      <c r="BA119" s="2188" t="s">
        <v>3</v>
      </c>
      <c r="BB119" s="2189"/>
      <c r="BC119" s="2189"/>
      <c r="BD119" s="2189"/>
      <c r="BE119" s="2189"/>
      <c r="BF119" s="2190"/>
      <c r="BG119" s="2139">
        <v>2</v>
      </c>
      <c r="BH119" s="2140" t="str">
        <f>VLOOKUP(BL$115,[2]eFHH!$P$1:$XX$3017,11,FALSE)</f>
        <v>Yes</v>
      </c>
      <c r="BI119" s="2137"/>
      <c r="BJ119" s="2137"/>
      <c r="BK119" s="2141"/>
      <c r="BL119" s="239">
        <v>3.24</v>
      </c>
      <c r="BM119" s="239"/>
      <c r="BU119" s="2126"/>
      <c r="BV119" s="2"/>
    </row>
    <row r="120" spans="1:74" s="811" customFormat="1" ht="12.95" customHeight="1" thickTop="1" thickBot="1">
      <c r="A120" s="2127"/>
      <c r="B120" s="2191"/>
      <c r="C120" s="2192"/>
      <c r="D120" s="2193"/>
      <c r="E120" s="1085" t="s">
        <v>0</v>
      </c>
      <c r="F120" s="2194" t="s">
        <v>1</v>
      </c>
      <c r="G120" s="2195"/>
      <c r="H120" s="1085" t="s">
        <v>0</v>
      </c>
      <c r="I120" s="2196" t="s">
        <v>1</v>
      </c>
      <c r="J120" s="2197" t="str">
        <f>VLOOKUP($BL$88,[2]eFHH!$P$1:$XX$3017,15,FALSE)</f>
        <v>Years</v>
      </c>
      <c r="K120" s="2198"/>
      <c r="L120" s="2199"/>
      <c r="M120" s="1085" t="s">
        <v>0</v>
      </c>
      <c r="N120" s="1088" t="s">
        <v>1</v>
      </c>
      <c r="O120" s="2147"/>
      <c r="P120" s="2200"/>
      <c r="Q120" s="2201"/>
      <c r="R120" s="2156"/>
      <c r="S120" s="2202" t="s">
        <v>0</v>
      </c>
      <c r="T120" s="2194" t="s">
        <v>1</v>
      </c>
      <c r="U120" s="2203"/>
      <c r="V120" s="2193"/>
      <c r="W120" s="2193"/>
      <c r="X120" s="2204"/>
      <c r="Y120" s="1085" t="s">
        <v>0</v>
      </c>
      <c r="Z120" s="1085" t="s">
        <v>1</v>
      </c>
      <c r="AA120" s="2205"/>
      <c r="AB120" s="2205"/>
      <c r="AC120" s="2206"/>
      <c r="AD120" s="2207"/>
      <c r="AE120" s="2208"/>
      <c r="AF120" s="2208"/>
      <c r="AG120" s="2209"/>
      <c r="AH120" s="1085" t="s">
        <v>0</v>
      </c>
      <c r="AI120" s="1088" t="s">
        <v>1</v>
      </c>
      <c r="AJ120" s="2210"/>
      <c r="AK120" s="2193"/>
      <c r="AL120" s="2193"/>
      <c r="AM120" s="2211"/>
      <c r="AN120" s="1085" t="s">
        <v>0</v>
      </c>
      <c r="AO120" s="2202" t="s">
        <v>1</v>
      </c>
      <c r="AP120" s="2203"/>
      <c r="AQ120" s="2211"/>
      <c r="AR120" s="2193"/>
      <c r="AS120" s="1085" t="s">
        <v>0</v>
      </c>
      <c r="AT120" s="2196" t="s">
        <v>1</v>
      </c>
      <c r="AU120" s="2147"/>
      <c r="AV120" s="2212"/>
      <c r="AW120" s="2155"/>
      <c r="AX120" s="2156"/>
      <c r="AY120" s="2213" t="s">
        <v>0</v>
      </c>
      <c r="AZ120" s="2196" t="s">
        <v>1</v>
      </c>
      <c r="BA120" s="2214"/>
      <c r="BB120" s="2215"/>
      <c r="BC120" s="2215"/>
      <c r="BD120" s="2215"/>
      <c r="BE120" s="2215"/>
      <c r="BF120" s="2216"/>
      <c r="BG120" s="2217"/>
      <c r="BH120" s="2201"/>
      <c r="BI120" s="2156"/>
      <c r="BJ120" s="2213" t="s">
        <v>0</v>
      </c>
      <c r="BK120" s="1088" t="s">
        <v>1</v>
      </c>
      <c r="BL120" s="24"/>
      <c r="BM120" s="24"/>
      <c r="BU120" s="2126"/>
      <c r="BV120" s="2"/>
    </row>
    <row r="121" spans="1:74" s="811" customFormat="1" ht="14.25" customHeight="1">
      <c r="A121" s="2127">
        <f>A118+1</f>
        <v>18</v>
      </c>
      <c r="B121" s="2159"/>
      <c r="C121" s="2160"/>
      <c r="D121" s="2160"/>
      <c r="E121" s="2160"/>
      <c r="F121" s="2161"/>
      <c r="G121" s="2113">
        <v>1</v>
      </c>
      <c r="H121" s="2162" t="str">
        <f>VLOOKUP($BL$88,[2]eFHH!$P$1:$XX$3017,13,FALSE)</f>
        <v>Male</v>
      </c>
      <c r="I121" s="2163"/>
      <c r="J121" s="2115" t="s">
        <v>3</v>
      </c>
      <c r="K121" s="2116"/>
      <c r="L121" s="2116"/>
      <c r="M121" s="2116"/>
      <c r="N121" s="2164"/>
      <c r="O121" s="2108"/>
      <c r="P121" s="2113">
        <v>1</v>
      </c>
      <c r="Q121" s="2162" t="str">
        <f>VLOOKUP($BM$92,[2]eFHH!$P$1:$XX$3017,10,FALSE)</f>
        <v>No</v>
      </c>
      <c r="R121" s="2165"/>
      <c r="S121" s="2166"/>
      <c r="T121" s="2166"/>
      <c r="U121" s="2115" t="s">
        <v>3</v>
      </c>
      <c r="V121" s="2116"/>
      <c r="W121" s="2116"/>
      <c r="X121" s="2116"/>
      <c r="Y121" s="2116"/>
      <c r="Z121" s="2167"/>
      <c r="AA121" s="2168" t="str">
        <f>CONCATENATE("[&gt;&gt;"," ",VLOOKUP($BL$95,[2]eFHH!$P$1:$XX$3017,3,FALSE),"]")</f>
        <v>[&gt;&gt; طفل دیگر]</v>
      </c>
      <c r="AB121" s="2168"/>
      <c r="AC121" s="2169"/>
      <c r="AD121" s="2113">
        <v>1</v>
      </c>
      <c r="AE121" s="2166" t="str">
        <f>VLOOKUP(BL$98,[2]eFHH!$P$1:$XX$3017,10,FALSE)</f>
        <v>No</v>
      </c>
      <c r="AF121" s="2166"/>
      <c r="AG121" s="2170" t="str">
        <f>CONCATENATE("[&gt;&gt;",VLOOKUP(BN$96,[2]eFHH!$P$1:$XX$3017,3,FALSE),"]")</f>
        <v>[&gt;&gt;1.12]</v>
      </c>
      <c r="AH121" s="2166"/>
      <c r="AI121" s="2171"/>
      <c r="AJ121" s="2115" t="s">
        <v>3</v>
      </c>
      <c r="AK121" s="2116"/>
      <c r="AL121" s="2116"/>
      <c r="AM121" s="2116"/>
      <c r="AN121" s="2116"/>
      <c r="AO121" s="2164"/>
      <c r="AP121" s="2115" t="s">
        <v>63</v>
      </c>
      <c r="AQ121" s="2116"/>
      <c r="AR121" s="2116"/>
      <c r="AS121" s="2172" t="str">
        <f>VLOOKUP(BL$101,[2]eFHH!$P$1:$XX$3017,10,FALSE)</f>
        <v>Days</v>
      </c>
      <c r="AT121" s="2173"/>
      <c r="AU121" s="2118"/>
      <c r="AV121" s="2174">
        <v>1</v>
      </c>
      <c r="AW121" s="2175" t="str">
        <f>VLOOKUP(BL$106,[2]eFHH!$P$1:$XX$3017,10,FALSE)</f>
        <v>No</v>
      </c>
      <c r="AX121" s="2166"/>
      <c r="AY121" s="2166"/>
      <c r="AZ121" s="2165"/>
      <c r="BA121" s="2176" t="s">
        <v>5</v>
      </c>
      <c r="BB121" s="2177" t="str">
        <f>VLOOKUP(BL$110,[2]eFHH!$P$1:$XX$3017,36,FALSE)</f>
        <v>No</v>
      </c>
      <c r="BC121" s="2178"/>
      <c r="BD121" s="2179"/>
      <c r="BE121" s="1079" t="s">
        <v>0</v>
      </c>
      <c r="BF121" s="2180" t="s">
        <v>1</v>
      </c>
      <c r="BG121" s="2181">
        <v>1</v>
      </c>
      <c r="BH121" s="2175" t="str">
        <f>VLOOKUP(BL$115,[2]eFHH!$P$1:$XX$3017,10,FALSE)</f>
        <v>No</v>
      </c>
      <c r="BI121" s="2166"/>
      <c r="BJ121" s="2166"/>
      <c r="BK121" s="2182"/>
      <c r="BL121" s="43">
        <f>VLOOKUP(BL119,[2]eFHH!$P$4:$DV$517,65,FALSE)</f>
        <v>0</v>
      </c>
      <c r="BM121" s="43"/>
      <c r="BU121" s="2126"/>
      <c r="BV121" s="2"/>
    </row>
    <row r="122" spans="1:74" s="811" customFormat="1" ht="14.25" customHeight="1" thickBot="1">
      <c r="A122" s="2127"/>
      <c r="B122" s="2103"/>
      <c r="C122" s="1942"/>
      <c r="D122" s="1942"/>
      <c r="E122" s="1942"/>
      <c r="F122" s="774"/>
      <c r="G122" s="2128">
        <v>2</v>
      </c>
      <c r="H122" s="2129" t="str">
        <f>VLOOKUP($BL$88,[2]eFHH!$P$1:$XX$3017,14,FALSE)</f>
        <v>Female</v>
      </c>
      <c r="I122" s="2130"/>
      <c r="J122" s="2110"/>
      <c r="K122" s="2106"/>
      <c r="L122" s="2106"/>
      <c r="M122" s="2106"/>
      <c r="N122" s="2107"/>
      <c r="O122" s="2108"/>
      <c r="P122" s="2183">
        <v>2</v>
      </c>
      <c r="Q122" s="2129" t="str">
        <f>VLOOKUP($BM$92,[2]eFHH!$P$1:$XX$3017,11,FALSE)</f>
        <v>Yes</v>
      </c>
      <c r="R122" s="2132" t="str">
        <f>CONCATENATE("[&gt;&gt;",FIXED(VLOOKUP($BM$92,[2]eFHH!$P$1:$XX$3017,3,FALSE),2),"]")</f>
        <v>[&gt;&gt;1.10]</v>
      </c>
      <c r="S122" s="2132"/>
      <c r="T122" s="2184"/>
      <c r="U122" s="2110"/>
      <c r="V122" s="2106"/>
      <c r="W122" s="2106"/>
      <c r="X122" s="2106"/>
      <c r="Y122" s="2106"/>
      <c r="Z122" s="2185"/>
      <c r="AA122" s="2112"/>
      <c r="AB122" s="2112"/>
      <c r="AC122" s="2186"/>
      <c r="AD122" s="2136">
        <v>2</v>
      </c>
      <c r="AE122" s="2137" t="str">
        <f>VLOOKUP(BL$98,[2]eFHH!$P$1:$XX$3017,11,FALSE)</f>
        <v>Yes</v>
      </c>
      <c r="AF122" s="2137"/>
      <c r="AG122" s="881"/>
      <c r="AH122" s="881"/>
      <c r="AI122" s="2138"/>
      <c r="AJ122" s="2110"/>
      <c r="AK122" s="2106"/>
      <c r="AL122" s="2106"/>
      <c r="AM122" s="2106"/>
      <c r="AN122" s="2106"/>
      <c r="AO122" s="2107"/>
      <c r="AP122" s="2110"/>
      <c r="AQ122" s="2106"/>
      <c r="AR122" s="2106"/>
      <c r="AS122" s="585"/>
      <c r="AT122" s="2187"/>
      <c r="AU122" s="2118"/>
      <c r="AV122" s="2119">
        <v>2</v>
      </c>
      <c r="AW122" s="2129" t="str">
        <f>VLOOKUP(BL$106,[2]eFHH!$P$1:$XX$3017,11,FALSE)</f>
        <v>Yes</v>
      </c>
      <c r="AX122" s="2137"/>
      <c r="AY122" s="2137"/>
      <c r="AZ122" s="2137"/>
      <c r="BA122" s="2188" t="s">
        <v>3</v>
      </c>
      <c r="BB122" s="2189"/>
      <c r="BC122" s="2189"/>
      <c r="BD122" s="2189"/>
      <c r="BE122" s="2189"/>
      <c r="BF122" s="2190"/>
      <c r="BG122" s="2139">
        <v>2</v>
      </c>
      <c r="BH122" s="2140" t="str">
        <f>VLOOKUP(BL$115,[2]eFHH!$P$1:$XX$3017,11,FALSE)</f>
        <v>Yes</v>
      </c>
      <c r="BI122" s="2137"/>
      <c r="BJ122" s="2137"/>
      <c r="BK122" s="2141"/>
      <c r="BL122" s="965" t="s">
        <v>36</v>
      </c>
      <c r="BM122" s="965"/>
      <c r="BU122" s="2126"/>
      <c r="BV122" s="2"/>
    </row>
    <row r="123" spans="1:74" s="811" customFormat="1" ht="12.95" customHeight="1" thickTop="1" thickBot="1">
      <c r="A123" s="2127"/>
      <c r="B123" s="2191"/>
      <c r="C123" s="2192"/>
      <c r="D123" s="2193"/>
      <c r="E123" s="1085" t="s">
        <v>0</v>
      </c>
      <c r="F123" s="2194" t="s">
        <v>1</v>
      </c>
      <c r="G123" s="2195"/>
      <c r="H123" s="1085" t="s">
        <v>0</v>
      </c>
      <c r="I123" s="2196" t="s">
        <v>1</v>
      </c>
      <c r="J123" s="2197" t="str">
        <f>VLOOKUP($BL$88,[2]eFHH!$P$1:$XX$3017,15,FALSE)</f>
        <v>Years</v>
      </c>
      <c r="K123" s="2198"/>
      <c r="L123" s="2199"/>
      <c r="M123" s="1085" t="s">
        <v>0</v>
      </c>
      <c r="N123" s="1088" t="s">
        <v>1</v>
      </c>
      <c r="O123" s="2147"/>
      <c r="P123" s="2200"/>
      <c r="Q123" s="2201"/>
      <c r="R123" s="2156"/>
      <c r="S123" s="2202" t="s">
        <v>0</v>
      </c>
      <c r="T123" s="2194" t="s">
        <v>1</v>
      </c>
      <c r="U123" s="2203"/>
      <c r="V123" s="2193"/>
      <c r="W123" s="2193"/>
      <c r="X123" s="2204"/>
      <c r="Y123" s="1085" t="s">
        <v>0</v>
      </c>
      <c r="Z123" s="1085" t="s">
        <v>1</v>
      </c>
      <c r="AA123" s="2205"/>
      <c r="AB123" s="2205"/>
      <c r="AC123" s="2206"/>
      <c r="AD123" s="2207"/>
      <c r="AE123" s="2208"/>
      <c r="AF123" s="2208"/>
      <c r="AG123" s="2209"/>
      <c r="AH123" s="1085" t="s">
        <v>0</v>
      </c>
      <c r="AI123" s="1088" t="s">
        <v>1</v>
      </c>
      <c r="AJ123" s="2210"/>
      <c r="AK123" s="2193"/>
      <c r="AL123" s="2193"/>
      <c r="AM123" s="2211"/>
      <c r="AN123" s="1085" t="s">
        <v>0</v>
      </c>
      <c r="AO123" s="2202" t="s">
        <v>1</v>
      </c>
      <c r="AP123" s="2203"/>
      <c r="AQ123" s="2211"/>
      <c r="AR123" s="2193"/>
      <c r="AS123" s="1085" t="s">
        <v>0</v>
      </c>
      <c r="AT123" s="2196" t="s">
        <v>1</v>
      </c>
      <c r="AU123" s="2147"/>
      <c r="AV123" s="2212"/>
      <c r="AW123" s="2155"/>
      <c r="AX123" s="2156"/>
      <c r="AY123" s="2213" t="s">
        <v>0</v>
      </c>
      <c r="AZ123" s="2196" t="s">
        <v>1</v>
      </c>
      <c r="BA123" s="2214"/>
      <c r="BB123" s="2215"/>
      <c r="BC123" s="2215"/>
      <c r="BD123" s="2215"/>
      <c r="BE123" s="2215"/>
      <c r="BF123" s="2216"/>
      <c r="BG123" s="2217"/>
      <c r="BH123" s="2201"/>
      <c r="BI123" s="2156"/>
      <c r="BJ123" s="2213" t="s">
        <v>0</v>
      </c>
      <c r="BK123" s="1088" t="s">
        <v>1</v>
      </c>
      <c r="BL123" s="810"/>
      <c r="BM123" s="810"/>
      <c r="BU123" s="2126"/>
      <c r="BV123" s="2"/>
    </row>
    <row r="124" spans="1:74" s="811" customFormat="1" ht="14.25" customHeight="1">
      <c r="A124" s="2127">
        <f>A121+1</f>
        <v>19</v>
      </c>
      <c r="B124" s="2159"/>
      <c r="C124" s="2160"/>
      <c r="D124" s="2160"/>
      <c r="E124" s="2160"/>
      <c r="F124" s="2161"/>
      <c r="G124" s="2113">
        <v>1</v>
      </c>
      <c r="H124" s="2162" t="str">
        <f>VLOOKUP($BL$88,[2]eFHH!$P$1:$XX$3017,13,FALSE)</f>
        <v>Male</v>
      </c>
      <c r="I124" s="2163"/>
      <c r="J124" s="2115" t="s">
        <v>3</v>
      </c>
      <c r="K124" s="2116"/>
      <c r="L124" s="2116"/>
      <c r="M124" s="2116"/>
      <c r="N124" s="2164"/>
      <c r="O124" s="2108"/>
      <c r="P124" s="2113">
        <v>1</v>
      </c>
      <c r="Q124" s="2162" t="str">
        <f>VLOOKUP($BM$92,[2]eFHH!$P$1:$XX$3017,10,FALSE)</f>
        <v>No</v>
      </c>
      <c r="R124" s="2165"/>
      <c r="S124" s="2166"/>
      <c r="T124" s="2166"/>
      <c r="U124" s="2115" t="s">
        <v>3</v>
      </c>
      <c r="V124" s="2116"/>
      <c r="W124" s="2116"/>
      <c r="X124" s="2116"/>
      <c r="Y124" s="2116"/>
      <c r="Z124" s="2167"/>
      <c r="AA124" s="2168" t="str">
        <f>CONCATENATE("[&gt;&gt;"," ",VLOOKUP($BL$95,[2]eFHH!$P$1:$XX$3017,3,FALSE),"]")</f>
        <v>[&gt;&gt; طفل دیگر]</v>
      </c>
      <c r="AB124" s="2168"/>
      <c r="AC124" s="2169"/>
      <c r="AD124" s="2113">
        <v>1</v>
      </c>
      <c r="AE124" s="2166" t="str">
        <f>VLOOKUP(BL$98,[2]eFHH!$P$1:$XX$3017,10,FALSE)</f>
        <v>No</v>
      </c>
      <c r="AF124" s="2166"/>
      <c r="AG124" s="2170" t="str">
        <f>CONCATENATE("[&gt;&gt;",VLOOKUP(BN$96,[2]eFHH!$P$1:$XX$3017,3,FALSE),"]")</f>
        <v>[&gt;&gt;1.12]</v>
      </c>
      <c r="AH124" s="2166"/>
      <c r="AI124" s="2171"/>
      <c r="AJ124" s="2115" t="s">
        <v>3</v>
      </c>
      <c r="AK124" s="2116"/>
      <c r="AL124" s="2116"/>
      <c r="AM124" s="2116"/>
      <c r="AN124" s="2116"/>
      <c r="AO124" s="2164"/>
      <c r="AP124" s="2115" t="s">
        <v>63</v>
      </c>
      <c r="AQ124" s="2116"/>
      <c r="AR124" s="2116"/>
      <c r="AS124" s="2172" t="str">
        <f>VLOOKUP(BL$101,[2]eFHH!$P$1:$XX$3017,10,FALSE)</f>
        <v>Days</v>
      </c>
      <c r="AT124" s="2173"/>
      <c r="AU124" s="2118"/>
      <c r="AV124" s="2174">
        <v>1</v>
      </c>
      <c r="AW124" s="2175" t="str">
        <f>VLOOKUP(BL$106,[2]eFHH!$P$1:$XX$3017,10,FALSE)</f>
        <v>No</v>
      </c>
      <c r="AX124" s="2166"/>
      <c r="AY124" s="2166"/>
      <c r="AZ124" s="2165"/>
      <c r="BA124" s="2176" t="s">
        <v>5</v>
      </c>
      <c r="BB124" s="2177" t="str">
        <f>VLOOKUP(BL$110,[2]eFHH!$P$1:$XX$3017,36,FALSE)</f>
        <v>No</v>
      </c>
      <c r="BC124" s="2178"/>
      <c r="BD124" s="2179"/>
      <c r="BE124" s="1079" t="s">
        <v>0</v>
      </c>
      <c r="BF124" s="2180" t="s">
        <v>1</v>
      </c>
      <c r="BG124" s="2181">
        <v>1</v>
      </c>
      <c r="BH124" s="2175" t="str">
        <f>VLOOKUP(BL$115,[2]eFHH!$P$1:$XX$3017,10,FALSE)</f>
        <v>No</v>
      </c>
      <c r="BI124" s="2166"/>
      <c r="BJ124" s="2166"/>
      <c r="BK124" s="2182"/>
      <c r="BL124" s="969">
        <f>VLOOKUP(BL122,[2]eFHH!$P$1:$XX$3017,60,FALSE)</f>
        <v>0</v>
      </c>
      <c r="BM124" s="969"/>
      <c r="BN124" s="965">
        <v>3.23</v>
      </c>
      <c r="BO124" s="965"/>
      <c r="BP124" s="965">
        <v>3.17</v>
      </c>
      <c r="BQ124" s="965"/>
      <c r="BU124" s="2126"/>
      <c r="BV124" s="2"/>
    </row>
    <row r="125" spans="1:74" s="811" customFormat="1" ht="14.25" customHeight="1" thickBot="1">
      <c r="A125" s="2127"/>
      <c r="B125" s="2103"/>
      <c r="C125" s="1942"/>
      <c r="D125" s="1942"/>
      <c r="E125" s="1942"/>
      <c r="F125" s="774"/>
      <c r="G125" s="2128">
        <v>2</v>
      </c>
      <c r="H125" s="2129" t="str">
        <f>VLOOKUP($BL$88,[2]eFHH!$P$1:$XX$3017,14,FALSE)</f>
        <v>Female</v>
      </c>
      <c r="I125" s="2130"/>
      <c r="J125" s="2110"/>
      <c r="K125" s="2106"/>
      <c r="L125" s="2106"/>
      <c r="M125" s="2106"/>
      <c r="N125" s="2107"/>
      <c r="O125" s="2108"/>
      <c r="P125" s="2183">
        <v>2</v>
      </c>
      <c r="Q125" s="2129" t="str">
        <f>VLOOKUP($BM$92,[2]eFHH!$P$1:$XX$3017,11,FALSE)</f>
        <v>Yes</v>
      </c>
      <c r="R125" s="2132" t="str">
        <f>CONCATENATE("[&gt;&gt;",FIXED(VLOOKUP($BM$92,[2]eFHH!$P$1:$XX$3017,3,FALSE),2),"]")</f>
        <v>[&gt;&gt;1.10]</v>
      </c>
      <c r="S125" s="2132"/>
      <c r="T125" s="2184"/>
      <c r="U125" s="2110"/>
      <c r="V125" s="2106"/>
      <c r="W125" s="2106"/>
      <c r="X125" s="2106"/>
      <c r="Y125" s="2106"/>
      <c r="Z125" s="2185"/>
      <c r="AA125" s="2112"/>
      <c r="AB125" s="2112"/>
      <c r="AC125" s="2186"/>
      <c r="AD125" s="2136">
        <v>2</v>
      </c>
      <c r="AE125" s="2137" t="str">
        <f>VLOOKUP(BL$98,[2]eFHH!$P$1:$XX$3017,11,FALSE)</f>
        <v>Yes</v>
      </c>
      <c r="AF125" s="2137"/>
      <c r="AG125" s="881"/>
      <c r="AH125" s="881"/>
      <c r="AI125" s="2138"/>
      <c r="AJ125" s="2110"/>
      <c r="AK125" s="2106"/>
      <c r="AL125" s="2106"/>
      <c r="AM125" s="2106"/>
      <c r="AN125" s="2106"/>
      <c r="AO125" s="2107"/>
      <c r="AP125" s="2110"/>
      <c r="AQ125" s="2106"/>
      <c r="AR125" s="2106"/>
      <c r="AS125" s="585"/>
      <c r="AT125" s="2187"/>
      <c r="AU125" s="2118"/>
      <c r="AV125" s="2119">
        <v>2</v>
      </c>
      <c r="AW125" s="2129" t="str">
        <f>VLOOKUP(BL$106,[2]eFHH!$P$1:$XX$3017,11,FALSE)</f>
        <v>Yes</v>
      </c>
      <c r="AX125" s="2137"/>
      <c r="AY125" s="2137"/>
      <c r="AZ125" s="2137"/>
      <c r="BA125" s="2188" t="s">
        <v>3</v>
      </c>
      <c r="BB125" s="2189"/>
      <c r="BC125" s="2189"/>
      <c r="BD125" s="2189"/>
      <c r="BE125" s="2189"/>
      <c r="BF125" s="2190"/>
      <c r="BG125" s="2139">
        <v>2</v>
      </c>
      <c r="BH125" s="2140" t="str">
        <f>VLOOKUP(BL$115,[2]eFHH!$P$1:$XX$3017,11,FALSE)</f>
        <v>Yes</v>
      </c>
      <c r="BI125" s="2137"/>
      <c r="BJ125" s="2137"/>
      <c r="BK125" s="2141"/>
      <c r="BL125" s="972" t="str">
        <f>VLOOKUP(BL122,[2]eFHH!$P$1:$XX$3017,3,FALSE)</f>
        <v/>
      </c>
      <c r="BM125" s="972"/>
      <c r="BU125" s="2126"/>
      <c r="BV125" s="2"/>
    </row>
    <row r="126" spans="1:74" s="811" customFormat="1" ht="12.95" customHeight="1" thickTop="1" thickBot="1">
      <c r="A126" s="2235"/>
      <c r="B126" s="2191"/>
      <c r="C126" s="2192"/>
      <c r="D126" s="2193"/>
      <c r="E126" s="1085" t="s">
        <v>0</v>
      </c>
      <c r="F126" s="2194" t="s">
        <v>1</v>
      </c>
      <c r="G126" s="2195"/>
      <c r="H126" s="1085" t="s">
        <v>0</v>
      </c>
      <c r="I126" s="2196" t="s">
        <v>1</v>
      </c>
      <c r="J126" s="2197" t="str">
        <f>VLOOKUP($BL$88,[2]eFHH!$P$1:$XX$3017,15,FALSE)</f>
        <v>Years</v>
      </c>
      <c r="K126" s="2198"/>
      <c r="L126" s="2199"/>
      <c r="M126" s="1085" t="s">
        <v>0</v>
      </c>
      <c r="N126" s="1088" t="s">
        <v>1</v>
      </c>
      <c r="O126" s="2147"/>
      <c r="P126" s="2200"/>
      <c r="Q126" s="2201"/>
      <c r="R126" s="2156"/>
      <c r="S126" s="2202" t="s">
        <v>0</v>
      </c>
      <c r="T126" s="2194" t="s">
        <v>1</v>
      </c>
      <c r="U126" s="2203"/>
      <c r="V126" s="2193"/>
      <c r="W126" s="2193"/>
      <c r="X126" s="2204"/>
      <c r="Y126" s="1085" t="s">
        <v>0</v>
      </c>
      <c r="Z126" s="1085" t="s">
        <v>1</v>
      </c>
      <c r="AA126" s="2205"/>
      <c r="AB126" s="2205"/>
      <c r="AC126" s="2206"/>
      <c r="AD126" s="2207"/>
      <c r="AE126" s="2208"/>
      <c r="AF126" s="2208"/>
      <c r="AG126" s="2209"/>
      <c r="AH126" s="1085" t="s">
        <v>0</v>
      </c>
      <c r="AI126" s="1088" t="s">
        <v>1</v>
      </c>
      <c r="AJ126" s="2210"/>
      <c r="AK126" s="2193"/>
      <c r="AL126" s="2193"/>
      <c r="AM126" s="2211"/>
      <c r="AN126" s="1085" t="s">
        <v>0</v>
      </c>
      <c r="AO126" s="2202" t="s">
        <v>1</v>
      </c>
      <c r="AP126" s="2203"/>
      <c r="AQ126" s="2211"/>
      <c r="AR126" s="2193"/>
      <c r="AS126" s="1085" t="s">
        <v>0</v>
      </c>
      <c r="AT126" s="2196" t="s">
        <v>1</v>
      </c>
      <c r="AU126" s="2147"/>
      <c r="AV126" s="2212"/>
      <c r="AW126" s="2155"/>
      <c r="AX126" s="2156"/>
      <c r="AY126" s="2213" t="s">
        <v>0</v>
      </c>
      <c r="AZ126" s="2196" t="s">
        <v>1</v>
      </c>
      <c r="BA126" s="2214"/>
      <c r="BB126" s="2215"/>
      <c r="BC126" s="2215"/>
      <c r="BD126" s="2215"/>
      <c r="BE126" s="2215"/>
      <c r="BF126" s="2216"/>
      <c r="BG126" s="2217"/>
      <c r="BH126" s="2201"/>
      <c r="BI126" s="2156"/>
      <c r="BJ126" s="2213" t="s">
        <v>0</v>
      </c>
      <c r="BK126" s="1088" t="s">
        <v>1</v>
      </c>
      <c r="BL126" s="830"/>
      <c r="BM126" s="830"/>
      <c r="BU126" s="2126"/>
      <c r="BV126" s="2"/>
    </row>
    <row r="127" spans="1:74" s="115" customFormat="1" ht="14.25" customHeight="1">
      <c r="A127" s="22"/>
      <c r="B127" s="20"/>
      <c r="C127" s="13"/>
      <c r="D127" s="13"/>
      <c r="E127" s="13"/>
      <c r="F127" s="13"/>
      <c r="G127" s="13"/>
      <c r="H127" s="13"/>
      <c r="I127" s="13"/>
      <c r="J127" s="13"/>
      <c r="K127" s="13"/>
      <c r="L127" s="13"/>
      <c r="M127" s="13"/>
      <c r="N127" s="13"/>
      <c r="O127" s="13"/>
      <c r="P127" s="13"/>
      <c r="Q127" s="13"/>
      <c r="R127" s="13"/>
      <c r="S127" s="13"/>
      <c r="T127" s="13"/>
      <c r="U127" s="13"/>
      <c r="V127" s="13"/>
      <c r="W127" s="22"/>
      <c r="X127" s="20"/>
      <c r="Y127" s="13"/>
      <c r="Z127" s="13"/>
      <c r="AA127" s="13"/>
      <c r="AB127" s="13"/>
      <c r="AC127" s="13"/>
      <c r="AD127" s="13"/>
      <c r="AE127" s="13"/>
      <c r="AF127" s="13"/>
      <c r="AG127" s="13"/>
      <c r="AH127" s="13"/>
      <c r="AI127" s="13"/>
      <c r="AJ127" s="13"/>
      <c r="AK127" s="13"/>
      <c r="AL127" s="13"/>
      <c r="AM127" s="1249"/>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S127" s="13"/>
      <c r="BT127" s="13"/>
      <c r="BU127" s="2126"/>
      <c r="BV127" s="13"/>
    </row>
  </sheetData>
  <mergeCells count="393">
    <mergeCell ref="A97:A99"/>
    <mergeCell ref="A67:A69"/>
    <mergeCell ref="X51:AC52"/>
    <mergeCell ref="V49:W50"/>
    <mergeCell ref="K50:T50"/>
    <mergeCell ref="J51:T54"/>
    <mergeCell ref="B48:I49"/>
    <mergeCell ref="V54:W54"/>
    <mergeCell ref="V53:W53"/>
    <mergeCell ref="V51:W52"/>
    <mergeCell ref="A87:N87"/>
    <mergeCell ref="A82:A84"/>
    <mergeCell ref="A62:F66"/>
    <mergeCell ref="AA88:AC90"/>
    <mergeCell ref="AD87:AI87"/>
    <mergeCell ref="U87:AC87"/>
    <mergeCell ref="G62:I66"/>
    <mergeCell ref="J62:N66"/>
    <mergeCell ref="R89:T89"/>
    <mergeCell ref="J90:L90"/>
    <mergeCell ref="J91:N92"/>
    <mergeCell ref="U91:Z92"/>
    <mergeCell ref="AA91:AC93"/>
    <mergeCell ref="J82:N83"/>
    <mergeCell ref="U82:Z83"/>
    <mergeCell ref="AA82:AC84"/>
    <mergeCell ref="J67:N68"/>
    <mergeCell ref="J69:L69"/>
    <mergeCell ref="J84:L84"/>
    <mergeCell ref="J79:N80"/>
    <mergeCell ref="U79:Z80"/>
    <mergeCell ref="AA79:AC81"/>
    <mergeCell ref="J70:N71"/>
    <mergeCell ref="U70:Z71"/>
    <mergeCell ref="AA70:AC72"/>
    <mergeCell ref="R77:T77"/>
    <mergeCell ref="R83:T83"/>
    <mergeCell ref="J88:N89"/>
    <mergeCell ref="AJ79:AO80"/>
    <mergeCell ref="AP79:AR80"/>
    <mergeCell ref="AS79:AT80"/>
    <mergeCell ref="R80:T80"/>
    <mergeCell ref="BA80:BF81"/>
    <mergeCell ref="J81:L81"/>
    <mergeCell ref="J78:L78"/>
    <mergeCell ref="AP70:AR71"/>
    <mergeCell ref="AS70:AT71"/>
    <mergeCell ref="R71:T71"/>
    <mergeCell ref="BA71:BF72"/>
    <mergeCell ref="J72:L72"/>
    <mergeCell ref="J73:N74"/>
    <mergeCell ref="U73:Z74"/>
    <mergeCell ref="AA73:AC75"/>
    <mergeCell ref="AJ73:AO74"/>
    <mergeCell ref="AP73:AR74"/>
    <mergeCell ref="AS73:AT74"/>
    <mergeCell ref="R74:T74"/>
    <mergeCell ref="BA74:BF75"/>
    <mergeCell ref="J75:L75"/>
    <mergeCell ref="J76:N77"/>
    <mergeCell ref="U76:Z77"/>
    <mergeCell ref="AA76:AC78"/>
    <mergeCell ref="AJ70:AO71"/>
    <mergeCell ref="V45:W45"/>
    <mergeCell ref="A48:A49"/>
    <mergeCell ref="A46:A47"/>
    <mergeCell ref="A44:T44"/>
    <mergeCell ref="B46:I47"/>
    <mergeCell ref="V48:W48"/>
    <mergeCell ref="V47:W47"/>
    <mergeCell ref="V46:W46"/>
    <mergeCell ref="BC50:BK50"/>
    <mergeCell ref="X49:AC50"/>
    <mergeCell ref="BB51:BK54"/>
    <mergeCell ref="AN44:BK44"/>
    <mergeCell ref="AD51:AL54"/>
    <mergeCell ref="V44:AL44"/>
    <mergeCell ref="AE50:AL50"/>
    <mergeCell ref="BU108:BU111"/>
    <mergeCell ref="BU112:BU115"/>
    <mergeCell ref="AV56:AZ56"/>
    <mergeCell ref="AP56:AT56"/>
    <mergeCell ref="AL56:AO56"/>
    <mergeCell ref="BA66:BF66"/>
    <mergeCell ref="Y58:AK64"/>
    <mergeCell ref="BA68:BF69"/>
    <mergeCell ref="AP67:AR68"/>
    <mergeCell ref="BA58:BF65"/>
    <mergeCell ref="BA77:BF78"/>
    <mergeCell ref="BA83:BF84"/>
    <mergeCell ref="BA89:BF90"/>
    <mergeCell ref="AP91:AR92"/>
    <mergeCell ref="AS91:AT92"/>
    <mergeCell ref="BA92:BF93"/>
    <mergeCell ref="U88:Z89"/>
    <mergeCell ref="BU116:BU119"/>
    <mergeCell ref="BU120:BU123"/>
    <mergeCell ref="BU104:BU107"/>
    <mergeCell ref="BN96:BO96"/>
    <mergeCell ref="BL95:BM95"/>
    <mergeCell ref="BM92:BN92"/>
    <mergeCell ref="BA56:BF56"/>
    <mergeCell ref="AV57:BK57"/>
    <mergeCell ref="Y56:AK56"/>
    <mergeCell ref="AV58:AZ66"/>
    <mergeCell ref="BO100:BP100"/>
    <mergeCell ref="BL97:BM97"/>
    <mergeCell ref="BL106:BM106"/>
    <mergeCell ref="AS100:AT101"/>
    <mergeCell ref="BA101:BF102"/>
    <mergeCell ref="BG58:BK66"/>
    <mergeCell ref="AS67:AT68"/>
    <mergeCell ref="AJ76:AO77"/>
    <mergeCell ref="AP76:AR77"/>
    <mergeCell ref="AS76:AT77"/>
    <mergeCell ref="AJ82:AO83"/>
    <mergeCell ref="AP82:AR83"/>
    <mergeCell ref="AS82:AT83"/>
    <mergeCell ref="BG56:BK56"/>
    <mergeCell ref="BU124:BU127"/>
    <mergeCell ref="T58:X64"/>
    <mergeCell ref="R68:T68"/>
    <mergeCell ref="A58:N61"/>
    <mergeCell ref="P56:S56"/>
    <mergeCell ref="P57:AT57"/>
    <mergeCell ref="A56:N57"/>
    <mergeCell ref="AA67:AC69"/>
    <mergeCell ref="U67:Z68"/>
    <mergeCell ref="P58:S66"/>
    <mergeCell ref="U66:AC66"/>
    <mergeCell ref="Y65:AC65"/>
    <mergeCell ref="AJ65:AK65"/>
    <mergeCell ref="AJ66:AO66"/>
    <mergeCell ref="AJ67:AO68"/>
    <mergeCell ref="T56:X56"/>
    <mergeCell ref="BM67:BM70"/>
    <mergeCell ref="BM71:BM74"/>
    <mergeCell ref="BM75:BM78"/>
    <mergeCell ref="BM79:BM85"/>
    <mergeCell ref="BU88:BU91"/>
    <mergeCell ref="BU92:BU95"/>
    <mergeCell ref="BU96:BU99"/>
    <mergeCell ref="BU100:BU103"/>
    <mergeCell ref="A25:I26"/>
    <mergeCell ref="A23:I24"/>
    <mergeCell ref="Y14:AO14"/>
    <mergeCell ref="Y18:AO18"/>
    <mergeCell ref="Q27:R28"/>
    <mergeCell ref="BR26:BS26"/>
    <mergeCell ref="BR27:BS27"/>
    <mergeCell ref="S27:S28"/>
    <mergeCell ref="W26:X26"/>
    <mergeCell ref="BR23:BS23"/>
    <mergeCell ref="W22:X22"/>
    <mergeCell ref="W18:X18"/>
    <mergeCell ref="W23:AH24"/>
    <mergeCell ref="AI23:AM24"/>
    <mergeCell ref="BR25:BS25"/>
    <mergeCell ref="W27:AH28"/>
    <mergeCell ref="AI27:AM28"/>
    <mergeCell ref="Q21:R22"/>
    <mergeCell ref="S19:S20"/>
    <mergeCell ref="S21:S22"/>
    <mergeCell ref="BR15:BS15"/>
    <mergeCell ref="S25:S26"/>
    <mergeCell ref="A15:T15"/>
    <mergeCell ref="Y22:AO22"/>
    <mergeCell ref="A1:BK1"/>
    <mergeCell ref="S17:S18"/>
    <mergeCell ref="BR18:BS18"/>
    <mergeCell ref="BR19:BS19"/>
    <mergeCell ref="BR21:BS21"/>
    <mergeCell ref="A14:B14"/>
    <mergeCell ref="BP14:BQ14"/>
    <mergeCell ref="A21:I22"/>
    <mergeCell ref="A19:I20"/>
    <mergeCell ref="J21:J22"/>
    <mergeCell ref="K21:P22"/>
    <mergeCell ref="J19:J20"/>
    <mergeCell ref="K19:P20"/>
    <mergeCell ref="Q19:R20"/>
    <mergeCell ref="AW9:AW12"/>
    <mergeCell ref="AV9:AV12"/>
    <mergeCell ref="BR14:BS14"/>
    <mergeCell ref="W15:AH16"/>
    <mergeCell ref="AI15:AM16"/>
    <mergeCell ref="BR13:BS13"/>
    <mergeCell ref="C14:T14"/>
    <mergeCell ref="BP13:BQ13"/>
    <mergeCell ref="BR17:BS17"/>
    <mergeCell ref="W14:X14"/>
    <mergeCell ref="A17:I18"/>
    <mergeCell ref="BP15:BQ15"/>
    <mergeCell ref="Q17:R18"/>
    <mergeCell ref="BL4:BM4"/>
    <mergeCell ref="BL3:BM3"/>
    <mergeCell ref="BL5:BM5"/>
    <mergeCell ref="BP16:BQ16"/>
    <mergeCell ref="J17:J18"/>
    <mergeCell ref="K17:P18"/>
    <mergeCell ref="B6:J7"/>
    <mergeCell ref="A3:B3"/>
    <mergeCell ref="C3:BK3"/>
    <mergeCell ref="A6:A7"/>
    <mergeCell ref="BL13:BM13"/>
    <mergeCell ref="L5:W6"/>
    <mergeCell ref="K5:K6"/>
    <mergeCell ref="X4:X5"/>
    <mergeCell ref="Y4:AH5"/>
    <mergeCell ref="BR22:BS22"/>
    <mergeCell ref="J23:J24"/>
    <mergeCell ref="K23:P24"/>
    <mergeCell ref="Q23:R24"/>
    <mergeCell ref="K25:P26"/>
    <mergeCell ref="Q25:R26"/>
    <mergeCell ref="Q29:R30"/>
    <mergeCell ref="S29:S30"/>
    <mergeCell ref="S31:S34"/>
    <mergeCell ref="J31:J34"/>
    <mergeCell ref="Q31:R34"/>
    <mergeCell ref="K31:P34"/>
    <mergeCell ref="J27:J28"/>
    <mergeCell ref="J29:J30"/>
    <mergeCell ref="K29:P30"/>
    <mergeCell ref="J25:J26"/>
    <mergeCell ref="S23:S24"/>
    <mergeCell ref="Y26:AO26"/>
    <mergeCell ref="A29:I30"/>
    <mergeCell ref="A27:I28"/>
    <mergeCell ref="K27:P28"/>
    <mergeCell ref="C31:I34"/>
    <mergeCell ref="BO99:BP99"/>
    <mergeCell ref="A70:A72"/>
    <mergeCell ref="A73:A75"/>
    <mergeCell ref="A76:A78"/>
    <mergeCell ref="A79:A81"/>
    <mergeCell ref="A88:A90"/>
    <mergeCell ref="A91:A93"/>
    <mergeCell ref="A94:A96"/>
    <mergeCell ref="AL58:AO65"/>
    <mergeCell ref="AP58:AT66"/>
    <mergeCell ref="A31:A34"/>
    <mergeCell ref="A85:BK85"/>
    <mergeCell ref="BL88:BM88"/>
    <mergeCell ref="BM93:BN93"/>
    <mergeCell ref="BM94:BN94"/>
    <mergeCell ref="BL98:BM98"/>
    <mergeCell ref="BL99:BM99"/>
    <mergeCell ref="BL90:BM90"/>
    <mergeCell ref="BL91:BM91"/>
    <mergeCell ref="BL96:BM96"/>
    <mergeCell ref="B31:B34"/>
    <mergeCell ref="A42:BK42"/>
    <mergeCell ref="BL100:BM100"/>
    <mergeCell ref="BL125:BM125"/>
    <mergeCell ref="BL119:BM119"/>
    <mergeCell ref="BL121:BM121"/>
    <mergeCell ref="BL122:BM122"/>
    <mergeCell ref="BL124:BM124"/>
    <mergeCell ref="BN102:BO102"/>
    <mergeCell ref="BN124:BO124"/>
    <mergeCell ref="BO101:BP101"/>
    <mergeCell ref="BL115:BM115"/>
    <mergeCell ref="BL116:BM116"/>
    <mergeCell ref="BL118:BM118"/>
    <mergeCell ref="BL107:BM107"/>
    <mergeCell ref="BL109:BM109"/>
    <mergeCell ref="BL110:BM110"/>
    <mergeCell ref="BL112:BM112"/>
    <mergeCell ref="BL113:BM113"/>
    <mergeCell ref="BL101:BM101"/>
    <mergeCell ref="BP104:BQ104"/>
    <mergeCell ref="BL103:BM103"/>
    <mergeCell ref="BL104:BM104"/>
    <mergeCell ref="BP124:BQ124"/>
    <mergeCell ref="A106:A108"/>
    <mergeCell ref="A109:A111"/>
    <mergeCell ref="A112:A114"/>
    <mergeCell ref="A115:A117"/>
    <mergeCell ref="A118:A120"/>
    <mergeCell ref="A121:A123"/>
    <mergeCell ref="A124:A126"/>
    <mergeCell ref="A103:A105"/>
    <mergeCell ref="AP100:AR101"/>
    <mergeCell ref="A100:A102"/>
    <mergeCell ref="AP106:AR107"/>
    <mergeCell ref="AP112:AR113"/>
    <mergeCell ref="AP118:AR119"/>
    <mergeCell ref="AP124:AR125"/>
    <mergeCell ref="AJ100:AO101"/>
    <mergeCell ref="R101:T101"/>
    <mergeCell ref="J102:L102"/>
    <mergeCell ref="J103:N104"/>
    <mergeCell ref="U103:Z104"/>
    <mergeCell ref="AA103:AC105"/>
    <mergeCell ref="AJ103:AO104"/>
    <mergeCell ref="R104:T104"/>
    <mergeCell ref="J105:L105"/>
    <mergeCell ref="J100:N101"/>
    <mergeCell ref="AJ88:AO89"/>
    <mergeCell ref="AP94:AR95"/>
    <mergeCell ref="AS94:AT95"/>
    <mergeCell ref="BA95:BF96"/>
    <mergeCell ref="J93:L93"/>
    <mergeCell ref="J94:N95"/>
    <mergeCell ref="U94:Z95"/>
    <mergeCell ref="AA94:AC96"/>
    <mergeCell ref="AJ94:AO95"/>
    <mergeCell ref="R95:T95"/>
    <mergeCell ref="J96:L96"/>
    <mergeCell ref="AP88:AR89"/>
    <mergeCell ref="AS88:AT89"/>
    <mergeCell ref="AJ91:AO92"/>
    <mergeCell ref="R92:T92"/>
    <mergeCell ref="AP97:AR98"/>
    <mergeCell ref="AS97:AT98"/>
    <mergeCell ref="BA98:BF99"/>
    <mergeCell ref="J97:N98"/>
    <mergeCell ref="U97:Z98"/>
    <mergeCell ref="AA97:AC99"/>
    <mergeCell ref="AJ97:AO98"/>
    <mergeCell ref="AP103:AR104"/>
    <mergeCell ref="AS103:AT104"/>
    <mergeCell ref="BA104:BF105"/>
    <mergeCell ref="R98:T98"/>
    <mergeCell ref="J99:L99"/>
    <mergeCell ref="U100:Z101"/>
    <mergeCell ref="AA100:AC102"/>
    <mergeCell ref="AS106:AT107"/>
    <mergeCell ref="BA107:BF108"/>
    <mergeCell ref="J106:N107"/>
    <mergeCell ref="U106:Z107"/>
    <mergeCell ref="AA106:AC108"/>
    <mergeCell ref="AJ106:AO107"/>
    <mergeCell ref="R107:T107"/>
    <mergeCell ref="J108:L108"/>
    <mergeCell ref="AP109:AR110"/>
    <mergeCell ref="AS109:AT110"/>
    <mergeCell ref="BA110:BF111"/>
    <mergeCell ref="J109:N110"/>
    <mergeCell ref="U109:Z110"/>
    <mergeCell ref="AA109:AC111"/>
    <mergeCell ref="AJ109:AO110"/>
    <mergeCell ref="R110:T110"/>
    <mergeCell ref="J111:L111"/>
    <mergeCell ref="BA122:BF123"/>
    <mergeCell ref="J121:N122"/>
    <mergeCell ref="U121:Z122"/>
    <mergeCell ref="AA121:AC123"/>
    <mergeCell ref="AJ121:AO122"/>
    <mergeCell ref="R122:T122"/>
    <mergeCell ref="J123:L123"/>
    <mergeCell ref="AS112:AT113"/>
    <mergeCell ref="BA113:BF114"/>
    <mergeCell ref="J112:N113"/>
    <mergeCell ref="U112:Z113"/>
    <mergeCell ref="AA112:AC114"/>
    <mergeCell ref="AJ112:AO113"/>
    <mergeCell ref="R113:T113"/>
    <mergeCell ref="J114:L114"/>
    <mergeCell ref="AP115:AR116"/>
    <mergeCell ref="AS115:AT116"/>
    <mergeCell ref="BA116:BF117"/>
    <mergeCell ref="J115:N116"/>
    <mergeCell ref="U115:Z116"/>
    <mergeCell ref="AA115:AC117"/>
    <mergeCell ref="AJ115:AO116"/>
    <mergeCell ref="R116:T116"/>
    <mergeCell ref="J117:L117"/>
    <mergeCell ref="BG87:BK87"/>
    <mergeCell ref="AJ87:AO87"/>
    <mergeCell ref="P87:T87"/>
    <mergeCell ref="AS124:AT125"/>
    <mergeCell ref="BA125:BF126"/>
    <mergeCell ref="J124:N125"/>
    <mergeCell ref="U124:Z125"/>
    <mergeCell ref="AA124:AC126"/>
    <mergeCell ref="AJ124:AO125"/>
    <mergeCell ref="R125:T125"/>
    <mergeCell ref="J126:L126"/>
    <mergeCell ref="AP87:AT87"/>
    <mergeCell ref="AV87:AZ87"/>
    <mergeCell ref="BA87:BF87"/>
    <mergeCell ref="AS118:AT119"/>
    <mergeCell ref="BA119:BF120"/>
    <mergeCell ref="J118:N119"/>
    <mergeCell ref="U118:Z119"/>
    <mergeCell ref="AA118:AC120"/>
    <mergeCell ref="AJ118:AO119"/>
    <mergeCell ref="R119:T119"/>
    <mergeCell ref="J120:L120"/>
    <mergeCell ref="AP121:AR122"/>
    <mergeCell ref="AS121:AT122"/>
  </mergeCells>
  <printOptions horizontalCentered="1"/>
  <pageMargins left="0.196850393700787" right="0.196850393700787" top="0.196850393700787" bottom="0.196850393700787" header="0" footer="0"/>
  <pageSetup paperSize="9" scale="98" orientation="landscape" r:id="rId1"/>
  <headerFooter alignWithMargins="0"/>
  <rowBreaks count="2" manualBreakCount="2">
    <brk id="41" max="60" man="1"/>
    <brk id="84" max="60" man="1"/>
  </rowBreaks>
</worksheet>
</file>

<file path=xl/worksheets/sheet4.xml><?xml version="1.0" encoding="utf-8"?>
<worksheet xmlns="http://schemas.openxmlformats.org/spreadsheetml/2006/main" xmlns:r="http://schemas.openxmlformats.org/officeDocument/2006/relationships">
  <dimension ref="A1:CG96"/>
  <sheetViews>
    <sheetView view="pageBreakPreview" zoomScaleSheetLayoutView="100" workbookViewId="0">
      <selection activeCell="BS4" sqref="BS4"/>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customWidth="1"/>
    <col min="66" max="66" width="4.140625" style="3" customWidth="1"/>
    <col min="67" max="70" width="2" style="3" customWidth="1"/>
    <col min="71" max="71" width="4.140625" style="3" customWidth="1"/>
    <col min="72" max="16384" width="9.140625" style="3"/>
  </cols>
  <sheetData>
    <row r="1" spans="1:85" ht="15.75" customHeight="1">
      <c r="A1" s="1" t="str">
        <f>CONCATENATE([2]Sections!$K$1," - / - ",[2]Sections!$K$5," ",[2]Sections!$L$5,": ",[2]Sections!$N$5," [ ",[2]Sections!$V$2," ",ROMAN(COUNT($BM$1:$BM$886))," / ",ROMAN(BM1)," ]")</f>
        <v>Female Household Questionnaire - / - Section 2: Water &amp; Medical Care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85" ht="6" customHeight="1"/>
    <row r="3" spans="1:85" ht="15" customHeight="1">
      <c r="A3" s="1794">
        <f>VLOOKUP(BO3,[2]eFHH!$K$1:$M$3017,3,FALSE)</f>
        <v>2.0099999999999998</v>
      </c>
      <c r="B3" s="1795"/>
      <c r="C3" s="14" t="str">
        <f>VLOOKUP(BO3,[2]eFHH!$P$1:$XX$3017,8,FALSE)</f>
        <v>In the past 30 days, what is the main source of drinking water for the household?</v>
      </c>
      <c r="D3" s="15"/>
      <c r="E3" s="15"/>
      <c r="F3" s="15"/>
      <c r="G3" s="15"/>
      <c r="H3" s="15"/>
      <c r="I3" s="15"/>
      <c r="J3" s="15"/>
      <c r="K3" s="15"/>
      <c r="L3" s="15"/>
      <c r="M3" s="15"/>
      <c r="N3" s="15"/>
      <c r="O3" s="15"/>
      <c r="P3" s="15"/>
      <c r="Q3" s="15"/>
      <c r="R3" s="15"/>
      <c r="S3" s="16"/>
      <c r="U3" s="119"/>
      <c r="V3" s="1794">
        <f>VLOOKUP(BQ3,[2]eFHH!$K$4:$M$346,3,FALSE)</f>
        <v>2.0399999999999991</v>
      </c>
      <c r="W3" s="1795"/>
      <c r="X3" s="15" t="str">
        <f>VLOOKUP(BQ3,[2]eFHH!$P$1:$XX$3017,8,FALSE)</f>
        <v>In the past 7 days, was water collected on a daily or weekly basis? How many times {per day / week}?</v>
      </c>
      <c r="Y3" s="15"/>
      <c r="Z3" s="15"/>
      <c r="AA3" s="15"/>
      <c r="AB3" s="15"/>
      <c r="AC3" s="15"/>
      <c r="AD3" s="15"/>
      <c r="AE3" s="15"/>
      <c r="AF3" s="15"/>
      <c r="AG3" s="15"/>
      <c r="AH3" s="15"/>
      <c r="AI3" s="15"/>
      <c r="AJ3" s="15"/>
      <c r="AK3" s="15"/>
      <c r="AL3" s="15"/>
      <c r="AM3" s="15"/>
      <c r="AN3" s="16"/>
      <c r="AP3" s="119"/>
      <c r="AQ3" s="1796">
        <f>VLOOKUP(BJ3,[2]eFHH!$K$4:$M$346,3,FALSE)</f>
        <v>2.0699999999999985</v>
      </c>
      <c r="AR3" s="1145"/>
      <c r="AS3" s="15" t="str">
        <f>VLOOKUP(BJ3,[2]eFHH!$P$1:$XX$3017,8,FALSE)</f>
        <v>What was the age of the (most recent) ill or injured person?</v>
      </c>
      <c r="AT3" s="1223"/>
      <c r="AU3" s="1223"/>
      <c r="AV3" s="1223"/>
      <c r="AW3" s="1223"/>
      <c r="AX3" s="1223"/>
      <c r="AY3" s="1223"/>
      <c r="AZ3" s="1223"/>
      <c r="BA3" s="1223"/>
      <c r="BB3" s="1223"/>
      <c r="BC3" s="1223"/>
      <c r="BD3" s="1223"/>
      <c r="BE3" s="1223"/>
      <c r="BF3" s="1223"/>
      <c r="BG3" s="1223"/>
      <c r="BH3" s="1223"/>
      <c r="BI3" s="1224"/>
      <c r="BJ3" s="1797">
        <v>3.02</v>
      </c>
      <c r="BK3" s="1268"/>
      <c r="BM3" s="1308"/>
      <c r="BN3" s="1308"/>
      <c r="BO3" s="965">
        <v>2.0099999999999998</v>
      </c>
      <c r="BP3" s="965"/>
      <c r="BQ3" s="965">
        <v>2.04</v>
      </c>
      <c r="BR3" s="965"/>
      <c r="BS3" s="8"/>
      <c r="BT3" s="8"/>
      <c r="BU3" s="8"/>
      <c r="BV3" s="8"/>
      <c r="BW3" s="8"/>
      <c r="BX3" s="8"/>
      <c r="BY3" s="8"/>
      <c r="BZ3" s="8"/>
      <c r="CA3" s="8"/>
      <c r="CB3" s="8"/>
      <c r="CC3" s="8"/>
      <c r="CD3" s="8"/>
      <c r="CE3" s="8"/>
      <c r="CF3" s="810"/>
      <c r="CG3" s="810"/>
    </row>
    <row r="4" spans="1:85" ht="15" customHeight="1">
      <c r="A4" s="1798"/>
      <c r="B4" s="1799"/>
      <c r="C4" s="17"/>
      <c r="D4" s="18"/>
      <c r="E4" s="18"/>
      <c r="F4" s="18"/>
      <c r="G4" s="18"/>
      <c r="H4" s="18"/>
      <c r="I4" s="18"/>
      <c r="J4" s="18"/>
      <c r="K4" s="18"/>
      <c r="L4" s="18"/>
      <c r="M4" s="18"/>
      <c r="N4" s="18"/>
      <c r="O4" s="18"/>
      <c r="P4" s="18"/>
      <c r="Q4" s="18"/>
      <c r="R4" s="18"/>
      <c r="S4" s="19"/>
      <c r="U4" s="119"/>
      <c r="V4" s="1798"/>
      <c r="W4" s="1799"/>
      <c r="X4" s="18"/>
      <c r="Y4" s="18"/>
      <c r="Z4" s="18"/>
      <c r="AA4" s="18"/>
      <c r="AB4" s="18"/>
      <c r="AC4" s="18"/>
      <c r="AD4" s="18"/>
      <c r="AE4" s="18"/>
      <c r="AF4" s="18"/>
      <c r="AG4" s="18"/>
      <c r="AH4" s="18"/>
      <c r="AI4" s="18"/>
      <c r="AJ4" s="18"/>
      <c r="AK4" s="18"/>
      <c r="AL4" s="18"/>
      <c r="AM4" s="18"/>
      <c r="AN4" s="19"/>
      <c r="AP4" s="119"/>
      <c r="AQ4" s="1800" t="str">
        <f>VLOOKUP(BJ3,[2]eFHH!$P$1:$XX$3017,9,FALSE)</f>
        <v>[ONLY ASK IF ILL OR INJURED PERSON WAS NOT RESPONDENT. IF RESPONDENT, MARK THE CORRESPONDING CIRCLE]</v>
      </c>
      <c r="AR4" s="1801"/>
      <c r="AS4" s="1801"/>
      <c r="AT4" s="1801"/>
      <c r="AU4" s="1801"/>
      <c r="AV4" s="1801"/>
      <c r="AW4" s="1801"/>
      <c r="AX4" s="1801"/>
      <c r="AY4" s="1801"/>
      <c r="AZ4" s="1801"/>
      <c r="BA4" s="1801"/>
      <c r="BB4" s="1801"/>
      <c r="BC4" s="1801"/>
      <c r="BD4" s="1801"/>
      <c r="BE4" s="1801"/>
      <c r="BF4" s="1801"/>
      <c r="BG4" s="1801"/>
      <c r="BH4" s="1801"/>
      <c r="BI4" s="1802"/>
      <c r="BJ4" s="1270">
        <f>VLOOKUP(BJ3,[2]eFHH!$P$1:$XX$3017,60,FALSE)</f>
        <v>0</v>
      </c>
      <c r="BK4" s="1271"/>
      <c r="BN4" s="1308">
        <v>2.0699999999999998</v>
      </c>
      <c r="BO4" s="969">
        <f>VLOOKUP(BO3,[2]eFHH!$P$1:$XX$3017,60,FALSE)</f>
        <v>0</v>
      </c>
      <c r="BP4" s="969"/>
      <c r="BQ4" s="969">
        <f>VLOOKUP(BQ3,[2]eFHH!$P$1:$XX$3017,60,FALSE)</f>
        <v>0</v>
      </c>
      <c r="BR4" s="969"/>
      <c r="BS4" s="8"/>
      <c r="BT4" s="8"/>
      <c r="BU4" s="8"/>
      <c r="BV4" s="8"/>
      <c r="BW4" s="8"/>
      <c r="BX4" s="8"/>
      <c r="BY4" s="8"/>
      <c r="BZ4" s="8"/>
      <c r="CA4" s="8"/>
      <c r="CB4" s="8"/>
      <c r="CC4" s="8"/>
      <c r="CD4" s="8"/>
      <c r="CE4" s="8"/>
      <c r="CF4" s="816"/>
      <c r="CG4" s="816"/>
    </row>
    <row r="5" spans="1:85" ht="15" customHeight="1">
      <c r="A5" s="251">
        <v>1</v>
      </c>
      <c r="B5" s="1248" t="str">
        <f>VLOOKUP(BO3,[2]eFHH!$P$1:$XX$3017,10,FALSE)</f>
        <v>Deep Open Well (Public)</v>
      </c>
      <c r="C5" s="163"/>
      <c r="D5" s="163"/>
      <c r="E5" s="163"/>
      <c r="F5" s="163"/>
      <c r="G5" s="163"/>
      <c r="H5" s="163"/>
      <c r="I5" s="163"/>
      <c r="J5" s="3"/>
      <c r="K5" s="251">
        <v>13</v>
      </c>
      <c r="L5" s="1260" t="str">
        <f>VLOOKUP(BO3,[2]eFHH!$P$1:$XX$3017,22,FALSE)</f>
        <v>Pipe Scheme (Municipal)</v>
      </c>
      <c r="M5" s="762"/>
      <c r="N5" s="762"/>
      <c r="O5" s="762"/>
      <c r="P5" s="762"/>
      <c r="Q5" s="762"/>
      <c r="S5" s="124"/>
      <c r="U5" s="119"/>
      <c r="V5" s="1803" t="str">
        <f>VLOOKUP(BQ3,[2]eFHH!$P$1:$XX$3017,10,FALSE)</f>
        <v>Per Day</v>
      </c>
      <c r="W5" s="1804"/>
      <c r="X5" s="1804"/>
      <c r="Y5" s="1804"/>
      <c r="Z5" s="1804"/>
      <c r="AA5" s="1804"/>
      <c r="AB5" s="1804"/>
      <c r="AC5" s="1804"/>
      <c r="AD5" s="1804"/>
      <c r="AE5" s="1804"/>
      <c r="AF5" s="1804"/>
      <c r="AG5" s="1804"/>
      <c r="AH5" s="1805"/>
      <c r="AI5" s="1803" t="str">
        <f>VLOOKUP(BQ3,[2]eFHH!$P$1:$XX$3017,11,FALSE)</f>
        <v>Per Week</v>
      </c>
      <c r="AJ5" s="1804"/>
      <c r="AK5" s="1804"/>
      <c r="AL5" s="1804"/>
      <c r="AM5" s="1804"/>
      <c r="AN5" s="1805"/>
      <c r="AP5" s="119"/>
      <c r="AQ5" s="1800"/>
      <c r="AR5" s="1801"/>
      <c r="AS5" s="1801"/>
      <c r="AT5" s="1801"/>
      <c r="AU5" s="1801"/>
      <c r="AV5" s="1801"/>
      <c r="AW5" s="1801"/>
      <c r="AX5" s="1801"/>
      <c r="AY5" s="1801"/>
      <c r="AZ5" s="1801"/>
      <c r="BA5" s="1801"/>
      <c r="BB5" s="1801"/>
      <c r="BC5" s="1801"/>
      <c r="BD5" s="1801"/>
      <c r="BE5" s="1801"/>
      <c r="BF5" s="1801"/>
      <c r="BG5" s="1801"/>
      <c r="BH5" s="1801"/>
      <c r="BI5" s="1802"/>
      <c r="BJ5" s="1275" t="str">
        <f>VLOOKUP(BJ3,[2]eFHH!$P$1:$XX$3017,3,FALSE)</f>
        <v/>
      </c>
      <c r="BK5" s="1276"/>
      <c r="BM5" s="22"/>
      <c r="BN5" s="953"/>
      <c r="BO5" s="972" t="str">
        <f>VLOOKUP(BO3,[2]eFHH!$P$1:$XX$3017,3,FALSE)</f>
        <v/>
      </c>
      <c r="BP5" s="972"/>
      <c r="BQ5" s="972" t="str">
        <f>VLOOKUP(BQ3,[2]eFHH!$P$1:$XX$3017,3,FALSE)</f>
        <v/>
      </c>
      <c r="BR5" s="972"/>
      <c r="BS5" s="13"/>
      <c r="BT5" s="13"/>
      <c r="BU5" s="811"/>
      <c r="BV5" s="22"/>
      <c r="BW5" s="953"/>
      <c r="BX5" s="4"/>
      <c r="BY5" s="13"/>
      <c r="BZ5" s="13"/>
      <c r="CA5" s="22"/>
      <c r="CB5" s="953"/>
      <c r="CC5" s="13"/>
      <c r="CD5" s="4"/>
      <c r="CE5" s="4"/>
      <c r="CF5" s="830"/>
      <c r="CG5" s="830"/>
    </row>
    <row r="6" spans="1:85" ht="14.25" customHeight="1">
      <c r="A6" s="251">
        <v>2</v>
      </c>
      <c r="B6" s="812" t="str">
        <f>VLOOKUP(BO3,[2]eFHH!$P$1:$XX$3017,11,FALSE)</f>
        <v>Deep Open Well (Compound)</v>
      </c>
      <c r="C6" s="8"/>
      <c r="D6" s="8"/>
      <c r="E6" s="8"/>
      <c r="F6" s="8"/>
      <c r="G6" s="8"/>
      <c r="H6" s="8"/>
      <c r="I6" s="8"/>
      <c r="J6" s="3"/>
      <c r="K6" s="251">
        <v>14</v>
      </c>
      <c r="L6" s="1260" t="str">
        <f>VLOOKUP(BO3,[2]eFHH!$P$1:$XX$3017,23,FALSE)</f>
        <v>Arhad</v>
      </c>
      <c r="M6" s="13"/>
      <c r="N6" s="8"/>
      <c r="O6" s="8"/>
      <c r="P6" s="8"/>
      <c r="Q6" s="8"/>
      <c r="S6" s="124"/>
      <c r="T6" s="21"/>
      <c r="U6" s="145"/>
      <c r="V6" s="613">
        <v>1</v>
      </c>
      <c r="W6" s="1806" t="str">
        <f>VLOOKUP(BQ3,[2]eFHH!$P$1:$XX$3017,12,FALSE)</f>
        <v>More Than Five Times a Day [SPECIFY]:</v>
      </c>
      <c r="X6" s="1807"/>
      <c r="Y6" s="1807"/>
      <c r="Z6" s="1807"/>
      <c r="AA6" s="1807"/>
      <c r="AB6" s="1808"/>
      <c r="AC6" s="1809" t="s">
        <v>3</v>
      </c>
      <c r="AD6" s="1809"/>
      <c r="AE6" s="1809"/>
      <c r="AF6" s="1809"/>
      <c r="AG6" s="1809"/>
      <c r="AH6" s="1810"/>
      <c r="AI6" s="288">
        <v>7</v>
      </c>
      <c r="AJ6" s="812" t="str">
        <f>VLOOKUP(BQ3,[2]eFHH!$P$1:$XX$3017,18,FALSE)</f>
        <v>Once a Week</v>
      </c>
      <c r="AK6" s="811"/>
      <c r="AL6" s="8"/>
      <c r="AN6" s="169"/>
      <c r="AP6" s="119"/>
      <c r="AQ6" s="315" t="s">
        <v>5</v>
      </c>
      <c r="AR6" s="1248" t="str">
        <f>VLOOKUP(BJ3,[2]eFHH!$P$1:$XX$3017,10,FALSE)</f>
        <v>Ill or Injured Person Was Respondent</v>
      </c>
      <c r="AS6" s="167"/>
      <c r="AT6" s="167"/>
      <c r="AU6" s="167"/>
      <c r="AV6" s="167"/>
      <c r="AW6" s="167"/>
      <c r="AX6" s="167"/>
      <c r="AY6" s="167"/>
      <c r="AZ6" s="167"/>
      <c r="BA6" s="167"/>
      <c r="BB6" s="167"/>
      <c r="BC6" s="167"/>
      <c r="BD6" s="167"/>
      <c r="BE6" s="814"/>
      <c r="BF6" s="678"/>
      <c r="BG6" s="678"/>
      <c r="BH6" s="251" t="s">
        <v>0</v>
      </c>
      <c r="BI6" s="251" t="s">
        <v>1</v>
      </c>
      <c r="BJ6" s="811"/>
      <c r="BK6" s="145"/>
      <c r="BM6" s="22"/>
      <c r="BN6" s="953"/>
      <c r="BO6" s="8"/>
      <c r="BP6" s="8"/>
      <c r="BQ6" s="4"/>
      <c r="BR6" s="145"/>
      <c r="BS6" s="8"/>
      <c r="BT6" s="8"/>
      <c r="BU6" s="811"/>
      <c r="BV6" s="22"/>
      <c r="BW6" s="953"/>
      <c r="BX6" s="4"/>
      <c r="BY6" s="13"/>
      <c r="BZ6" s="8"/>
      <c r="CA6" s="22"/>
      <c r="CB6" s="1811"/>
      <c r="CC6" s="1811"/>
      <c r="CD6" s="1811"/>
      <c r="CE6" s="1811"/>
      <c r="CF6" s="13"/>
      <c r="CG6" s="21"/>
    </row>
    <row r="7" spans="1:85" ht="14.25" customHeight="1">
      <c r="A7" s="251">
        <v>3</v>
      </c>
      <c r="B7" s="812" t="str">
        <f>VLOOKUP(BO3,[2]eFHH!$P$1:$XX$3017,12,FALSE)</f>
        <v>Shallow Open Well (Public)</v>
      </c>
      <c r="C7" s="21"/>
      <c r="D7" s="21"/>
      <c r="E7" s="27"/>
      <c r="F7" s="27"/>
      <c r="G7" s="27"/>
      <c r="H7" s="27"/>
      <c r="I7" s="27"/>
      <c r="J7" s="3"/>
      <c r="K7" s="251">
        <v>15</v>
      </c>
      <c r="L7" s="1260" t="str">
        <f>VLOOKUP(BO3,[2]eFHH!$P$1:$XX$3017,24,FALSE)</f>
        <v>Kariz</v>
      </c>
      <c r="M7" s="13"/>
      <c r="N7" s="8"/>
      <c r="O7" s="8"/>
      <c r="P7" s="8"/>
      <c r="Q7" s="8"/>
      <c r="S7" s="124"/>
      <c r="U7" s="119"/>
      <c r="V7" s="263"/>
      <c r="W7" s="1291"/>
      <c r="X7" s="1292"/>
      <c r="Y7" s="1292"/>
      <c r="Z7" s="1292"/>
      <c r="AA7" s="1292"/>
      <c r="AB7" s="1812"/>
      <c r="AC7" s="1813"/>
      <c r="AD7" s="1813"/>
      <c r="AE7" s="1813"/>
      <c r="AF7" s="1813"/>
      <c r="AG7" s="1813"/>
      <c r="AH7" s="1814"/>
      <c r="AI7" s="251">
        <v>8</v>
      </c>
      <c r="AJ7" s="812" t="str">
        <f>VLOOKUP(BQ3,[2]eFHH!$P$1:$XX$3017,19,FALSE)</f>
        <v>Twice a Week</v>
      </c>
      <c r="AN7" s="124"/>
      <c r="AP7" s="119"/>
      <c r="AQ7" s="95" t="s">
        <v>2</v>
      </c>
      <c r="AR7" s="96"/>
      <c r="AS7" s="96"/>
      <c r="AT7" s="96"/>
      <c r="AU7" s="96"/>
      <c r="AV7" s="96"/>
      <c r="AW7" s="96"/>
      <c r="AX7" s="96"/>
      <c r="AY7" s="96"/>
      <c r="AZ7" s="96"/>
      <c r="BA7" s="96"/>
      <c r="BB7" s="96"/>
      <c r="BC7" s="96" t="str">
        <f>VLOOKUP(BJ3,[2]eFHH!$P$1:$XX$3017,11,FALSE)</f>
        <v>Years</v>
      </c>
      <c r="BD7" s="96"/>
      <c r="BE7" s="96"/>
      <c r="BF7" s="96"/>
      <c r="BG7" s="96"/>
      <c r="BH7" s="1815"/>
      <c r="BI7" s="1816"/>
      <c r="BJ7" s="1817"/>
      <c r="BK7" s="145"/>
      <c r="BM7" s="22"/>
      <c r="BN7" s="953"/>
      <c r="BO7" s="21"/>
      <c r="BP7" s="21"/>
      <c r="BQ7" s="302"/>
      <c r="BR7" s="765"/>
      <c r="BS7" s="27"/>
      <c r="BT7" s="27"/>
      <c r="BU7" s="811"/>
      <c r="BV7" s="22"/>
      <c r="BW7" s="13"/>
      <c r="BX7" s="968"/>
      <c r="BY7" s="13"/>
      <c r="BZ7" s="8"/>
      <c r="CA7" s="22"/>
      <c r="CB7" s="1811"/>
      <c r="CC7" s="1811"/>
      <c r="CD7" s="1811"/>
      <c r="CE7" s="4"/>
      <c r="CF7" s="27"/>
      <c r="CG7" s="21"/>
    </row>
    <row r="8" spans="1:85" ht="14.25" customHeight="1">
      <c r="A8" s="251">
        <v>4</v>
      </c>
      <c r="B8" s="953" t="str">
        <f>VLOOKUP(BO3,[2]eFHH!$P$1:$XX$3017,13,FALSE)</f>
        <v>Shallow Open Well (Compound)</v>
      </c>
      <c r="C8" s="21"/>
      <c r="D8" s="21"/>
      <c r="E8" s="33"/>
      <c r="F8" s="33"/>
      <c r="G8" s="33"/>
      <c r="H8" s="33"/>
      <c r="I8" s="33"/>
      <c r="J8" s="3"/>
      <c r="K8" s="251">
        <v>16</v>
      </c>
      <c r="L8" s="1260" t="str">
        <f>VLOOKUP(BO3,[2]eFHH!$P$1:$XX$3017,25,FALSE)</f>
        <v>River / Canal</v>
      </c>
      <c r="M8" s="13"/>
      <c r="N8" s="1818"/>
      <c r="O8" s="1818"/>
      <c r="P8" s="8"/>
      <c r="Q8" s="8"/>
      <c r="R8" s="8"/>
      <c r="S8" s="1037"/>
      <c r="T8" s="21"/>
      <c r="U8" s="145"/>
      <c r="V8" s="251">
        <v>2</v>
      </c>
      <c r="W8" s="812" t="str">
        <f>VLOOKUP(BQ3,[2]eFHH!$P$1:$XX$3017,13,FALSE)</f>
        <v>Five Times a Day</v>
      </c>
      <c r="X8" s="21"/>
      <c r="Y8" s="21"/>
      <c r="Z8" s="27"/>
      <c r="AA8" s="27"/>
      <c r="AB8" s="27"/>
      <c r="AC8" s="27"/>
      <c r="AD8" s="27"/>
      <c r="AE8" s="811"/>
      <c r="AH8" s="2"/>
      <c r="AI8" s="251">
        <v>9</v>
      </c>
      <c r="AJ8" s="1020" t="str">
        <f>VLOOKUP(BQ3,[2]eFHH!$P$1:$XX$3017,20,FALSE)</f>
        <v>Three Times a Week</v>
      </c>
      <c r="AL8" s="8"/>
      <c r="AN8" s="124"/>
      <c r="AP8" s="119"/>
      <c r="AQ8" s="107"/>
      <c r="AR8" s="108"/>
      <c r="AS8" s="108"/>
      <c r="AT8" s="108"/>
      <c r="AU8" s="108"/>
      <c r="AV8" s="108"/>
      <c r="AW8" s="108"/>
      <c r="AX8" s="108"/>
      <c r="AY8" s="108"/>
      <c r="AZ8" s="108"/>
      <c r="BA8" s="108"/>
      <c r="BB8" s="108"/>
      <c r="BC8" s="108"/>
      <c r="BD8" s="108"/>
      <c r="BE8" s="108"/>
      <c r="BF8" s="108"/>
      <c r="BG8" s="108"/>
      <c r="BH8" s="108"/>
      <c r="BI8" s="114"/>
      <c r="BJ8" s="1817"/>
      <c r="BK8" s="145"/>
      <c r="BM8" s="22"/>
      <c r="BN8" s="953"/>
      <c r="BO8" s="4"/>
      <c r="BP8" s="4"/>
      <c r="BQ8" s="4"/>
      <c r="BR8" s="145"/>
      <c r="BS8" s="4"/>
      <c r="BT8" s="4"/>
      <c r="BU8" s="811"/>
      <c r="BV8" s="22"/>
      <c r="BW8" s="13"/>
      <c r="BX8" s="4"/>
      <c r="BY8" s="4"/>
      <c r="BZ8" s="4"/>
      <c r="CA8" s="4"/>
      <c r="CB8" s="4"/>
      <c r="CC8" s="4"/>
      <c r="CD8" s="4"/>
      <c r="CE8" s="4"/>
      <c r="CF8" s="4"/>
      <c r="CG8" s="21"/>
    </row>
    <row r="9" spans="1:85" ht="14.25" customHeight="1">
      <c r="A9" s="251">
        <v>5</v>
      </c>
      <c r="B9" s="812" t="str">
        <f>VLOOKUP(BO3,[2]eFHH!$P$1:$XX$3017,14,FALSE)</f>
        <v>Hand Pump (Public)</v>
      </c>
      <c r="C9" s="21"/>
      <c r="D9" s="21"/>
      <c r="E9" s="33"/>
      <c r="F9" s="33"/>
      <c r="G9" s="33"/>
      <c r="H9" s="33"/>
      <c r="I9" s="33"/>
      <c r="J9" s="3"/>
      <c r="K9" s="251">
        <v>17</v>
      </c>
      <c r="L9" s="1260" t="str">
        <f>VLOOKUP(BO3,[2]eFHH!$P$1:$XX$3017,26,FALSE)</f>
        <v>Stream</v>
      </c>
      <c r="M9" s="13"/>
      <c r="N9" s="1818"/>
      <c r="O9" s="1818"/>
      <c r="P9" s="8"/>
      <c r="Q9" s="8"/>
      <c r="R9" s="13"/>
      <c r="S9" s="618"/>
      <c r="T9" s="21"/>
      <c r="U9" s="145"/>
      <c r="V9" s="251">
        <v>3</v>
      </c>
      <c r="W9" s="812" t="str">
        <f>VLOOKUP(BQ3,[2]eFHH!$P$1:$XX$3017,14,FALSE)</f>
        <v>Four Times a Day</v>
      </c>
      <c r="X9" s="21"/>
      <c r="Y9" s="21"/>
      <c r="Z9" s="33"/>
      <c r="AA9" s="33"/>
      <c r="AB9" s="33"/>
      <c r="AC9" s="33"/>
      <c r="AD9" s="33"/>
      <c r="AE9" s="811"/>
      <c r="AH9" s="2"/>
      <c r="AI9" s="251">
        <v>10</v>
      </c>
      <c r="AJ9" s="479" t="str">
        <f>VLOOKUP(BQ3,[2]eFHH!$P$1:$XX$3017,21,FALSE)</f>
        <v>Four Times a Week</v>
      </c>
      <c r="AL9" s="8"/>
      <c r="AM9" s="8"/>
      <c r="AN9" s="1037"/>
      <c r="AP9" s="119"/>
      <c r="AW9" s="357"/>
      <c r="AX9" s="357"/>
      <c r="BM9" s="22"/>
      <c r="BN9" s="953"/>
      <c r="BO9" s="4"/>
      <c r="BP9" s="4"/>
      <c r="BQ9" s="4"/>
      <c r="BR9" s="145"/>
      <c r="BS9" s="4"/>
      <c r="BT9" s="4"/>
      <c r="BU9" s="4"/>
      <c r="BV9" s="22"/>
      <c r="BW9" s="13"/>
      <c r="BX9" s="4"/>
      <c r="BY9" s="4"/>
      <c r="BZ9" s="4"/>
      <c r="CA9" s="4"/>
      <c r="CB9" s="4"/>
      <c r="CC9" s="4"/>
      <c r="CD9" s="4"/>
      <c r="CE9" s="22"/>
      <c r="CF9" s="4"/>
      <c r="CG9" s="21"/>
    </row>
    <row r="10" spans="1:85" ht="15" customHeight="1">
      <c r="A10" s="251">
        <v>6</v>
      </c>
      <c r="B10" s="812" t="str">
        <f>VLOOKUP(BO3,[2]eFHH!$P$1:$XX$3017,15,FALSE)</f>
        <v>Hand Pump (Compound)</v>
      </c>
      <c r="C10" s="21"/>
      <c r="D10" s="21"/>
      <c r="E10" s="8"/>
      <c r="F10" s="8"/>
      <c r="G10" s="8"/>
      <c r="H10" s="8"/>
      <c r="I10" s="8"/>
      <c r="J10" s="3"/>
      <c r="K10" s="251">
        <v>18</v>
      </c>
      <c r="L10" s="1260" t="str">
        <f>VLOOKUP(BO3,[2]eFHH!$P$1:$XX$3017,27,FALSE)</f>
        <v>Lake</v>
      </c>
      <c r="M10" s="13"/>
      <c r="N10" s="27"/>
      <c r="O10" s="1819"/>
      <c r="P10" s="21"/>
      <c r="Q10" s="27"/>
      <c r="R10" s="13"/>
      <c r="S10" s="618"/>
      <c r="U10" s="145"/>
      <c r="V10" s="251">
        <v>4</v>
      </c>
      <c r="W10" s="812" t="str">
        <f>VLOOKUP(BQ3,[2]eFHH!$P$1:$XX$3017,15,FALSE)</f>
        <v>Three Times a Day</v>
      </c>
      <c r="X10" s="21"/>
      <c r="Y10" s="21"/>
      <c r="Z10" s="33"/>
      <c r="AA10" s="33"/>
      <c r="AB10" s="33"/>
      <c r="AC10" s="33"/>
      <c r="AD10" s="33"/>
      <c r="AE10" s="811"/>
      <c r="AH10" s="2"/>
      <c r="AI10" s="251">
        <v>11</v>
      </c>
      <c r="AJ10" s="1020" t="str">
        <f>VLOOKUP(BQ3,[2]eFHH!$P$1:$XX$3017,22,FALSE)</f>
        <v>Five Times a Week</v>
      </c>
      <c r="AL10" s="8"/>
      <c r="AM10" s="13"/>
      <c r="AN10" s="224"/>
      <c r="AP10" s="119"/>
      <c r="AQ10" s="1796">
        <f>VLOOKUP(BJ10,[2]eFHH!$K$4:$M$346,3,FALSE)</f>
        <v>2.0799999999999983</v>
      </c>
      <c r="AR10" s="1820"/>
      <c r="AS10" s="6" t="str">
        <f>VLOOKUP(BJ10,[2]eFHH!$P$1:$XX$3017,8,FALSE)</f>
        <v>What was the (most recent) illness or injury?</v>
      </c>
      <c r="AT10" s="6"/>
      <c r="AU10" s="6"/>
      <c r="AV10" s="6"/>
      <c r="AW10" s="6"/>
      <c r="AX10" s="6"/>
      <c r="AY10" s="6"/>
      <c r="AZ10" s="6"/>
      <c r="BA10" s="6"/>
      <c r="BB10" s="6"/>
      <c r="BC10" s="6"/>
      <c r="BD10" s="6"/>
      <c r="BE10" s="6"/>
      <c r="BF10" s="6"/>
      <c r="BG10" s="6"/>
      <c r="BH10" s="6"/>
      <c r="BI10" s="7"/>
      <c r="BJ10" s="1797">
        <v>3.03</v>
      </c>
      <c r="BK10" s="1268"/>
      <c r="BL10" s="13"/>
      <c r="BM10" s="22"/>
      <c r="BN10" s="953"/>
      <c r="BO10" s="4"/>
      <c r="BP10" s="4"/>
      <c r="BQ10" s="4"/>
      <c r="BR10" s="145"/>
      <c r="BS10" s="4"/>
      <c r="BT10" s="4"/>
      <c r="BU10" s="4"/>
      <c r="BV10" s="4"/>
      <c r="BW10" s="4"/>
      <c r="BX10" s="4"/>
      <c r="BY10" s="4"/>
      <c r="BZ10" s="4"/>
      <c r="CA10" s="4"/>
      <c r="CB10" s="4"/>
      <c r="CC10" s="4"/>
      <c r="CD10" s="4"/>
      <c r="CE10" s="22"/>
      <c r="CF10" s="4"/>
      <c r="CG10" s="21"/>
    </row>
    <row r="11" spans="1:85" ht="14.25" customHeight="1">
      <c r="A11" s="251">
        <v>7</v>
      </c>
      <c r="B11" s="812" t="str">
        <f>VLOOKUP(BO3,[2]eFHH!$P$1:$XX$3017,16,FALSE)</f>
        <v>Bored Wells (Hand Pump)</v>
      </c>
      <c r="J11" s="3"/>
      <c r="K11" s="251">
        <v>19</v>
      </c>
      <c r="L11" s="1260" t="str">
        <f>VLOOKUP(BO3,[2]eFHH!$P$1:$XX$3017,28,FALSE)</f>
        <v>Small Reservoir</v>
      </c>
      <c r="M11" s="13"/>
      <c r="S11" s="124"/>
      <c r="U11" s="145"/>
      <c r="V11" s="251">
        <v>5</v>
      </c>
      <c r="W11" s="812" t="str">
        <f>VLOOKUP(BQ3,[2]eFHH!$P$1:$XX$3017,16,FALSE)</f>
        <v>Twice a Day</v>
      </c>
      <c r="X11" s="21"/>
      <c r="Y11" s="21"/>
      <c r="Z11" s="8"/>
      <c r="AA11" s="8"/>
      <c r="AB11" s="8"/>
      <c r="AC11" s="8"/>
      <c r="AD11" s="8"/>
      <c r="AE11" s="811"/>
      <c r="AH11" s="2"/>
      <c r="AI11" s="251">
        <v>12</v>
      </c>
      <c r="AJ11" s="479" t="str">
        <f>VLOOKUP(BQ3,[2]eFHH!$P$1:$XX$3017,23,FALSE)</f>
        <v>Six Times a Week</v>
      </c>
      <c r="AL11" s="27"/>
      <c r="AN11" s="251" t="s">
        <v>0</v>
      </c>
      <c r="AP11" s="119"/>
      <c r="AQ11" s="251">
        <v>1</v>
      </c>
      <c r="AR11" s="1248" t="str">
        <f>VLOOKUP(BJ10,[2]eFHH!$P$1:$XX$3017,10,FALSE)</f>
        <v>Fatigue / Tiredness</v>
      </c>
      <c r="AS11" s="2"/>
      <c r="AT11" s="272"/>
      <c r="AU11" s="2"/>
      <c r="AV11" s="2"/>
      <c r="AW11" s="2"/>
      <c r="AX11" s="2"/>
      <c r="AY11" s="251">
        <v>21</v>
      </c>
      <c r="AZ11" s="479" t="str">
        <f>VLOOKUP(BJ10,[2]eFHH!$P$1:$XX$3017,30,FALSE)</f>
        <v>Fracture</v>
      </c>
      <c r="BA11" s="811"/>
      <c r="BB11" s="13"/>
      <c r="BC11" s="2"/>
      <c r="BD11" s="2"/>
      <c r="BE11" s="2"/>
      <c r="BF11" s="2"/>
      <c r="BG11" s="2"/>
      <c r="BI11" s="124"/>
      <c r="BJ11" s="1821">
        <f>VLOOKUP(BJ10,[2]eFHH!$P$1:$XX$3017,60,FALSE)</f>
        <v>0</v>
      </c>
      <c r="BK11" s="1822"/>
      <c r="BL11" s="13"/>
      <c r="BM11" s="1308"/>
      <c r="BN11" s="1308"/>
      <c r="BO11" s="1308"/>
      <c r="BP11" s="1282"/>
      <c r="BQ11" s="4"/>
      <c r="BR11" s="145"/>
      <c r="BS11" s="1282"/>
      <c r="BT11" s="1282"/>
      <c r="BU11" s="1282"/>
      <c r="BV11" s="1282"/>
      <c r="BW11" s="1282"/>
      <c r="BX11" s="1282"/>
      <c r="BY11" s="1282"/>
      <c r="BZ11" s="1282"/>
      <c r="CA11" s="1282"/>
      <c r="CB11" s="1282"/>
      <c r="CC11" s="1282"/>
      <c r="CD11" s="1282"/>
      <c r="CE11" s="1282"/>
      <c r="CF11" s="811"/>
      <c r="CG11" s="811"/>
    </row>
    <row r="12" spans="1:85" ht="14.25" customHeight="1">
      <c r="A12" s="251">
        <v>8</v>
      </c>
      <c r="B12" s="812" t="str">
        <f>VLOOKUP(BO3,[2]eFHH!$P$1:$XX$3017,17,FALSE)</f>
        <v>Bored Wells (Motorized)</v>
      </c>
      <c r="C12" s="811"/>
      <c r="D12" s="811"/>
      <c r="E12" s="811"/>
      <c r="F12" s="811"/>
      <c r="G12" s="811"/>
      <c r="H12" s="811"/>
      <c r="I12" s="811"/>
      <c r="J12" s="3"/>
      <c r="K12" s="251">
        <v>20</v>
      </c>
      <c r="L12" s="1260" t="str">
        <f>VLOOKUP(BO3,[2]eFHH!$P$1:$XX$3017,29,FALSE)</f>
        <v>Pool</v>
      </c>
      <c r="M12" s="811"/>
      <c r="N12" s="811"/>
      <c r="O12" s="811"/>
      <c r="P12" s="811"/>
      <c r="Q12" s="811"/>
      <c r="R12" s="811"/>
      <c r="S12" s="1295"/>
      <c r="T12" s="13"/>
      <c r="U12" s="1823"/>
      <c r="V12" s="315">
        <v>6</v>
      </c>
      <c r="W12" s="1294" t="str">
        <f>VLOOKUP(BQ3,[2]eFHH!$P$1:$XX$3017,17,FALSE)</f>
        <v>Once a Day</v>
      </c>
      <c r="AE12" s="811"/>
      <c r="AF12" s="3"/>
      <c r="AG12" s="3"/>
      <c r="AH12" s="2"/>
      <c r="AI12" s="1824"/>
      <c r="AJ12" s="1825"/>
      <c r="AK12" s="1825"/>
      <c r="AL12" s="346"/>
      <c r="AM12" s="346"/>
      <c r="AN12" s="251" t="s">
        <v>1</v>
      </c>
      <c r="AO12" s="3"/>
      <c r="AP12" s="171"/>
      <c r="AQ12" s="251">
        <v>2</v>
      </c>
      <c r="AR12" s="812" t="str">
        <f>VLOOKUP(BJ10,[2]eFHH!$P$1:$XX$3017,11,FALSE)</f>
        <v>Muscle or Feet Ache</v>
      </c>
      <c r="AS12" s="8"/>
      <c r="AT12" s="8"/>
      <c r="AU12" s="8"/>
      <c r="AV12" s="8"/>
      <c r="AW12" s="8"/>
      <c r="AX12" s="8"/>
      <c r="AY12" s="251">
        <v>22</v>
      </c>
      <c r="AZ12" s="479" t="str">
        <f>VLOOKUP(BJ10,[2]eFHH!$P$1:$XX$3017,31,FALSE)</f>
        <v>Broken Bone(s)</v>
      </c>
      <c r="BA12" s="811"/>
      <c r="BB12" s="13"/>
      <c r="BC12" s="2"/>
      <c r="BD12" s="8"/>
      <c r="BE12" s="8"/>
      <c r="BF12" s="8"/>
      <c r="BG12" s="8"/>
      <c r="BI12" s="124"/>
      <c r="BJ12" s="1797" t="str">
        <f>VLOOKUP(BJ10,[2]eFHH!$P$1:$XX$3017,3,FALSE)</f>
        <v/>
      </c>
      <c r="BK12" s="1268"/>
      <c r="BM12" s="22"/>
      <c r="BP12" s="1282"/>
      <c r="BQ12" s="4"/>
      <c r="BR12" s="145"/>
      <c r="BS12" s="1282"/>
      <c r="BT12" s="1282"/>
      <c r="BU12" s="1282"/>
      <c r="BV12" s="1282"/>
      <c r="BW12" s="1282"/>
      <c r="BX12" s="1282"/>
      <c r="BY12" s="1282"/>
      <c r="BZ12" s="1282"/>
      <c r="CA12" s="1282"/>
      <c r="CB12" s="1282"/>
      <c r="CC12" s="1282"/>
      <c r="CD12" s="1282"/>
      <c r="CE12" s="1282"/>
      <c r="CF12" s="13"/>
      <c r="CG12" s="13"/>
    </row>
    <row r="13" spans="1:85" s="811" customFormat="1" ht="14.25" customHeight="1">
      <c r="A13" s="251">
        <v>9</v>
      </c>
      <c r="B13" s="812" t="str">
        <f>VLOOKUP(BO3,[2]eFHH!$P$1:$XX$3017,18,FALSE)</f>
        <v>Spring (Unprotected)</v>
      </c>
      <c r="K13" s="251">
        <v>21</v>
      </c>
      <c r="L13" s="1260" t="str">
        <f>VLOOKUP(BO3,[2]eFHH!$P$1:$XX$3017,30,FALSE)</f>
        <v>Drainage</v>
      </c>
      <c r="M13" s="13"/>
      <c r="N13" s="4"/>
      <c r="O13" s="4"/>
      <c r="P13" s="4"/>
      <c r="Q13" s="4"/>
      <c r="R13" s="4"/>
      <c r="S13" s="124"/>
      <c r="T13" s="8"/>
      <c r="U13" s="1826"/>
      <c r="V13" s="595" t="s">
        <v>6</v>
      </c>
      <c r="W13" s="1827" t="str">
        <f>VLOOKUP(BQ3,[2]eFHH!$P$1:$XX$3017,24,FALSE)</f>
        <v>Other:</v>
      </c>
      <c r="X13" s="1828"/>
      <c r="Y13" s="1828"/>
      <c r="Z13" s="1828"/>
      <c r="AA13" s="1828"/>
      <c r="AB13" s="1828"/>
      <c r="AC13" s="1828"/>
      <c r="AD13" s="1828"/>
      <c r="AE13" s="1828"/>
      <c r="AF13" s="1828"/>
      <c r="AG13" s="1828"/>
      <c r="AH13" s="1828"/>
      <c r="AI13" s="1828"/>
      <c r="AJ13" s="1828"/>
      <c r="AK13" s="1828"/>
      <c r="AL13" s="1828"/>
      <c r="AM13" s="1828"/>
      <c r="AN13" s="1829"/>
      <c r="AP13" s="1830"/>
      <c r="AQ13" s="251">
        <v>3</v>
      </c>
      <c r="AR13" s="812" t="str">
        <f>VLOOKUP(BJ10,[2]eFHH!$P$1:$XX$3017,12,FALSE)</f>
        <v>Back Pain</v>
      </c>
      <c r="AS13" s="21"/>
      <c r="AT13" s="21"/>
      <c r="AU13" s="27"/>
      <c r="AV13" s="27"/>
      <c r="AW13" s="27"/>
      <c r="AX13" s="27"/>
      <c r="AY13" s="251">
        <v>23</v>
      </c>
      <c r="AZ13" s="479" t="str">
        <f>VLOOKUP(BJ10,[2]eFHH!$P$1:$XX$3017,32,FALSE)</f>
        <v>Blood Pressure</v>
      </c>
      <c r="BB13" s="13"/>
      <c r="BC13" s="2"/>
      <c r="BD13" s="8"/>
      <c r="BE13" s="8"/>
      <c r="BF13" s="8"/>
      <c r="BG13" s="8"/>
      <c r="BH13" s="4"/>
      <c r="BI13" s="124"/>
      <c r="BK13" s="1823"/>
      <c r="BM13" s="22"/>
      <c r="BP13" s="1282"/>
      <c r="BQ13" s="4"/>
      <c r="BR13" s="145"/>
      <c r="BS13" s="1282"/>
      <c r="BT13" s="1282"/>
      <c r="BU13" s="1282"/>
      <c r="BV13" s="1282"/>
      <c r="BW13" s="1282"/>
      <c r="BX13" s="1282"/>
      <c r="BY13" s="1282"/>
      <c r="BZ13" s="1282"/>
      <c r="CA13" s="1282"/>
      <c r="CB13" s="1282"/>
      <c r="CC13" s="1282"/>
      <c r="CD13" s="1282"/>
      <c r="CE13" s="1282"/>
      <c r="CF13" s="810"/>
      <c r="CG13" s="810"/>
    </row>
    <row r="14" spans="1:85" s="811" customFormat="1" ht="14.25" customHeight="1">
      <c r="A14" s="315">
        <v>10</v>
      </c>
      <c r="B14" s="812" t="str">
        <f>VLOOKUP(BO3,[2]eFHH!$P$1:$XX$3017,19,FALSE)</f>
        <v>Spring (Protected)</v>
      </c>
      <c r="J14" s="22"/>
      <c r="K14" s="251">
        <v>22</v>
      </c>
      <c r="L14" s="789" t="str">
        <f>VLOOKUP(BO3,[2]eFHH!$P$1:$XX$3017,31,FALSE)</f>
        <v>Water Tanker</v>
      </c>
      <c r="M14" s="789"/>
      <c r="N14" s="789"/>
      <c r="O14" s="789"/>
      <c r="P14" s="789"/>
      <c r="Q14" s="789"/>
      <c r="R14" s="789"/>
      <c r="S14" s="1295"/>
      <c r="T14" s="1831"/>
      <c r="U14" s="1832"/>
      <c r="V14" s="595"/>
      <c r="W14" s="1827"/>
      <c r="X14" s="1828"/>
      <c r="Y14" s="1828"/>
      <c r="Z14" s="1828"/>
      <c r="AA14" s="1828"/>
      <c r="AB14" s="1828"/>
      <c r="AC14" s="1828"/>
      <c r="AD14" s="1828"/>
      <c r="AE14" s="1828"/>
      <c r="AF14" s="1828"/>
      <c r="AG14" s="1828"/>
      <c r="AH14" s="1828"/>
      <c r="AI14" s="1828"/>
      <c r="AJ14" s="1828"/>
      <c r="AK14" s="1828"/>
      <c r="AL14" s="1828"/>
      <c r="AM14" s="1828"/>
      <c r="AN14" s="1828"/>
      <c r="AP14" s="1830"/>
      <c r="AQ14" s="251">
        <v>4</v>
      </c>
      <c r="AR14" s="812" t="str">
        <f>VLOOKUP(BJ10,[2]eFHH!$P$1:$XX$3017,13,FALSE)</f>
        <v>Headache</v>
      </c>
      <c r="AS14" s="21"/>
      <c r="AT14" s="21"/>
      <c r="AU14" s="33"/>
      <c r="AV14" s="33"/>
      <c r="AW14" s="33"/>
      <c r="AX14" s="33"/>
      <c r="AY14" s="251">
        <v>24</v>
      </c>
      <c r="AZ14" s="479" t="str">
        <f>VLOOKUP(BJ10,[2]eFHH!$P$1:$XX$3017,33,FALSE)</f>
        <v>Pneumonia</v>
      </c>
      <c r="BB14" s="13"/>
      <c r="BC14" s="2"/>
      <c r="BD14" s="1818"/>
      <c r="BE14" s="1818"/>
      <c r="BF14" s="8"/>
      <c r="BG14" s="8"/>
      <c r="BH14" s="8"/>
      <c r="BI14" s="1037"/>
      <c r="BJ14" s="219"/>
      <c r="BK14" s="1823"/>
      <c r="BM14" s="13"/>
      <c r="BP14" s="13"/>
      <c r="BR14" s="145"/>
      <c r="BS14" s="13"/>
      <c r="BT14" s="13"/>
      <c r="BU14" s="13"/>
      <c r="BV14" s="13"/>
      <c r="BW14" s="13"/>
      <c r="BX14" s="13"/>
      <c r="BY14" s="13"/>
      <c r="BZ14" s="13"/>
      <c r="CA14" s="13"/>
      <c r="CB14" s="13"/>
      <c r="CC14" s="13"/>
      <c r="CD14" s="13"/>
      <c r="CE14" s="13"/>
      <c r="CF14" s="816"/>
      <c r="CG14" s="816"/>
    </row>
    <row r="15" spans="1:85" s="811" customFormat="1" ht="14.25" customHeight="1">
      <c r="A15" s="315">
        <v>11</v>
      </c>
      <c r="B15" s="1020" t="str">
        <f>VLOOKUP(BO3,[2]eFHH!$P$1:$XX$3017,20,FALSE)</f>
        <v>Pipe Scheme (Gravity)</v>
      </c>
      <c r="K15" s="251">
        <v>23</v>
      </c>
      <c r="L15" s="789" t="str">
        <f>VLOOKUP(BO3,[2]eFHH!$P$1:$XX$3017,32,FALSE)</f>
        <v>Bottled Water</v>
      </c>
      <c r="M15" s="789"/>
      <c r="N15" s="789"/>
      <c r="O15" s="789"/>
      <c r="P15" s="789"/>
      <c r="Q15" s="789"/>
      <c r="R15" s="789"/>
      <c r="S15" s="1295"/>
      <c r="U15" s="1833"/>
      <c r="V15" s="595"/>
      <c r="W15" s="1827"/>
      <c r="X15" s="1828"/>
      <c r="Y15" s="1828"/>
      <c r="Z15" s="1828"/>
      <c r="AA15" s="1828"/>
      <c r="AB15" s="1828"/>
      <c r="AC15" s="1828"/>
      <c r="AD15" s="1828"/>
      <c r="AE15" s="1828"/>
      <c r="AF15" s="1828"/>
      <c r="AG15" s="1828"/>
      <c r="AH15" s="1828"/>
      <c r="AI15" s="1828"/>
      <c r="AJ15" s="1828"/>
      <c r="AK15" s="1828"/>
      <c r="AL15" s="1828"/>
      <c r="AM15" s="1828"/>
      <c r="AN15" s="1828"/>
      <c r="AP15" s="1830"/>
      <c r="AQ15" s="251">
        <v>5</v>
      </c>
      <c r="AR15" s="812" t="str">
        <f>VLOOKUP(BJ10,[2]eFHH!$P$1:$XX$3017,14,FALSE)</f>
        <v>Migraine</v>
      </c>
      <c r="AS15" s="21"/>
      <c r="AT15" s="21"/>
      <c r="AU15" s="33"/>
      <c r="AV15" s="33"/>
      <c r="AW15" s="33"/>
      <c r="AX15" s="33"/>
      <c r="AY15" s="251">
        <v>25</v>
      </c>
      <c r="AZ15" s="479" t="str">
        <f>VLOOKUP(BJ10,[2]eFHH!$P$1:$XX$3017,34,FALSE)</f>
        <v>Hepatitis</v>
      </c>
      <c r="BB15" s="13"/>
      <c r="BC15" s="2"/>
      <c r="BD15" s="1818"/>
      <c r="BE15" s="1818"/>
      <c r="BF15" s="8"/>
      <c r="BG15" s="8"/>
      <c r="BH15" s="2"/>
      <c r="BI15" s="618"/>
      <c r="BJ15" s="219"/>
      <c r="BK15" s="1823"/>
      <c r="BM15" s="1308"/>
      <c r="BP15" s="8"/>
      <c r="BR15" s="145"/>
      <c r="BS15" s="8"/>
      <c r="BT15" s="8"/>
      <c r="BU15" s="8"/>
      <c r="BV15" s="8"/>
      <c r="BW15" s="8"/>
      <c r="BX15" s="8"/>
      <c r="BY15" s="8"/>
      <c r="BZ15" s="8"/>
      <c r="CA15" s="8"/>
      <c r="CB15" s="8"/>
      <c r="CC15" s="8"/>
      <c r="CD15" s="8"/>
      <c r="CE15" s="8"/>
      <c r="CF15" s="830"/>
      <c r="CG15" s="830"/>
    </row>
    <row r="16" spans="1:85" s="811" customFormat="1" ht="14.25" customHeight="1">
      <c r="A16" s="251">
        <v>12</v>
      </c>
      <c r="B16" s="1020" t="str">
        <f>VLOOKUP(BO3,[2]eFHH!$P$1:$XX$3017,21,FALSE)</f>
        <v>Pipe Scheme (Motorized)</v>
      </c>
      <c r="K16" s="1834"/>
      <c r="L16" s="1835"/>
      <c r="M16" s="1835"/>
      <c r="N16" s="1835"/>
      <c r="O16" s="1835"/>
      <c r="P16" s="1835"/>
      <c r="Q16" s="1836"/>
      <c r="R16" s="251" t="s">
        <v>0</v>
      </c>
      <c r="S16" s="251" t="s">
        <v>1</v>
      </c>
      <c r="U16" s="1833"/>
      <c r="Z16" s="1837"/>
      <c r="AA16" s="1837"/>
      <c r="AP16" s="1830"/>
      <c r="AQ16" s="251">
        <v>6</v>
      </c>
      <c r="AR16" s="812" t="str">
        <f>VLOOKUP(BJ10,[2]eFHH!$P$1:$XX$3017,15,FALSE)</f>
        <v>Dizziness</v>
      </c>
      <c r="AS16" s="21"/>
      <c r="AT16" s="21"/>
      <c r="AU16" s="8"/>
      <c r="AV16" s="8"/>
      <c r="AW16" s="8"/>
      <c r="AX16" s="8"/>
      <c r="AY16" s="315">
        <v>26</v>
      </c>
      <c r="AZ16" s="479" t="str">
        <f>VLOOKUP(BJ10,[2]eFHH!$P$1:$XX$3017,35,FALSE)</f>
        <v>Tuberculosis</v>
      </c>
      <c r="BB16" s="13"/>
      <c r="BC16" s="2"/>
      <c r="BD16" s="27"/>
      <c r="BE16" s="1819"/>
      <c r="BF16" s="21"/>
      <c r="BG16" s="27"/>
      <c r="BH16" s="2"/>
      <c r="BI16" s="618"/>
      <c r="BJ16" s="219"/>
      <c r="BK16" s="1823"/>
      <c r="BM16" s="1308"/>
      <c r="BP16" s="8"/>
      <c r="BQ16" s="1817"/>
      <c r="BS16" s="8"/>
      <c r="BT16" s="8"/>
      <c r="BU16" s="8"/>
      <c r="BV16" s="8"/>
      <c r="BW16" s="8"/>
      <c r="BX16" s="8"/>
      <c r="BY16" s="8"/>
      <c r="BZ16" s="8"/>
      <c r="CA16" s="8"/>
      <c r="CB16" s="8"/>
      <c r="CC16" s="8"/>
      <c r="CD16" s="8"/>
      <c r="CE16" s="8"/>
      <c r="CF16" s="13"/>
      <c r="CG16" s="13"/>
    </row>
    <row r="17" spans="1:85" s="811" customFormat="1" ht="15" customHeight="1">
      <c r="A17" s="595" t="s">
        <v>6</v>
      </c>
      <c r="B17" s="1838" t="str">
        <f>VLOOKUP(BO3,[2]eFHH!$P$1:$XX$3017,33,FALSE)</f>
        <v>Other:</v>
      </c>
      <c r="C17" s="1828"/>
      <c r="D17" s="1828"/>
      <c r="E17" s="1828"/>
      <c r="F17" s="1828"/>
      <c r="G17" s="1828"/>
      <c r="H17" s="1828"/>
      <c r="I17" s="1828"/>
      <c r="J17" s="1828"/>
      <c r="K17" s="1828"/>
      <c r="L17" s="1828"/>
      <c r="M17" s="1828"/>
      <c r="N17" s="1828"/>
      <c r="O17" s="1828"/>
      <c r="P17" s="1828"/>
      <c r="Q17" s="1828"/>
      <c r="R17" s="1828"/>
      <c r="S17" s="1829"/>
      <c r="U17" s="1833"/>
      <c r="V17" s="963">
        <f>VLOOKUP(BQ17,[2]eFHH!$K$4:$M$346,3,FALSE)</f>
        <v>2.0499999999999989</v>
      </c>
      <c r="W17" s="1839"/>
      <c r="X17" s="15" t="str">
        <f>VLOOKUP(BQ17,[2]eFHH!$P$1:$XX$3017,8,FALSE)</f>
        <v>In the past 12 months, were there any times when water from {name of source} was not available or was unsafe? [IF YES] In which seasons?</v>
      </c>
      <c r="Y17" s="15"/>
      <c r="Z17" s="15"/>
      <c r="AA17" s="15"/>
      <c r="AB17" s="15"/>
      <c r="AC17" s="15"/>
      <c r="AD17" s="15"/>
      <c r="AE17" s="15"/>
      <c r="AF17" s="15"/>
      <c r="AG17" s="15"/>
      <c r="AH17" s="15"/>
      <c r="AI17" s="15"/>
      <c r="AJ17" s="15"/>
      <c r="AK17" s="15"/>
      <c r="AL17" s="15"/>
      <c r="AM17" s="15"/>
      <c r="AN17" s="16"/>
      <c r="AP17" s="1830"/>
      <c r="AQ17" s="251">
        <v>7</v>
      </c>
      <c r="AR17" s="812" t="str">
        <f>VLOOKUP(BJ10,[2]eFHH!$P$1:$XX$3017,16,FALSE)</f>
        <v>Fainting</v>
      </c>
      <c r="AS17" s="4"/>
      <c r="AT17" s="4"/>
      <c r="AU17" s="4"/>
      <c r="AV17" s="4"/>
      <c r="AW17" s="4"/>
      <c r="AX17" s="4"/>
      <c r="AY17" s="251">
        <v>27</v>
      </c>
      <c r="AZ17" s="479" t="str">
        <f>VLOOKUP(BJ10,[2]eFHH!$P$1:$XX$3017,36,FALSE)</f>
        <v>Malaria</v>
      </c>
      <c r="BB17" s="13"/>
      <c r="BC17" s="2"/>
      <c r="BD17" s="4"/>
      <c r="BE17" s="4"/>
      <c r="BF17" s="4"/>
      <c r="BG17" s="4"/>
      <c r="BH17" s="4"/>
      <c r="BI17" s="124"/>
      <c r="BJ17" s="1269"/>
      <c r="BK17" s="1840"/>
      <c r="BM17" s="22"/>
      <c r="BP17" s="13"/>
      <c r="BQ17" s="965">
        <v>2.0699999999999998</v>
      </c>
      <c r="BR17" s="965"/>
      <c r="BS17" s="13"/>
      <c r="BT17" s="13"/>
      <c r="BV17" s="13"/>
      <c r="BW17" s="13"/>
      <c r="BX17" s="22"/>
      <c r="BY17" s="953"/>
      <c r="BZ17" s="13"/>
      <c r="CA17" s="22"/>
      <c r="CB17" s="953"/>
      <c r="CC17" s="13"/>
      <c r="CD17" s="4"/>
      <c r="CE17" s="4"/>
      <c r="CF17" s="27"/>
      <c r="CG17" s="21"/>
    </row>
    <row r="18" spans="1:85" s="811" customFormat="1" ht="15" customHeight="1">
      <c r="A18" s="595"/>
      <c r="B18" s="1838"/>
      <c r="C18" s="1828"/>
      <c r="D18" s="1828"/>
      <c r="E18" s="1828"/>
      <c r="F18" s="1828"/>
      <c r="G18" s="1828"/>
      <c r="H18" s="1828"/>
      <c r="I18" s="1828"/>
      <c r="J18" s="1828"/>
      <c r="K18" s="1828"/>
      <c r="L18" s="1828"/>
      <c r="M18" s="1828"/>
      <c r="N18" s="1828"/>
      <c r="O18" s="1828"/>
      <c r="P18" s="1828"/>
      <c r="Q18" s="1828"/>
      <c r="R18" s="1828"/>
      <c r="S18" s="1828"/>
      <c r="U18" s="1833"/>
      <c r="V18" s="1841"/>
      <c r="W18" s="1842"/>
      <c r="X18" s="415"/>
      <c r="Y18" s="415"/>
      <c r="Z18" s="415"/>
      <c r="AA18" s="415"/>
      <c r="AB18" s="415"/>
      <c r="AC18" s="415"/>
      <c r="AD18" s="415"/>
      <c r="AE18" s="415"/>
      <c r="AF18" s="415"/>
      <c r="AG18" s="415"/>
      <c r="AH18" s="415"/>
      <c r="AI18" s="415"/>
      <c r="AJ18" s="415"/>
      <c r="AK18" s="415"/>
      <c r="AL18" s="415"/>
      <c r="AM18" s="415"/>
      <c r="AN18" s="287"/>
      <c r="AP18" s="1830"/>
      <c r="AQ18" s="251">
        <v>8</v>
      </c>
      <c r="AR18" s="812" t="str">
        <f>VLOOKUP(BJ10,[2]eFHH!$P$1:$XX$3017,17,FALSE)</f>
        <v>Breathing Problems</v>
      </c>
      <c r="AY18" s="251">
        <v>28</v>
      </c>
      <c r="AZ18" s="479" t="str">
        <f>VLOOKUP(BJ10,[2]eFHH!$P$1:$XX$3017,37,FALSE)</f>
        <v>Cholera</v>
      </c>
      <c r="BB18" s="13"/>
      <c r="BI18" s="1295"/>
      <c r="BJ18" s="1274"/>
      <c r="BK18" s="816"/>
      <c r="BM18" s="22"/>
      <c r="BP18" s="8"/>
      <c r="BQ18" s="969">
        <f>VLOOKUP(BQ17,[2]eFHH!$P$1:$XX$3017,60,FALSE)</f>
        <v>0</v>
      </c>
      <c r="BR18" s="969"/>
      <c r="BS18" s="8"/>
      <c r="BT18" s="8"/>
      <c r="BV18" s="13"/>
      <c r="BW18" s="13"/>
      <c r="BX18" s="22"/>
      <c r="BY18" s="953"/>
      <c r="BZ18" s="13"/>
      <c r="CA18" s="22"/>
      <c r="CB18" s="1811"/>
      <c r="CC18" s="1811"/>
      <c r="CD18" s="1811"/>
      <c r="CE18" s="1811"/>
      <c r="CF18" s="4"/>
      <c r="CG18" s="21"/>
    </row>
    <row r="19" spans="1:85" s="811" customFormat="1" ht="15" customHeight="1">
      <c r="A19" s="595"/>
      <c r="B19" s="1838"/>
      <c r="C19" s="1828"/>
      <c r="D19" s="1828"/>
      <c r="E19" s="1828"/>
      <c r="F19" s="1828"/>
      <c r="G19" s="1828"/>
      <c r="H19" s="1828"/>
      <c r="I19" s="1828"/>
      <c r="J19" s="1828"/>
      <c r="K19" s="1828"/>
      <c r="L19" s="1828"/>
      <c r="M19" s="1828"/>
      <c r="N19" s="1828"/>
      <c r="O19" s="1828"/>
      <c r="P19" s="1828"/>
      <c r="Q19" s="1828"/>
      <c r="R19" s="1828"/>
      <c r="S19" s="1828"/>
      <c r="U19" s="1833"/>
      <c r="V19" s="1841"/>
      <c r="W19" s="1842"/>
      <c r="X19" s="415"/>
      <c r="Y19" s="415"/>
      <c r="Z19" s="415"/>
      <c r="AA19" s="415"/>
      <c r="AB19" s="415"/>
      <c r="AC19" s="415"/>
      <c r="AD19" s="415"/>
      <c r="AE19" s="415"/>
      <c r="AF19" s="415"/>
      <c r="AG19" s="415"/>
      <c r="AH19" s="415"/>
      <c r="AI19" s="415"/>
      <c r="AJ19" s="415"/>
      <c r="AK19" s="415"/>
      <c r="AL19" s="415"/>
      <c r="AM19" s="415"/>
      <c r="AN19" s="287"/>
      <c r="AP19" s="1830"/>
      <c r="AQ19" s="251">
        <v>9</v>
      </c>
      <c r="AR19" s="812" t="str">
        <f>VLOOKUP(BJ10,[2]eFHH!$P$1:$XX$3017,18,FALSE)</f>
        <v>Chill / Flu</v>
      </c>
      <c r="AY19" s="288">
        <v>29</v>
      </c>
      <c r="AZ19" s="479" t="str">
        <f>VLOOKUP(BJ10,[2]eFHH!$P$1:$XX$3017,38,FALSE)</f>
        <v>Typhoid</v>
      </c>
      <c r="BB19" s="13"/>
      <c r="BI19" s="1295"/>
      <c r="BJ19" s="1843"/>
      <c r="BK19" s="830"/>
      <c r="BM19" s="22"/>
      <c r="BP19" s="21"/>
      <c r="BQ19" s="972" t="str">
        <f>VLOOKUP(BQ17,[2]eFHH!$P$1:$XX$3017,3,FALSE)</f>
        <v/>
      </c>
      <c r="BR19" s="972"/>
      <c r="BS19" s="27"/>
      <c r="BT19" s="27"/>
      <c r="BV19" s="13"/>
      <c r="BW19" s="13"/>
      <c r="BX19" s="22"/>
      <c r="BY19" s="953"/>
      <c r="BZ19" s="13"/>
      <c r="CA19" s="22"/>
      <c r="CB19" s="1811"/>
      <c r="CC19" s="1811"/>
      <c r="CD19" s="1811"/>
      <c r="CE19" s="1811"/>
      <c r="CF19" s="4"/>
      <c r="CG19" s="21"/>
    </row>
    <row r="20" spans="1:85" s="811" customFormat="1" ht="14.25" customHeight="1">
      <c r="U20" s="1830"/>
      <c r="V20" s="1844" t="str">
        <f>VLOOKUP(BQ17,[2]eFHH!$P$1:$XX$3017,9,FALSE)</f>
        <v>[MARK ALL MENTIONED]</v>
      </c>
      <c r="W20" s="1845"/>
      <c r="X20" s="1845"/>
      <c r="Y20" s="1845"/>
      <c r="Z20" s="1845"/>
      <c r="AA20" s="1845"/>
      <c r="AB20" s="1845"/>
      <c r="AC20" s="1845"/>
      <c r="AD20" s="1845"/>
      <c r="AE20" s="1845"/>
      <c r="AF20" s="1845"/>
      <c r="AG20" s="1845"/>
      <c r="AH20" s="1845"/>
      <c r="AI20" s="1845"/>
      <c r="AJ20" s="1845"/>
      <c r="AK20" s="1845"/>
      <c r="AL20" s="1845"/>
      <c r="AM20" s="1845"/>
      <c r="AN20" s="1846"/>
      <c r="AP20" s="1830"/>
      <c r="AQ20" s="251">
        <v>10</v>
      </c>
      <c r="AR20" s="812" t="str">
        <f>VLOOKUP(BJ10,[2]eFHH!$P$1:$XX$3017,19,FALSE)</f>
        <v>Fever</v>
      </c>
      <c r="AY20" s="315">
        <v>30</v>
      </c>
      <c r="AZ20" s="479" t="str">
        <f>VLOOKUP(BJ10,[2]eFHH!$P$1:$XX$3017,39,FALSE)</f>
        <v>Blurred Vision</v>
      </c>
      <c r="BB20" s="13"/>
      <c r="BI20" s="1295"/>
      <c r="BJ20" s="810"/>
      <c r="BK20" s="810"/>
      <c r="BM20" s="22"/>
      <c r="BO20" s="965">
        <v>2.99</v>
      </c>
      <c r="BP20" s="965"/>
      <c r="BQ20" s="4"/>
      <c r="BR20" s="145"/>
      <c r="BS20" s="4"/>
      <c r="BT20" s="4"/>
      <c r="BV20" s="13"/>
      <c r="BW20" s="13"/>
      <c r="BX20" s="22"/>
      <c r="BY20" s="953"/>
      <c r="BZ20" s="13"/>
      <c r="CA20" s="4"/>
      <c r="CB20" s="4"/>
      <c r="CC20" s="4"/>
      <c r="CD20" s="4"/>
      <c r="CE20" s="4"/>
      <c r="CF20" s="4"/>
      <c r="CG20" s="21"/>
    </row>
    <row r="21" spans="1:85" s="811" customFormat="1" ht="15" customHeight="1">
      <c r="A21" s="1794">
        <f>VLOOKUP(BO20,[2]eFHH!$K$4:$M$346,3,FALSE)</f>
        <v>2.0199999999999996</v>
      </c>
      <c r="B21" s="1847"/>
      <c r="C21" s="14" t="str">
        <f>VLOOKUP(BO20,[2]eFHH!$P$1:$XX$3017,8,FALSE)</f>
        <v>Who usually brings water for the household?</v>
      </c>
      <c r="D21" s="15"/>
      <c r="E21" s="15"/>
      <c r="F21" s="15"/>
      <c r="G21" s="15"/>
      <c r="H21" s="15"/>
      <c r="I21" s="15"/>
      <c r="J21" s="15"/>
      <c r="K21" s="15"/>
      <c r="L21" s="15"/>
      <c r="M21" s="15"/>
      <c r="N21" s="15"/>
      <c r="O21" s="15"/>
      <c r="P21" s="15"/>
      <c r="Q21" s="15"/>
      <c r="R21" s="15"/>
      <c r="S21" s="16"/>
      <c r="U21" s="1830"/>
      <c r="V21" s="315">
        <v>0</v>
      </c>
      <c r="W21" s="1248" t="str">
        <f>VLOOKUP(BQ17,[2]eFHH!$P$1:$XX$3017,10,FALSE)</f>
        <v>Water Was Always Safe and Available</v>
      </c>
      <c r="X21" s="163"/>
      <c r="Y21" s="163"/>
      <c r="Z21" s="163"/>
      <c r="AA21" s="163"/>
      <c r="AB21" s="163"/>
      <c r="AC21" s="163"/>
      <c r="AD21" s="163"/>
      <c r="AF21" s="2"/>
      <c r="AG21" s="2"/>
      <c r="AH21" s="2"/>
      <c r="AI21" s="163"/>
      <c r="AL21" s="163"/>
      <c r="AM21" s="163"/>
      <c r="AN21" s="1189"/>
      <c r="AP21" s="1830"/>
      <c r="AQ21" s="251">
        <v>11</v>
      </c>
      <c r="AR21" s="479" t="str">
        <f>VLOOKUP(BJ10,[2]eFHH!$P$1:$XX$3017,20,FALSE)</f>
        <v>Stomach</v>
      </c>
      <c r="AY21" s="315">
        <v>31</v>
      </c>
      <c r="AZ21" s="479" t="str">
        <f>VLOOKUP(BJ10,[2]eFHH!$P$1:$XX$3017,40,FALSE)</f>
        <v>Loss of Sight</v>
      </c>
      <c r="BB21" s="13"/>
      <c r="BH21" s="13"/>
      <c r="BI21" s="224"/>
      <c r="BM21" s="22"/>
      <c r="BO21" s="969">
        <f>VLOOKUP(BO20,[2]eFHH!$P$1:$XX$3017,60,FALSE)</f>
        <v>0</v>
      </c>
      <c r="BP21" s="969"/>
      <c r="BQ21" s="4"/>
      <c r="BR21" s="145"/>
      <c r="BS21" s="13"/>
      <c r="BT21" s="13"/>
      <c r="BU21" s="13"/>
      <c r="BV21" s="13"/>
      <c r="BW21" s="13"/>
      <c r="BX21" s="22"/>
      <c r="BY21" s="953"/>
      <c r="BZ21" s="13"/>
      <c r="CA21" s="13"/>
      <c r="CB21" s="13"/>
      <c r="CC21" s="13"/>
      <c r="CD21" s="13"/>
    </row>
    <row r="22" spans="1:85" s="811" customFormat="1" ht="15" customHeight="1">
      <c r="A22" s="1848" t="str">
        <f>VLOOKUP(BO20,[2]eFHH!$P$1:$XX$3017,9,FALSE)</f>
        <v>[MARK ALL MENTIONED]</v>
      </c>
      <c r="B22" s="1848"/>
      <c r="C22" s="1848"/>
      <c r="D22" s="1848"/>
      <c r="E22" s="1848"/>
      <c r="F22" s="1848"/>
      <c r="G22" s="1848"/>
      <c r="H22" s="1848"/>
      <c r="I22" s="1848"/>
      <c r="J22" s="1848"/>
      <c r="K22" s="1848"/>
      <c r="L22" s="1848"/>
      <c r="M22" s="1848"/>
      <c r="N22" s="1848"/>
      <c r="O22" s="1848"/>
      <c r="P22" s="1848"/>
      <c r="Q22" s="1848"/>
      <c r="R22" s="1848"/>
      <c r="S22" s="1848"/>
      <c r="U22" s="1830"/>
      <c r="V22" s="1849" t="str">
        <f>VLOOKUP(BQ17,[2]eFHH!$P$1:$XX$3017,11,FALSE)</f>
        <v>Water Was Not Available [SPECIFY SEASONS WHEN THIS OCCURED]</v>
      </c>
      <c r="W22" s="1850"/>
      <c r="X22" s="1850"/>
      <c r="Y22" s="1850"/>
      <c r="Z22" s="1850"/>
      <c r="AA22" s="1850"/>
      <c r="AB22" s="1850"/>
      <c r="AC22" s="1850"/>
      <c r="AD22" s="1850"/>
      <c r="AE22" s="1851"/>
      <c r="AF22" s="1849" t="str">
        <f>VLOOKUP(BQ17,[2]eFHH!$P$1:$XX$3017,12,FALSE)</f>
        <v>Water Was Not Safe [SPECIFY SEASONS WHEN THIS OCCURED]</v>
      </c>
      <c r="AG22" s="1850"/>
      <c r="AH22" s="1850"/>
      <c r="AI22" s="1850"/>
      <c r="AJ22" s="1850"/>
      <c r="AK22" s="1850"/>
      <c r="AL22" s="1850"/>
      <c r="AM22" s="1850"/>
      <c r="AN22" s="1852"/>
      <c r="AP22" s="1830"/>
      <c r="AQ22" s="251">
        <v>12</v>
      </c>
      <c r="AR22" s="479" t="str">
        <f>VLOOKUP(BJ10,[2]eFHH!$P$1:$XX$3017,21,FALSE)</f>
        <v>Vomiting</v>
      </c>
      <c r="AY22" s="315">
        <v>32</v>
      </c>
      <c r="AZ22" s="479" t="str">
        <f>VLOOKUP(BJ10,[2]eFHH!$P$1:$XX$3017,41,FALSE)</f>
        <v>Cataract</v>
      </c>
      <c r="BB22" s="13"/>
      <c r="BH22" s="13"/>
      <c r="BI22" s="224"/>
      <c r="BM22" s="22"/>
      <c r="BO22" s="972" t="str">
        <f>VLOOKUP(BO20,[2]eFHH!$P$1:$XX$3017,3,FALSE)</f>
        <v/>
      </c>
      <c r="BP22" s="972"/>
      <c r="BQ22" s="4"/>
      <c r="BR22" s="145"/>
      <c r="BS22" s="13"/>
      <c r="BT22" s="13"/>
      <c r="BU22" s="13"/>
      <c r="BV22" s="13"/>
      <c r="BW22" s="13"/>
      <c r="BX22" s="22"/>
      <c r="BY22" s="789"/>
      <c r="BZ22" s="13"/>
      <c r="CA22" s="13"/>
      <c r="CB22" s="13"/>
      <c r="CC22" s="13"/>
      <c r="CD22" s="13"/>
      <c r="CE22" s="22"/>
      <c r="CF22" s="13"/>
      <c r="CG22" s="13"/>
    </row>
    <row r="23" spans="1:85" s="811" customFormat="1" ht="15" customHeight="1">
      <c r="A23" s="288">
        <v>1</v>
      </c>
      <c r="B23" s="812" t="str">
        <f>VLOOKUP(BO20,[2]eFHH!$P$1:$XX$3017,10,FALSE)</f>
        <v>Men (Plural)</v>
      </c>
      <c r="C23" s="2"/>
      <c r="D23" s="272"/>
      <c r="E23" s="2"/>
      <c r="F23" s="2"/>
      <c r="G23" s="2"/>
      <c r="H23" s="2"/>
      <c r="I23" s="2"/>
      <c r="L23" s="2"/>
      <c r="M23" s="2"/>
      <c r="N23" s="272"/>
      <c r="O23" s="2"/>
      <c r="P23" s="2"/>
      <c r="Q23" s="2"/>
      <c r="R23" s="4"/>
      <c r="S23" s="1853"/>
      <c r="U23" s="1830"/>
      <c r="V23" s="1854"/>
      <c r="W23" s="1855"/>
      <c r="X23" s="1855"/>
      <c r="Y23" s="1855"/>
      <c r="Z23" s="1855"/>
      <c r="AA23" s="1855"/>
      <c r="AB23" s="1855"/>
      <c r="AC23" s="1855"/>
      <c r="AD23" s="1855"/>
      <c r="AE23" s="1856"/>
      <c r="AF23" s="1854"/>
      <c r="AG23" s="1855"/>
      <c r="AH23" s="1855"/>
      <c r="AI23" s="1855"/>
      <c r="AJ23" s="1855"/>
      <c r="AK23" s="1855"/>
      <c r="AL23" s="1855"/>
      <c r="AM23" s="1855"/>
      <c r="AN23" s="1857"/>
      <c r="AP23" s="1830"/>
      <c r="AQ23" s="251">
        <v>13</v>
      </c>
      <c r="AR23" s="479" t="str">
        <f>VLOOKUP(BJ10,[2]eFHH!$P$1:$XX$3017,22,FALSE)</f>
        <v>Diarrhea</v>
      </c>
      <c r="AY23" s="315">
        <v>33</v>
      </c>
      <c r="AZ23" s="479" t="str">
        <f>VLOOKUP(BJ10,[2]eFHH!$P$1:$XX$3017,42,FALSE)</f>
        <v>Psychological Issues</v>
      </c>
      <c r="BB23" s="13"/>
      <c r="BH23" s="13"/>
      <c r="BI23" s="224"/>
      <c r="BM23" s="22"/>
      <c r="BQ23" s="4"/>
      <c r="BR23" s="145"/>
      <c r="CE23" s="22"/>
      <c r="CF23" s="13"/>
    </row>
    <row r="24" spans="1:85" s="811" customFormat="1" ht="15" customHeight="1">
      <c r="A24" s="251">
        <v>2</v>
      </c>
      <c r="B24" s="1294" t="str">
        <f>VLOOKUP(BO20,[2]eFHH!$P$1:$XX$3017,11,FALSE)</f>
        <v>Women (Plural)</v>
      </c>
      <c r="C24" s="8"/>
      <c r="D24" s="8"/>
      <c r="E24" s="8"/>
      <c r="F24" s="8"/>
      <c r="G24" s="8"/>
      <c r="H24" s="8"/>
      <c r="I24" s="8"/>
      <c r="L24" s="2"/>
      <c r="M24" s="2"/>
      <c r="N24" s="8"/>
      <c r="O24" s="8"/>
      <c r="P24" s="8"/>
      <c r="Q24" s="8"/>
      <c r="R24" s="4"/>
      <c r="S24" s="1858"/>
      <c r="T24" s="21"/>
      <c r="U24" s="145"/>
      <c r="V24" s="1859"/>
      <c r="W24" s="1860"/>
      <c r="X24" s="1860"/>
      <c r="Y24" s="1860"/>
      <c r="Z24" s="1860"/>
      <c r="AA24" s="1860"/>
      <c r="AB24" s="1860"/>
      <c r="AC24" s="1860"/>
      <c r="AD24" s="1860"/>
      <c r="AE24" s="1861"/>
      <c r="AF24" s="1859"/>
      <c r="AG24" s="1860"/>
      <c r="AH24" s="1860"/>
      <c r="AI24" s="1860"/>
      <c r="AJ24" s="1860"/>
      <c r="AK24" s="1860"/>
      <c r="AL24" s="1860"/>
      <c r="AM24" s="1860"/>
      <c r="AN24" s="1862"/>
      <c r="AP24" s="1830"/>
      <c r="AQ24" s="251">
        <v>14</v>
      </c>
      <c r="AR24" s="479" t="str">
        <f>VLOOKUP(BJ10,[2]eFHH!$P$1:$XX$3017,23,FALSE)</f>
        <v>Diarrhea and Vomiting</v>
      </c>
      <c r="AS24" s="13"/>
      <c r="AT24" s="13"/>
      <c r="AU24" s="13"/>
      <c r="AV24" s="13"/>
      <c r="AW24" s="13"/>
      <c r="AX24" s="13"/>
      <c r="AY24" s="315">
        <v>34</v>
      </c>
      <c r="AZ24" s="789" t="str">
        <f>VLOOKUP(BJ10,[2]eFHH!$P$1:$XX$3017,43,FALSE)</f>
        <v>Madness</v>
      </c>
      <c r="BB24" s="13"/>
      <c r="BC24" s="13"/>
      <c r="BD24" s="13"/>
      <c r="BE24" s="13"/>
      <c r="BF24" s="13"/>
      <c r="BG24" s="13"/>
      <c r="BH24" s="13"/>
      <c r="BI24" s="224"/>
      <c r="BM24" s="22"/>
      <c r="BP24" s="1282"/>
      <c r="BQ24" s="4"/>
      <c r="BR24" s="145"/>
      <c r="BS24" s="1282"/>
      <c r="BT24" s="1282"/>
      <c r="BU24" s="1282"/>
      <c r="BV24" s="1282"/>
      <c r="BW24" s="1282"/>
      <c r="BX24" s="1282"/>
      <c r="BY24" s="1282"/>
      <c r="BZ24" s="1282"/>
      <c r="CA24" s="1282"/>
      <c r="CB24" s="1282"/>
      <c r="CC24" s="1282"/>
      <c r="CD24" s="1282"/>
      <c r="CE24" s="1282"/>
    </row>
    <row r="25" spans="1:85" s="811" customFormat="1" ht="14.25" customHeight="1">
      <c r="A25" s="288">
        <v>3</v>
      </c>
      <c r="B25" s="812" t="str">
        <f>VLOOKUP(BO20,[2]eFHH!$P$1:$XX$3017,12,FALSE)</f>
        <v>Boys (Plural)</v>
      </c>
      <c r="S25" s="251" t="s">
        <v>0</v>
      </c>
      <c r="U25" s="145"/>
      <c r="V25" s="288">
        <v>1</v>
      </c>
      <c r="W25" s="812" t="str">
        <f>VLOOKUP(BQ17,[2]eFHH!$P$1:$XX$3017,13,FALSE)</f>
        <v>Summer 2011</v>
      </c>
      <c r="X25" s="12"/>
      <c r="Y25" s="12"/>
      <c r="Z25" s="12"/>
      <c r="AA25" s="12"/>
      <c r="AB25" s="12"/>
      <c r="AC25" s="12"/>
      <c r="AD25" s="12"/>
      <c r="AE25" s="1835"/>
      <c r="AF25" s="288">
        <v>1</v>
      </c>
      <c r="AG25" s="676" t="str">
        <f t="shared" ref="AG25:AG31" si="0">W25</f>
        <v>Summer 2011</v>
      </c>
      <c r="AH25" s="12"/>
      <c r="AI25" s="12"/>
      <c r="AJ25" s="12"/>
      <c r="AK25" s="12"/>
      <c r="AL25" s="12"/>
      <c r="AM25" s="12"/>
      <c r="AN25" s="255"/>
      <c r="AP25" s="1830"/>
      <c r="AQ25" s="251">
        <v>15</v>
      </c>
      <c r="AR25" s="479" t="str">
        <f>VLOOKUP(BJ10,[2]eFHH!$P$1:$XX$3017,24,FALSE)</f>
        <v>Heartache</v>
      </c>
      <c r="AS25" s="13"/>
      <c r="AT25" s="13"/>
      <c r="AU25" s="13"/>
      <c r="AV25" s="13"/>
      <c r="AW25" s="13"/>
      <c r="AX25" s="13"/>
      <c r="AY25" s="315">
        <v>35</v>
      </c>
      <c r="AZ25" s="789" t="str">
        <f>VLOOKUP(BJ10,[2]eFHH!$P$1:$XX$3017,44,FALSE)</f>
        <v>Nesayi</v>
      </c>
      <c r="BB25" s="13"/>
      <c r="BC25" s="13"/>
      <c r="BD25" s="13"/>
      <c r="BE25" s="13"/>
      <c r="BF25" s="13"/>
      <c r="BG25" s="13"/>
      <c r="BH25" s="13"/>
      <c r="BI25" s="224"/>
      <c r="BM25" s="22"/>
      <c r="BP25" s="1282"/>
      <c r="BQ25" s="4"/>
      <c r="BR25" s="145"/>
      <c r="BS25" s="1282"/>
      <c r="BT25" s="1282"/>
      <c r="BU25" s="1282"/>
      <c r="BV25" s="1282"/>
      <c r="BW25" s="1282"/>
      <c r="BX25" s="1282"/>
      <c r="BY25" s="1282"/>
      <c r="BZ25" s="1282"/>
      <c r="CA25" s="1282"/>
      <c r="CB25" s="1282"/>
      <c r="CC25" s="1282"/>
      <c r="CD25" s="1282"/>
      <c r="CE25" s="1282"/>
      <c r="CF25" s="810"/>
      <c r="CG25" s="810"/>
    </row>
    <row r="26" spans="1:85" s="811" customFormat="1" ht="14.25" customHeight="1">
      <c r="A26" s="251">
        <v>4</v>
      </c>
      <c r="B26" s="1262" t="str">
        <f>VLOOKUP(BO20,[2]eFHH!$P$1:$XX$3017,13,FALSE)</f>
        <v>Girls (Plural)</v>
      </c>
      <c r="C26" s="1278"/>
      <c r="D26" s="1278"/>
      <c r="E26" s="1278"/>
      <c r="F26" s="1278"/>
      <c r="G26" s="1278"/>
      <c r="H26" s="1278"/>
      <c r="I26" s="1278"/>
      <c r="J26" s="1278"/>
      <c r="K26" s="1278"/>
      <c r="L26" s="1278"/>
      <c r="M26" s="1278"/>
      <c r="N26" s="1278"/>
      <c r="O26" s="1278"/>
      <c r="P26" s="1278"/>
      <c r="Q26" s="1278"/>
      <c r="R26" s="1858"/>
      <c r="S26" s="251" t="s">
        <v>1</v>
      </c>
      <c r="U26" s="1830"/>
      <c r="V26" s="251">
        <v>2</v>
      </c>
      <c r="W26" s="812" t="str">
        <f>VLOOKUP(BQ17,[2]eFHH!$P$1:$XX$3017,14,FALSE)</f>
        <v>Spring 2011</v>
      </c>
      <c r="X26" s="12"/>
      <c r="Y26" s="12"/>
      <c r="Z26" s="12"/>
      <c r="AA26" s="12"/>
      <c r="AB26" s="12"/>
      <c r="AC26" s="12"/>
      <c r="AD26" s="12"/>
      <c r="AE26" s="1835"/>
      <c r="AF26" s="251">
        <v>2</v>
      </c>
      <c r="AG26" s="676" t="str">
        <f t="shared" si="0"/>
        <v>Spring 2011</v>
      </c>
      <c r="AH26" s="12"/>
      <c r="AI26" s="12"/>
      <c r="AJ26" s="12"/>
      <c r="AK26" s="12"/>
      <c r="AL26" s="12"/>
      <c r="AM26" s="12"/>
      <c r="AN26" s="255"/>
      <c r="AP26" s="1830"/>
      <c r="AQ26" s="288">
        <v>16</v>
      </c>
      <c r="AR26" s="479" t="str">
        <f>VLOOKUP(BJ10,[2]eFHH!$P$1:$XX$3017,25,FALSE)</f>
        <v>Liver</v>
      </c>
      <c r="AY26" s="315">
        <v>36</v>
      </c>
      <c r="AZ26" s="789" t="str">
        <f>VLOOKUP(BJ10,[2]eFHH!$P$1:$XX$3017,45,FALSE)</f>
        <v>Walidi</v>
      </c>
      <c r="BB26" s="13"/>
      <c r="BC26" s="13"/>
      <c r="BD26" s="13"/>
      <c r="BE26" s="13"/>
      <c r="BF26" s="13"/>
      <c r="BG26" s="13"/>
      <c r="BH26" s="13"/>
      <c r="BI26" s="1295"/>
      <c r="BJ26" s="1269"/>
      <c r="BK26" s="810"/>
      <c r="BM26" s="22"/>
      <c r="BP26" s="1282"/>
      <c r="BQ26" s="4"/>
      <c r="BR26" s="145"/>
      <c r="BS26" s="1282"/>
      <c r="BT26" s="1282"/>
      <c r="BU26" s="1282"/>
      <c r="BV26" s="1282"/>
      <c r="BW26" s="1282"/>
      <c r="BX26" s="1282"/>
      <c r="BY26" s="1282"/>
      <c r="BZ26" s="1282"/>
      <c r="CA26" s="1282"/>
      <c r="CB26" s="1282"/>
      <c r="CC26" s="1282"/>
      <c r="CD26" s="1282"/>
      <c r="CE26" s="1282"/>
      <c r="CF26" s="816"/>
      <c r="CG26" s="816"/>
    </row>
    <row r="27" spans="1:85" s="811" customFormat="1" ht="14.25" customHeight="1">
      <c r="U27" s="1830"/>
      <c r="V27" s="251">
        <v>3</v>
      </c>
      <c r="W27" s="812" t="str">
        <f>VLOOKUP(BQ17,[2]eFHH!$P$1:$XX$3017,15,FALSE)</f>
        <v>Winter 2010-11</v>
      </c>
      <c r="X27" s="12"/>
      <c r="Y27" s="12"/>
      <c r="Z27" s="12"/>
      <c r="AA27" s="12"/>
      <c r="AB27" s="12"/>
      <c r="AC27" s="12"/>
      <c r="AD27" s="12"/>
      <c r="AE27" s="1835"/>
      <c r="AF27" s="251">
        <v>3</v>
      </c>
      <c r="AG27" s="676" t="str">
        <f t="shared" si="0"/>
        <v>Winter 2010-11</v>
      </c>
      <c r="AH27" s="12"/>
      <c r="AI27" s="12"/>
      <c r="AJ27" s="12"/>
      <c r="AK27" s="12"/>
      <c r="AL27" s="12"/>
      <c r="AM27" s="12"/>
      <c r="AN27" s="124"/>
      <c r="AP27" s="1830"/>
      <c r="AQ27" s="315">
        <v>17</v>
      </c>
      <c r="AR27" s="1020" t="str">
        <f>VLOOKUP(BJ10,[2]eFHH!$P$1:$XX$3017,26,FALSE)</f>
        <v>Kidney</v>
      </c>
      <c r="AY27" s="315">
        <v>37</v>
      </c>
      <c r="AZ27" s="789" t="str">
        <f>VLOOKUP(BJ10,[2]eFHH!$P$1:$XX$3017,46,FALSE)</f>
        <v>Burn</v>
      </c>
      <c r="BB27" s="13"/>
      <c r="BC27" s="13"/>
      <c r="BD27" s="13"/>
      <c r="BE27" s="13"/>
      <c r="BF27" s="13"/>
      <c r="BG27" s="13"/>
      <c r="BH27" s="13"/>
      <c r="BI27" s="1295"/>
      <c r="BJ27" s="1274"/>
      <c r="BK27" s="816"/>
      <c r="BO27" s="965">
        <v>2.02</v>
      </c>
      <c r="BP27" s="965"/>
      <c r="BQ27" s="4"/>
      <c r="BR27" s="145"/>
      <c r="CF27" s="830"/>
      <c r="CG27" s="830"/>
    </row>
    <row r="28" spans="1:85" s="811" customFormat="1" ht="15" customHeight="1">
      <c r="A28" s="1281">
        <f>VLOOKUP(BO27,[2]eFHH!$K$4:$M$346,3,FALSE)</f>
        <v>2.0299999999999994</v>
      </c>
      <c r="B28" s="1281"/>
      <c r="C28" s="256" t="str">
        <f>VLOOKUP(BO27,[2]eFHH!$P$1:$XX$3017,8,FALSE)</f>
        <v>How much time does it take to collect water from {name of source} and return home? (including waiting time)</v>
      </c>
      <c r="D28" s="256"/>
      <c r="E28" s="256"/>
      <c r="F28" s="256"/>
      <c r="G28" s="256"/>
      <c r="H28" s="256"/>
      <c r="I28" s="256"/>
      <c r="J28" s="256"/>
      <c r="K28" s="256"/>
      <c r="L28" s="256"/>
      <c r="M28" s="256"/>
      <c r="N28" s="256"/>
      <c r="O28" s="256"/>
      <c r="P28" s="256"/>
      <c r="Q28" s="256"/>
      <c r="R28" s="256"/>
      <c r="S28" s="256"/>
      <c r="U28" s="1830"/>
      <c r="V28" s="251">
        <v>4</v>
      </c>
      <c r="W28" s="812" t="str">
        <f>VLOOKUP(BQ17,[2]eFHH!$P$1:$XX$3017,16,FALSE)</f>
        <v>Fall 2010</v>
      </c>
      <c r="X28" s="12"/>
      <c r="Y28" s="12"/>
      <c r="Z28" s="12"/>
      <c r="AA28" s="12"/>
      <c r="AB28" s="12"/>
      <c r="AC28" s="12"/>
      <c r="AE28" s="1835"/>
      <c r="AF28" s="251">
        <v>4</v>
      </c>
      <c r="AG28" s="676" t="str">
        <f t="shared" si="0"/>
        <v>Fall 2010</v>
      </c>
      <c r="AH28" s="12"/>
      <c r="AI28" s="12"/>
      <c r="AJ28" s="12"/>
      <c r="AK28" s="12"/>
      <c r="AL28" s="12"/>
      <c r="AM28" s="12"/>
      <c r="AN28" s="1295"/>
      <c r="AP28" s="1830"/>
      <c r="AQ28" s="251">
        <v>18</v>
      </c>
      <c r="AR28" s="968" t="str">
        <f>VLOOKUP(BJ10,[2]eFHH!$P$1:$XX$3017,27,FALSE)</f>
        <v>Lungs</v>
      </c>
      <c r="AS28" s="1863"/>
      <c r="AT28" s="1811"/>
      <c r="AU28" s="1811"/>
      <c r="AV28" s="1811"/>
      <c r="AW28" s="1811"/>
      <c r="AX28" s="1811"/>
      <c r="AY28" s="315">
        <v>38</v>
      </c>
      <c r="AZ28" s="968" t="str">
        <f>VLOOKUP(BJ10,[2]eFHH!$P$1:$XX$3017,47,FALSE)</f>
        <v>Self-Immolation</v>
      </c>
      <c r="BA28" s="1811"/>
      <c r="BB28" s="1811"/>
      <c r="BC28" s="1811"/>
      <c r="BD28" s="1811"/>
      <c r="BE28" s="1811"/>
      <c r="BF28" s="1811"/>
      <c r="BG28" s="1811"/>
      <c r="BH28" s="1811"/>
      <c r="BI28" s="1295"/>
      <c r="BK28" s="816"/>
      <c r="BO28" s="969">
        <f>VLOOKUP(BO27,[2]eFHH!$P$1:$XX$3017,60,FALSE)</f>
        <v>0</v>
      </c>
      <c r="BP28" s="969"/>
      <c r="BQ28" s="4"/>
      <c r="BR28" s="145"/>
      <c r="BS28" s="8"/>
      <c r="BT28" s="8"/>
      <c r="BU28" s="8"/>
      <c r="BV28" s="8"/>
      <c r="BW28" s="8"/>
      <c r="BX28" s="8"/>
      <c r="BY28" s="8"/>
      <c r="BZ28" s="8"/>
      <c r="CA28" s="8"/>
      <c r="CB28" s="8"/>
      <c r="CC28" s="8"/>
      <c r="CD28" s="8"/>
      <c r="CE28" s="8"/>
      <c r="CF28" s="13"/>
      <c r="CG28" s="13"/>
    </row>
    <row r="29" spans="1:85" s="811" customFormat="1" ht="15" customHeight="1">
      <c r="A29" s="1281"/>
      <c r="B29" s="1281"/>
      <c r="C29" s="256"/>
      <c r="D29" s="256"/>
      <c r="E29" s="256"/>
      <c r="F29" s="256"/>
      <c r="G29" s="256"/>
      <c r="H29" s="256"/>
      <c r="I29" s="256"/>
      <c r="J29" s="256"/>
      <c r="K29" s="256"/>
      <c r="L29" s="256"/>
      <c r="M29" s="256"/>
      <c r="N29" s="256"/>
      <c r="O29" s="256"/>
      <c r="P29" s="256"/>
      <c r="Q29" s="256"/>
      <c r="R29" s="256"/>
      <c r="S29" s="256"/>
      <c r="U29" s="145"/>
      <c r="V29" s="251">
        <v>5</v>
      </c>
      <c r="W29" s="812" t="str">
        <f>VLOOKUP(BQ17,[2]eFHH!$P$1:$XX$3017,17,FALSE)</f>
        <v>Summer 2010</v>
      </c>
      <c r="X29" s="12"/>
      <c r="Y29" s="12"/>
      <c r="Z29" s="12"/>
      <c r="AA29" s="12"/>
      <c r="AB29" s="12"/>
      <c r="AC29" s="12"/>
      <c r="AE29" s="1836"/>
      <c r="AF29" s="251">
        <v>5</v>
      </c>
      <c r="AG29" s="676" t="str">
        <f t="shared" si="0"/>
        <v>Summer 2010</v>
      </c>
      <c r="AH29" s="545"/>
      <c r="AI29" s="12"/>
      <c r="AJ29" s="12"/>
      <c r="AK29" s="12"/>
      <c r="AL29" s="12"/>
      <c r="AM29" s="12"/>
      <c r="AN29" s="1295"/>
      <c r="AP29" s="1830"/>
      <c r="AQ29" s="315">
        <v>19</v>
      </c>
      <c r="AR29" s="968" t="str">
        <f>VLOOKUP(BJ10,[2]eFHH!$P$1:$XX$3017,28,FALSE)</f>
        <v>Thiroid</v>
      </c>
      <c r="AS29" s="1863"/>
      <c r="AT29" s="1811"/>
      <c r="AU29" s="1811"/>
      <c r="AV29" s="1811"/>
      <c r="AW29" s="1811"/>
      <c r="AX29" s="1811"/>
      <c r="AY29" s="251">
        <v>39</v>
      </c>
      <c r="AZ29" s="968" t="str">
        <f>VLOOKUP(BJ10,[2]eFHH!$P$1:$XX$3017,48,FALSE)</f>
        <v>Other:</v>
      </c>
      <c r="BA29" s="1811"/>
      <c r="BB29" s="1811"/>
      <c r="BC29" s="1811"/>
      <c r="BD29" s="1811"/>
      <c r="BE29" s="1811"/>
      <c r="BF29" s="1811"/>
      <c r="BG29" s="1811"/>
      <c r="BH29" s="1811"/>
      <c r="BI29" s="251" t="s">
        <v>0</v>
      </c>
      <c r="BJ29" s="830"/>
      <c r="BK29" s="830"/>
      <c r="BO29" s="972" t="str">
        <f>VLOOKUP(BO27,[2]eFHH!$P$1:$XX$3017,3,FALSE)</f>
        <v/>
      </c>
      <c r="BP29" s="972"/>
      <c r="BR29" s="145"/>
      <c r="CG29" s="21"/>
    </row>
    <row r="30" spans="1:85" s="811" customFormat="1" ht="15" customHeight="1">
      <c r="A30" s="1281"/>
      <c r="B30" s="1281"/>
      <c r="C30" s="256"/>
      <c r="D30" s="256"/>
      <c r="E30" s="256"/>
      <c r="F30" s="256"/>
      <c r="G30" s="256"/>
      <c r="H30" s="256"/>
      <c r="I30" s="256"/>
      <c r="J30" s="256"/>
      <c r="K30" s="256"/>
      <c r="L30" s="256"/>
      <c r="M30" s="256"/>
      <c r="N30" s="256"/>
      <c r="O30" s="256"/>
      <c r="P30" s="256"/>
      <c r="Q30" s="256"/>
      <c r="R30" s="550"/>
      <c r="S30" s="550"/>
      <c r="U30" s="145"/>
      <c r="V30" s="251">
        <v>6</v>
      </c>
      <c r="W30" s="1864" t="str">
        <f>VLOOKUP(BQ17,[2]eFHH!$P$1:$XX$3017,18,FALSE)</f>
        <v>Spring 2010</v>
      </c>
      <c r="AA30" s="848"/>
      <c r="AB30" s="848"/>
      <c r="AC30" s="1295"/>
      <c r="AD30" s="251" t="s">
        <v>0</v>
      </c>
      <c r="AE30" s="1835"/>
      <c r="AF30" s="251">
        <v>6</v>
      </c>
      <c r="AG30" s="560" t="str">
        <f t="shared" si="0"/>
        <v>Spring 2010</v>
      </c>
      <c r="AM30" s="1295"/>
      <c r="AN30" s="251" t="s">
        <v>0</v>
      </c>
      <c r="AP30" s="1830"/>
      <c r="AQ30" s="251">
        <v>20</v>
      </c>
      <c r="AR30" s="968" t="str">
        <f>VLOOKUP(BJ10,[2]eFHH!$P$1:$XX$3017,29,FALSE)</f>
        <v>Skin Disease</v>
      </c>
      <c r="AY30" s="1835"/>
      <c r="AZ30" s="1835"/>
      <c r="BA30" s="1835"/>
      <c r="BB30" s="1835"/>
      <c r="BC30" s="1835"/>
      <c r="BD30" s="1835"/>
      <c r="BE30" s="1835"/>
      <c r="BF30" s="1835"/>
      <c r="BG30" s="1835"/>
      <c r="BH30" s="1835"/>
      <c r="BI30" s="251" t="s">
        <v>1</v>
      </c>
      <c r="BM30" s="22"/>
    </row>
    <row r="31" spans="1:85" s="811" customFormat="1" ht="14.25" customHeight="1">
      <c r="A31" s="288">
        <v>1</v>
      </c>
      <c r="B31" s="1262" t="str">
        <f>VLOOKUP(BO27,[2]eFHH!$P$1:$XX$3017,10,FALSE)</f>
        <v>No Time (In Compound)</v>
      </c>
      <c r="C31" s="1865"/>
      <c r="D31" s="1865"/>
      <c r="E31" s="1865"/>
      <c r="F31" s="1865"/>
      <c r="G31" s="1865"/>
      <c r="H31" s="1865"/>
      <c r="I31" s="1865"/>
      <c r="J31" s="1865"/>
      <c r="K31" s="1865"/>
      <c r="L31" s="1865"/>
      <c r="M31" s="1865"/>
      <c r="N31" s="277"/>
      <c r="O31" s="546"/>
      <c r="P31" s="564"/>
      <c r="Q31" s="564"/>
      <c r="R31" s="251" t="s">
        <v>0</v>
      </c>
      <c r="S31" s="251" t="s">
        <v>1</v>
      </c>
      <c r="U31" s="1830"/>
      <c r="V31" s="251">
        <v>7</v>
      </c>
      <c r="W31" s="1866" t="str">
        <f>VLOOKUP(BQ17,[2]eFHH!$P$1:$XX$3017,19,FALSE)</f>
        <v>All Seasons</v>
      </c>
      <c r="X31" s="1867"/>
      <c r="Y31" s="1867"/>
      <c r="Z31" s="1867"/>
      <c r="AA31" s="1867"/>
      <c r="AB31" s="1867"/>
      <c r="AC31" s="1868"/>
      <c r="AD31" s="251" t="s">
        <v>1</v>
      </c>
      <c r="AE31" s="1835"/>
      <c r="AF31" s="251">
        <v>7</v>
      </c>
      <c r="AG31" s="1869" t="str">
        <f t="shared" si="0"/>
        <v>All Seasons</v>
      </c>
      <c r="AH31" s="1867"/>
      <c r="AI31" s="1867"/>
      <c r="AJ31" s="1867"/>
      <c r="AK31" s="1867"/>
      <c r="AL31" s="1867"/>
      <c r="AM31" s="1868"/>
      <c r="AN31" s="251" t="s">
        <v>1</v>
      </c>
      <c r="AP31" s="1830"/>
      <c r="AQ31" s="595" t="s">
        <v>6</v>
      </c>
      <c r="AR31" s="1870" t="e">
        <f>VLOOKUP(BJ10,[2]eFHH!$P$1:$XX$3017,49,FALSE)</f>
        <v>#REF!</v>
      </c>
      <c r="AS31" s="1871"/>
      <c r="AT31" s="1871"/>
      <c r="AU31" s="1871"/>
      <c r="AV31" s="1871"/>
      <c r="AW31" s="1871"/>
      <c r="AX31" s="1871"/>
      <c r="AY31" s="1871"/>
      <c r="AZ31" s="1871"/>
      <c r="BA31" s="1871"/>
      <c r="BB31" s="1871"/>
      <c r="BC31" s="1871"/>
      <c r="BD31" s="1871"/>
      <c r="BE31" s="1871"/>
      <c r="BF31" s="1871"/>
      <c r="BG31" s="1871"/>
      <c r="BH31" s="1871"/>
      <c r="BI31" s="443"/>
      <c r="BM31" s="22"/>
      <c r="BQ31" s="1797">
        <v>3.01</v>
      </c>
      <c r="BR31" s="1268"/>
    </row>
    <row r="32" spans="1:85" s="811" customFormat="1" ht="14.25" customHeight="1">
      <c r="A32" s="1872" t="s">
        <v>3</v>
      </c>
      <c r="B32" s="1393"/>
      <c r="C32" s="1393"/>
      <c r="D32" s="1393"/>
      <c r="E32" s="1393"/>
      <c r="F32" s="1393"/>
      <c r="G32" s="1873" t="str">
        <f>VLOOKUP(BO27,[2]eFHH!$P$1:$XX$3017,11,FALSE)</f>
        <v>Minutes</v>
      </c>
      <c r="H32" s="1873"/>
      <c r="I32" s="1873"/>
      <c r="J32" s="1874" t="s">
        <v>4</v>
      </c>
      <c r="K32" s="1393" t="s">
        <v>3</v>
      </c>
      <c r="L32" s="1393"/>
      <c r="M32" s="1393"/>
      <c r="N32" s="1393"/>
      <c r="O32" s="1393"/>
      <c r="P32" s="1393"/>
      <c r="Q32" s="1873" t="str">
        <f>VLOOKUP(BO27,[2]eFHH!$P$1:$XX$3017,12,FALSE)</f>
        <v>Hours</v>
      </c>
      <c r="R32" s="1873"/>
      <c r="S32" s="1875"/>
      <c r="U32" s="1876"/>
      <c r="AP32" s="1830"/>
      <c r="AQ32" s="595"/>
      <c r="AR32" s="1870"/>
      <c r="AS32" s="1871"/>
      <c r="AT32" s="1871"/>
      <c r="AU32" s="1871"/>
      <c r="AV32" s="1871"/>
      <c r="AW32" s="1871"/>
      <c r="AX32" s="1871"/>
      <c r="AY32" s="1871"/>
      <c r="AZ32" s="1871"/>
      <c r="BA32" s="1871"/>
      <c r="BB32" s="1871"/>
      <c r="BC32" s="1871"/>
      <c r="BD32" s="1871"/>
      <c r="BE32" s="1871"/>
      <c r="BF32" s="1871"/>
      <c r="BG32" s="1871"/>
      <c r="BH32" s="1871"/>
      <c r="BI32" s="1871"/>
      <c r="BM32" s="22"/>
      <c r="BQ32" s="1270">
        <f>VLOOKUP(BQ31,[2]eFHH!$P$1:$XX$3017,60,FALSE)</f>
        <v>0</v>
      </c>
      <c r="BR32" s="1271"/>
    </row>
    <row r="33" spans="1:70" s="811" customFormat="1" ht="15" customHeight="1">
      <c r="A33" s="1877"/>
      <c r="B33" s="1878"/>
      <c r="C33" s="1878"/>
      <c r="D33" s="1878"/>
      <c r="E33" s="1878"/>
      <c r="F33" s="1878"/>
      <c r="G33" s="973"/>
      <c r="H33" s="973"/>
      <c r="I33" s="973"/>
      <c r="J33" s="1879"/>
      <c r="K33" s="1878"/>
      <c r="L33" s="1878"/>
      <c r="M33" s="1878"/>
      <c r="N33" s="1878"/>
      <c r="O33" s="1878"/>
      <c r="P33" s="1878"/>
      <c r="Q33" s="973"/>
      <c r="R33" s="973"/>
      <c r="S33" s="974"/>
      <c r="U33" s="1830"/>
      <c r="V33" s="963">
        <f>VLOOKUP(BQ31,[2]eFHH!$K$4:$M$346,3,FALSE)</f>
        <v>2.0599999999999987</v>
      </c>
      <c r="W33" s="1839"/>
      <c r="X33" s="15" t="str">
        <f>VLOOKUP(BQ31,[2]eFHH!$P$1:$XX$3017,8,FALSE)</f>
        <v>During the past 30 days, have you or a woman in your household suffered from an illness or injury?</v>
      </c>
      <c r="Y33" s="15"/>
      <c r="Z33" s="15"/>
      <c r="AA33" s="15"/>
      <c r="AB33" s="15"/>
      <c r="AC33" s="15"/>
      <c r="AD33" s="15"/>
      <c r="AE33" s="15"/>
      <c r="AF33" s="15"/>
      <c r="AG33" s="15"/>
      <c r="AH33" s="15"/>
      <c r="AI33" s="15"/>
      <c r="AJ33" s="15"/>
      <c r="AK33" s="15"/>
      <c r="AL33" s="15"/>
      <c r="AM33" s="15"/>
      <c r="AN33" s="16"/>
      <c r="AP33" s="1830"/>
      <c r="AQ33" s="595"/>
      <c r="AR33" s="1870"/>
      <c r="AS33" s="1871"/>
      <c r="AT33" s="1871"/>
      <c r="AU33" s="1871"/>
      <c r="AV33" s="1871"/>
      <c r="AW33" s="1871"/>
      <c r="AX33" s="1871"/>
      <c r="AY33" s="1871"/>
      <c r="AZ33" s="1871"/>
      <c r="BA33" s="1871"/>
      <c r="BB33" s="1871"/>
      <c r="BC33" s="1871"/>
      <c r="BD33" s="1871"/>
      <c r="BE33" s="1871"/>
      <c r="BF33" s="1871"/>
      <c r="BG33" s="1871"/>
      <c r="BH33" s="1871"/>
      <c r="BI33" s="1871"/>
      <c r="BM33" s="22"/>
      <c r="BN33" s="953"/>
      <c r="BO33" s="4"/>
      <c r="BP33" s="4"/>
      <c r="BQ33" s="1880">
        <f>VLOOKUP(BQ31,[2]eFHH!$P$1:$XX$3017,3,FALSE)</f>
        <v>2.1099999999999977</v>
      </c>
      <c r="BR33" s="972"/>
    </row>
    <row r="34" spans="1:70" s="811" customFormat="1" ht="15" customHeight="1">
      <c r="V34" s="1881"/>
      <c r="W34" s="1882"/>
      <c r="X34" s="18"/>
      <c r="Y34" s="18"/>
      <c r="Z34" s="18"/>
      <c r="AA34" s="18"/>
      <c r="AB34" s="18"/>
      <c r="AC34" s="18"/>
      <c r="AD34" s="18"/>
      <c r="AE34" s="18"/>
      <c r="AF34" s="18"/>
      <c r="AG34" s="18"/>
      <c r="AH34" s="18"/>
      <c r="AI34" s="18"/>
      <c r="AJ34" s="18"/>
      <c r="AK34" s="18"/>
      <c r="AL34" s="18"/>
      <c r="AM34" s="18"/>
      <c r="AN34" s="19"/>
      <c r="AP34" s="1830"/>
      <c r="BJ34" s="1267">
        <v>3.04</v>
      </c>
      <c r="BK34" s="1268"/>
      <c r="BM34" s="22"/>
      <c r="BN34" s="953"/>
      <c r="BO34" s="13"/>
      <c r="BP34" s="13"/>
      <c r="BQ34" s="208"/>
      <c r="BR34" s="145"/>
    </row>
    <row r="35" spans="1:70" s="811" customFormat="1" ht="15" customHeight="1">
      <c r="V35" s="251">
        <v>1</v>
      </c>
      <c r="W35" s="1248" t="str">
        <f>VLOOKUP(BQ31,[2]eFHH!$P$1:$XX$3017,10,FALSE)</f>
        <v>No, No One in Household Has Suffered Illness or Injury</v>
      </c>
      <c r="X35" s="2"/>
      <c r="Y35" s="3"/>
      <c r="Z35" s="2"/>
      <c r="AA35" s="2"/>
      <c r="AB35" s="2"/>
      <c r="AC35" s="3"/>
      <c r="AD35" s="13"/>
      <c r="AE35" s="3"/>
      <c r="AF35" s="479"/>
      <c r="AG35" s="3"/>
      <c r="AH35" s="2"/>
      <c r="AI35" s="3"/>
      <c r="AJ35" s="3"/>
      <c r="AK35" s="852" t="str">
        <f>CONCATENATE("[&gt;&gt;",FIXED(VLOOKUP(BQ31,[2]eFHH!$P$1:$XX$3017,3,FALSE),2),"]")</f>
        <v>[&gt;&gt;2.11]</v>
      </c>
      <c r="AL35" s="852"/>
      <c r="AM35" s="852"/>
      <c r="AN35" s="1883"/>
      <c r="AP35" s="1830"/>
      <c r="AQ35" s="809">
        <f>VLOOKUP(BJ34,[2]eFHH!$K$4:$M$346,3,FALSE)</f>
        <v>2.0899999999999981</v>
      </c>
      <c r="AR35" s="809"/>
      <c r="AS35" s="256" t="str">
        <f>VLOOKUP(BJ34,[2]eFHH!$P$1:$XX$3017,8,FALSE)</f>
        <v>For this {name of illness or injury mentioned in 2.08}, did the {you / member of household} receive any treatment?</v>
      </c>
      <c r="AT35" s="256"/>
      <c r="AU35" s="256"/>
      <c r="AV35" s="256"/>
      <c r="AW35" s="256"/>
      <c r="AX35" s="256"/>
      <c r="AY35" s="256"/>
      <c r="AZ35" s="256"/>
      <c r="BA35" s="256"/>
      <c r="BB35" s="256"/>
      <c r="BC35" s="256"/>
      <c r="BD35" s="256"/>
      <c r="BE35" s="256"/>
      <c r="BF35" s="256"/>
      <c r="BG35" s="256"/>
      <c r="BH35" s="256"/>
      <c r="BI35" s="256"/>
      <c r="BJ35" s="1270">
        <f>VLOOKUP(BJ34,[2]eFHH!$P$1:$XX$3017,60,FALSE)</f>
        <v>0</v>
      </c>
      <c r="BK35" s="1271"/>
      <c r="BM35" s="22"/>
      <c r="BQ35" s="118"/>
      <c r="BR35" s="145"/>
    </row>
    <row r="36" spans="1:70" s="811" customFormat="1" ht="15" customHeight="1">
      <c r="V36" s="251">
        <v>2</v>
      </c>
      <c r="W36" s="1294" t="str">
        <f>VLOOKUP(BQ31,[2]eFHH!$P$1:$XX$3017,11,FALSE)</f>
        <v>Yes, I Have Suffered Illness or Injury</v>
      </c>
      <c r="X36" s="8"/>
      <c r="Y36" s="2"/>
      <c r="Z36" s="8"/>
      <c r="AA36" s="8"/>
      <c r="AB36" s="8"/>
      <c r="AC36" s="8"/>
      <c r="AD36" s="8"/>
      <c r="AE36" s="2"/>
      <c r="AF36" s="479"/>
      <c r="AG36" s="13"/>
      <c r="AH36" s="2"/>
      <c r="AI36" s="8"/>
      <c r="AJ36" s="8"/>
      <c r="AK36" s="272"/>
      <c r="AL36" s="8"/>
      <c r="AM36" s="4"/>
      <c r="AN36" s="124"/>
      <c r="AP36" s="1830"/>
      <c r="AQ36" s="809"/>
      <c r="AR36" s="809"/>
      <c r="AS36" s="256"/>
      <c r="AT36" s="256"/>
      <c r="AU36" s="256"/>
      <c r="AV36" s="256"/>
      <c r="AW36" s="256"/>
      <c r="AX36" s="256"/>
      <c r="AY36" s="256"/>
      <c r="AZ36" s="256"/>
      <c r="BA36" s="256"/>
      <c r="BB36" s="256"/>
      <c r="BC36" s="256"/>
      <c r="BD36" s="256"/>
      <c r="BE36" s="256"/>
      <c r="BF36" s="256"/>
      <c r="BG36" s="256"/>
      <c r="BH36" s="256"/>
      <c r="BI36" s="256"/>
      <c r="BJ36" s="1275">
        <f>VLOOKUP(BJ34,[2]eFHH!$P$1:$XX$3017,3,FALSE)</f>
        <v>2.1099999999999977</v>
      </c>
      <c r="BK36" s="1276"/>
      <c r="BM36" s="22"/>
      <c r="BQ36" s="170"/>
      <c r="BR36" s="171"/>
    </row>
    <row r="37" spans="1:70" s="811" customFormat="1" ht="14.25" customHeight="1">
      <c r="V37" s="251">
        <v>3</v>
      </c>
      <c r="W37" s="812" t="str">
        <f>VLOOKUP(BQ31,[2]eFHH!$P$1:$XX$3017,12,FALSE)</f>
        <v>Yes, Household Member Has Suffered Illness or Injury</v>
      </c>
      <c r="X37" s="3"/>
      <c r="Y37" s="3"/>
      <c r="Z37" s="3"/>
      <c r="AA37" s="3"/>
      <c r="AB37" s="3"/>
      <c r="AC37" s="3"/>
      <c r="AD37" s="3"/>
      <c r="AE37" s="3"/>
      <c r="AF37" s="3"/>
      <c r="AG37" s="3"/>
      <c r="AH37" s="3"/>
      <c r="AI37" s="3"/>
      <c r="AJ37" s="3"/>
      <c r="AK37" s="3"/>
      <c r="AL37" s="3"/>
      <c r="AM37" s="3"/>
      <c r="AN37" s="565"/>
      <c r="AP37" s="1277"/>
      <c r="AQ37" s="251">
        <v>1</v>
      </c>
      <c r="AR37" s="1248" t="str">
        <f>VLOOKUP(BJ34,[2]eFHH!$P$1:$XX$3017,10,FALSE)</f>
        <v>No</v>
      </c>
      <c r="AS37" s="2"/>
      <c r="AT37" s="290" t="str">
        <f>CONCATENATE("[&gt;&gt;",VLOOKUP(BJ34,[2]eFHH!$P$1:$XX$3017,3,FALSE),"]")</f>
        <v>[&gt;&gt;2.11]</v>
      </c>
      <c r="AU37" s="2"/>
      <c r="AV37" s="2"/>
      <c r="AW37" s="2"/>
      <c r="AX37" s="2"/>
      <c r="AY37" s="13"/>
      <c r="AZ37" s="251" t="s">
        <v>0</v>
      </c>
      <c r="BA37" s="966" t="s">
        <v>70</v>
      </c>
      <c r="BB37" s="1884"/>
      <c r="BC37" s="163"/>
      <c r="BD37" s="1885" t="str">
        <f>CONCATENATE("[&gt;&gt;",VLOOKUP(BJ34,[2]eFHH!$P$1:$XX$3017,3,FALSE),"]")</f>
        <v>[&gt;&gt;2.11]</v>
      </c>
      <c r="BF37" s="167"/>
      <c r="BG37" s="1287"/>
      <c r="BH37" s="167"/>
      <c r="BI37" s="169"/>
      <c r="BJ37" s="208"/>
      <c r="BK37" s="145"/>
      <c r="BM37" s="22"/>
      <c r="BQ37" s="3"/>
      <c r="BR37" s="171"/>
    </row>
    <row r="38" spans="1:70" s="811" customFormat="1" ht="14.25" customHeight="1">
      <c r="V38" s="251">
        <v>4</v>
      </c>
      <c r="W38" s="1262" t="str">
        <f>VLOOKUP(BQ31,[2]eFHH!$P$1:$XX$3017,13,FALSE)</f>
        <v>Yes, Both Myself and a Household Member Has Suffered Illness or Injury</v>
      </c>
      <c r="X38" s="48"/>
      <c r="Y38" s="48"/>
      <c r="Z38" s="48"/>
      <c r="AA38" s="48"/>
      <c r="AB38" s="48"/>
      <c r="AC38" s="48"/>
      <c r="AD38" s="48"/>
      <c r="AE38" s="48"/>
      <c r="AF38" s="48"/>
      <c r="AG38" s="48"/>
      <c r="AH38" s="48"/>
      <c r="AI38" s="48"/>
      <c r="AJ38" s="48"/>
      <c r="AK38" s="48"/>
      <c r="AL38" s="48"/>
      <c r="AM38" s="48"/>
      <c r="AN38" s="856"/>
      <c r="AP38" s="1277"/>
      <c r="AQ38" s="251">
        <v>2</v>
      </c>
      <c r="AR38" s="1222" t="str">
        <f>VLOOKUP(BJ34,[2]eFHH!$P$1:$XX$3017,11,FALSE)</f>
        <v>Yes</v>
      </c>
      <c r="AS38" s="547"/>
      <c r="AT38" s="48"/>
      <c r="AU38" s="547"/>
      <c r="AV38" s="547"/>
      <c r="AW38" s="547"/>
      <c r="AX38" s="547"/>
      <c r="AY38" s="547"/>
      <c r="AZ38" s="288" t="s">
        <v>1</v>
      </c>
      <c r="BA38" s="930" t="s">
        <v>71</v>
      </c>
      <c r="BB38" s="930"/>
      <c r="BC38" s="48"/>
      <c r="BD38" s="547"/>
      <c r="BE38" s="276" t="str">
        <f>CONCATENATE("[&gt;&gt;",VLOOKUP(BJ34,[2]eFHH!$P$1:$XX$3017,3,FALSE),"]")</f>
        <v>[&gt;&gt;2.11]</v>
      </c>
      <c r="BF38" s="1278"/>
      <c r="BG38" s="154"/>
      <c r="BH38" s="154"/>
      <c r="BI38" s="176"/>
      <c r="BJ38" s="118"/>
      <c r="BK38" s="145"/>
      <c r="BM38" s="22"/>
    </row>
    <row r="39" spans="1:70" s="811" customFormat="1" ht="14.25" customHeight="1">
      <c r="V39" s="251" t="s">
        <v>0</v>
      </c>
      <c r="W39" s="1886" t="s">
        <v>70</v>
      </c>
      <c r="X39" s="48"/>
      <c r="Y39" s="48"/>
      <c r="Z39" s="1887" t="str">
        <f>CONCATENATE("[&gt;&gt;",FIXED(VLOOKUP(BQ31,[2]eFHH!$P$1:$XX$3017,3,FALSE),2),"]")</f>
        <v>[&gt;&gt;2.11]</v>
      </c>
      <c r="AA39" s="357"/>
      <c r="AB39" s="357"/>
      <c r="AC39" s="48"/>
      <c r="AD39" s="288" t="s">
        <v>1</v>
      </c>
      <c r="AE39" s="930" t="s">
        <v>71</v>
      </c>
      <c r="AF39" s="48"/>
      <c r="AG39" s="48"/>
      <c r="AH39" s="48"/>
      <c r="AI39" s="48"/>
      <c r="AJ39" s="276" t="str">
        <f>CONCATENATE("[&gt;&gt;",FIXED(VLOOKUP(BQ31,[2]eFHH!$P$1:$XX$3017,3,FALSE),2),"]")</f>
        <v>[&gt;&gt;2.11]</v>
      </c>
      <c r="AK39" s="308"/>
      <c r="AL39" s="308"/>
      <c r="AM39" s="48"/>
      <c r="AN39" s="1023"/>
    </row>
    <row r="40" spans="1:70" s="811" customFormat="1" ht="14.25" customHeight="1"/>
    <row r="41" spans="1:70" ht="15.75" customHeight="1">
      <c r="A41" s="1" t="str">
        <f>CONCATENATE([2]Sections!$K$1," - / - ",[2]Sections!$K$5," ",[2]Sections!$L$5,": ",[2]Sections!$N$5," [ ",[2]Sections!$V$2," ",ROMAN(COUNT($BM$1:$BM$842))," / ",ROMAN(BM41)," ]")</f>
        <v>Female Household Questionnaire - / - Section 2: Water &amp; Medical Care [ Page II / II ]</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M41" s="3">
        <v>2</v>
      </c>
    </row>
    <row r="42" spans="1:70" ht="6" customHeight="1"/>
    <row r="43" spans="1:70" ht="15" customHeight="1">
      <c r="V43" s="1794">
        <f>VLOOKUP(BO43,[2]eFHH!$K$4:$M$346,3,FALSE)</f>
        <v>2.0999999999999979</v>
      </c>
      <c r="W43" s="1795"/>
      <c r="X43" s="15" t="str">
        <f>VLOOKUP(BO43,[2]eFHH!$P$1:$XX$3017,8,FALSE)</f>
        <v>Who gave the treatment? Where was it?</v>
      </c>
      <c r="Y43" s="15"/>
      <c r="Z43" s="15"/>
      <c r="AA43" s="15"/>
      <c r="AB43" s="15"/>
      <c r="AC43" s="15"/>
      <c r="AD43" s="15"/>
      <c r="AE43" s="15"/>
      <c r="AF43" s="15"/>
      <c r="AG43" s="15"/>
      <c r="AH43" s="15"/>
      <c r="AI43" s="15"/>
      <c r="AJ43" s="15"/>
      <c r="AK43" s="15"/>
      <c r="AL43" s="15"/>
      <c r="AM43" s="15"/>
      <c r="AN43" s="16"/>
      <c r="BO43" s="1267">
        <v>3.05</v>
      </c>
      <c r="BP43" s="1268"/>
    </row>
    <row r="44" spans="1:70" ht="15" customHeight="1">
      <c r="V44" s="1888" t="str">
        <f>VLOOKUP(BO43,[2]eFHH!$P$1:$XX$3017,10,FALSE)</f>
        <v>Who</v>
      </c>
      <c r="W44" s="1888"/>
      <c r="X44" s="1888"/>
      <c r="Y44" s="1888"/>
      <c r="Z44" s="1888"/>
      <c r="AA44" s="1888"/>
      <c r="AB44" s="1888"/>
      <c r="AC44" s="1888"/>
      <c r="AD44" s="1888" t="str">
        <f>VLOOKUP(BO43,[2]eFHH!$P$1:$XX$3017,11,FALSE)</f>
        <v>Where</v>
      </c>
      <c r="AE44" s="1888"/>
      <c r="AF44" s="1888"/>
      <c r="AG44" s="1888"/>
      <c r="AH44" s="1888"/>
      <c r="AI44" s="1888"/>
      <c r="AJ44" s="1888"/>
      <c r="AK44" s="1888"/>
      <c r="AL44" s="1888"/>
      <c r="AM44" s="1888"/>
      <c r="AN44" s="1888"/>
      <c r="AR44" s="13"/>
      <c r="AS44" s="13"/>
      <c r="BO44" s="1270">
        <f>VLOOKUP(BO43,[2]eFHH!$P$1:$XX$3017,60,FALSE)</f>
        <v>0</v>
      </c>
      <c r="BP44" s="1271"/>
    </row>
    <row r="45" spans="1:70" ht="14.25" customHeight="1">
      <c r="V45" s="288">
        <v>1</v>
      </c>
      <c r="W45" s="812" t="str">
        <f>VLOOKUP(BO43,[2]eFHH!$P$1:$XX$3017,12,FALSE)</f>
        <v>Doctor</v>
      </c>
      <c r="X45" s="8"/>
      <c r="Y45" s="8"/>
      <c r="Z45" s="8"/>
      <c r="AA45" s="8"/>
      <c r="AB45" s="8"/>
      <c r="AC45" s="8"/>
      <c r="AD45" s="288">
        <v>1</v>
      </c>
      <c r="AE45" s="812" t="str">
        <f>VLOOKUP(BO43,[2]eFHH!$P$1:$XX$3017,23,FALSE)</f>
        <v>Hospital</v>
      </c>
      <c r="AF45" s="2"/>
      <c r="AG45" s="2"/>
      <c r="AH45" s="811"/>
      <c r="AI45" s="8"/>
      <c r="AJ45" s="8"/>
      <c r="AK45" s="8"/>
      <c r="AL45" s="8"/>
      <c r="AN45" s="124"/>
      <c r="BO45" s="1275" t="str">
        <f>VLOOKUP(BO43,[2]eFHH!$P$1:$XX$3017,3,FALSE)</f>
        <v/>
      </c>
      <c r="BP45" s="1276"/>
    </row>
    <row r="46" spans="1:70" ht="14.25" customHeight="1">
      <c r="V46" s="251">
        <v>2</v>
      </c>
      <c r="W46" s="812" t="str">
        <f>VLOOKUP(BO43,[2]eFHH!$P$1:$XX$3017,13,FALSE)</f>
        <v>Nurse</v>
      </c>
      <c r="X46" s="21"/>
      <c r="Y46" s="21"/>
      <c r="Z46" s="27"/>
      <c r="AA46" s="27"/>
      <c r="AB46" s="27"/>
      <c r="AC46" s="27"/>
      <c r="AD46" s="251">
        <v>2</v>
      </c>
      <c r="AE46" s="812" t="str">
        <f>VLOOKUP(BO43,[2]eFHH!$P$1:$XX$3017,24,FALSE)</f>
        <v>Government Clinic</v>
      </c>
      <c r="AF46" s="2"/>
      <c r="AG46" s="2"/>
      <c r="AH46" s="811"/>
      <c r="AI46" s="8"/>
      <c r="AJ46" s="8"/>
      <c r="AK46" s="8"/>
      <c r="AL46" s="8"/>
      <c r="AN46" s="124"/>
      <c r="BP46" s="21"/>
    </row>
    <row r="47" spans="1:70" ht="14.25" customHeight="1">
      <c r="V47" s="251">
        <v>3</v>
      </c>
      <c r="W47" s="812" t="str">
        <f>VLOOKUP(BO43,[2]eFHH!$P$1:$XX$3017,14,FALSE)</f>
        <v>Community Health Worker</v>
      </c>
      <c r="X47" s="21"/>
      <c r="Y47" s="21"/>
      <c r="Z47" s="33"/>
      <c r="AA47" s="33"/>
      <c r="AB47" s="33"/>
      <c r="AC47" s="33"/>
      <c r="AD47" s="315">
        <v>3</v>
      </c>
      <c r="AE47" s="812" t="str">
        <f>VLOOKUP(BO43,[2]eFHH!$P$1:$XX$3017,25,FALSE)</f>
        <v>Non-Government Clinic</v>
      </c>
      <c r="AF47" s="2"/>
      <c r="AG47" s="2"/>
      <c r="AH47" s="811"/>
      <c r="AI47" s="1818"/>
      <c r="AJ47" s="1818"/>
      <c r="AK47" s="8"/>
      <c r="AL47" s="8"/>
      <c r="AN47" s="124"/>
      <c r="BP47" s="21"/>
    </row>
    <row r="48" spans="1:70" ht="14.25" customHeight="1">
      <c r="V48" s="251">
        <v>4</v>
      </c>
      <c r="W48" s="1294" t="str">
        <f>VLOOKUP(BO43,[2]eFHH!$P$1:$XX$3017,15,FALSE)</f>
        <v>Official Midwife</v>
      </c>
      <c r="X48" s="21"/>
      <c r="Y48" s="21"/>
      <c r="Z48" s="33"/>
      <c r="AA48" s="33"/>
      <c r="AB48" s="33"/>
      <c r="AC48" s="33"/>
      <c r="AD48" s="258">
        <v>4</v>
      </c>
      <c r="AE48" s="1288" t="str">
        <f>VLOOKUP(BO43,[2]eFHH!$P$1:$XX$3017,26,FALSE)</f>
        <v>Private Doctor's Office or Private Hospital</v>
      </c>
      <c r="AF48" s="1289"/>
      <c r="AG48" s="1289"/>
      <c r="AH48" s="1289"/>
      <c r="AI48" s="1289"/>
      <c r="AJ48" s="1289"/>
      <c r="AK48" s="1289"/>
      <c r="AL48" s="1289"/>
      <c r="AM48" s="1289"/>
      <c r="AN48" s="1290"/>
      <c r="BO48" s="810"/>
      <c r="BP48" s="21"/>
    </row>
    <row r="49" spans="1:68" ht="14.25" customHeight="1">
      <c r="V49" s="315">
        <v>5</v>
      </c>
      <c r="W49" s="1294" t="str">
        <f>VLOOKUP(BO43,[2]eFHH!$P$1:$XX$3017,16,FALSE)</f>
        <v>Unofficial Midwife</v>
      </c>
      <c r="X49" s="21"/>
      <c r="Y49" s="21"/>
      <c r="Z49" s="8"/>
      <c r="AA49" s="8"/>
      <c r="AB49" s="8"/>
      <c r="AC49" s="8"/>
      <c r="AD49" s="263"/>
      <c r="AE49" s="1291"/>
      <c r="AF49" s="1292"/>
      <c r="AG49" s="1292"/>
      <c r="AH49" s="1292"/>
      <c r="AI49" s="1292"/>
      <c r="AJ49" s="1292"/>
      <c r="AK49" s="1292"/>
      <c r="AL49" s="1292"/>
      <c r="AM49" s="1292"/>
      <c r="AN49" s="1293"/>
      <c r="BO49" s="816"/>
      <c r="BP49" s="21"/>
    </row>
    <row r="50" spans="1:68" ht="14.25" customHeight="1">
      <c r="V50" s="251">
        <v>6</v>
      </c>
      <c r="W50" s="812" t="str">
        <f>VLOOKUP(BO43,[2]eFHH!$P$1:$XX$3017,17,FALSE)</f>
        <v>Pharmacy Owner of Worker</v>
      </c>
      <c r="X50" s="811"/>
      <c r="Y50" s="811"/>
      <c r="Z50" s="811"/>
      <c r="AA50" s="811"/>
      <c r="AB50" s="811"/>
      <c r="AC50" s="811"/>
      <c r="AD50" s="296">
        <v>5</v>
      </c>
      <c r="AE50" s="1294" t="str">
        <f>VLOOKUP(BO43,[2]eFHH!$P$1:$XX$3017,27,FALSE)</f>
        <v>House of Doctor or Health Worker</v>
      </c>
      <c r="AF50" s="811"/>
      <c r="AG50" s="811"/>
      <c r="AH50" s="811"/>
      <c r="AI50" s="811"/>
      <c r="AJ50" s="811"/>
      <c r="AK50" s="811"/>
      <c r="AL50" s="811"/>
      <c r="AM50" s="811"/>
      <c r="AN50" s="1295"/>
      <c r="BO50" s="830"/>
      <c r="BP50" s="21"/>
    </row>
    <row r="51" spans="1:68" ht="14.25" customHeight="1">
      <c r="V51" s="251">
        <v>7</v>
      </c>
      <c r="W51" s="812" t="str">
        <f>VLOOKUP(BO43,[2]eFHH!$P$1:$XX$3017,18,FALSE)</f>
        <v>Healer</v>
      </c>
      <c r="X51" s="811"/>
      <c r="Y51" s="811"/>
      <c r="Z51" s="811"/>
      <c r="AA51" s="811"/>
      <c r="AB51" s="811"/>
      <c r="AC51" s="811"/>
      <c r="AD51" s="251">
        <v>6</v>
      </c>
      <c r="AE51" s="812" t="str">
        <f>VLOOKUP(BO43,[2]eFHH!$P$1:$XX$3017,28,FALSE)</f>
        <v>Private Pharmacy</v>
      </c>
      <c r="AF51" s="811"/>
      <c r="AG51" s="811"/>
      <c r="AH51" s="811"/>
      <c r="AI51" s="811"/>
      <c r="AJ51" s="811"/>
      <c r="AK51" s="811"/>
      <c r="AL51" s="811"/>
      <c r="AM51" s="811"/>
      <c r="AN51" s="1295"/>
      <c r="BO51" s="811"/>
      <c r="BP51" s="21"/>
    </row>
    <row r="52" spans="1:68" ht="14.25" customHeight="1">
      <c r="V52" s="251">
        <v>8</v>
      </c>
      <c r="W52" s="812" t="str">
        <f>VLOOKUP(BO43,[2]eFHH!$P$1:$XX$3017,19,FALSE)</f>
        <v>Elder</v>
      </c>
      <c r="X52" s="811"/>
      <c r="Y52" s="811"/>
      <c r="Z52" s="811"/>
      <c r="AA52" s="811"/>
      <c r="AB52" s="811"/>
      <c r="AC52" s="811"/>
      <c r="AD52" s="251">
        <v>7</v>
      </c>
      <c r="AE52" s="812" t="str">
        <f>VLOOKUP(BO43,[2]eFHH!$P$1:$XX$3017,29,FALSE)</f>
        <v>Mosque</v>
      </c>
      <c r="AF52" s="811"/>
      <c r="AG52" s="811"/>
      <c r="AH52" s="811"/>
      <c r="AI52" s="811"/>
      <c r="AJ52" s="811"/>
      <c r="AK52" s="811"/>
      <c r="AL52" s="811"/>
      <c r="AM52" s="811"/>
      <c r="AN52" s="1295"/>
      <c r="BO52" s="811"/>
      <c r="BP52" s="21"/>
    </row>
    <row r="53" spans="1:68" ht="14.25" customHeight="1">
      <c r="V53" s="251">
        <v>9</v>
      </c>
      <c r="W53" s="479" t="str">
        <f>VLOOKUP(BO43,[2]eFHH!$P$1:$XX$3017,20,FALSE)</f>
        <v>Mullah</v>
      </c>
      <c r="X53" s="811"/>
      <c r="Y53" s="811"/>
      <c r="Z53" s="811"/>
      <c r="AA53" s="811"/>
      <c r="AC53" s="124"/>
      <c r="AD53" s="1549">
        <v>8</v>
      </c>
      <c r="AE53" s="812" t="str">
        <f>VLOOKUP(BO43,[2]eFHH!$P$1:$XX$3017,30,FALSE)</f>
        <v>Home</v>
      </c>
      <c r="AF53" s="811"/>
      <c r="AG53" s="811"/>
      <c r="AH53" s="811"/>
      <c r="AI53" s="811"/>
      <c r="AJ53" s="811"/>
      <c r="AK53" s="811"/>
      <c r="AL53" s="811"/>
      <c r="AM53" s="811"/>
      <c r="AN53" s="124"/>
      <c r="BO53" s="811"/>
      <c r="BP53" s="21"/>
    </row>
    <row r="54" spans="1:68" ht="14.25" customHeight="1">
      <c r="V54" s="251">
        <v>10</v>
      </c>
      <c r="W54" s="1020" t="str">
        <f>VLOOKUP(BO43,[2]eFHH!$P$1:$XX$3017,21,FALSE)</f>
        <v>Tawiz Nawiz</v>
      </c>
      <c r="X54" s="811"/>
      <c r="Y54" s="811"/>
      <c r="Z54" s="811"/>
      <c r="AA54" s="811"/>
      <c r="AB54" s="154"/>
      <c r="AC54" s="176"/>
      <c r="AD54" s="1549">
        <v>9</v>
      </c>
      <c r="AE54" s="479" t="str">
        <f>VLOOKUP(BO43,[2]eFHH!$P$1:$XX$3017,31,FALSE)</f>
        <v>Neighbor or Relative's Home</v>
      </c>
      <c r="AF54" s="811"/>
      <c r="AG54" s="811"/>
      <c r="AH54" s="811"/>
      <c r="AI54" s="811"/>
      <c r="AJ54" s="811"/>
      <c r="AK54" s="811"/>
      <c r="AL54" s="811"/>
      <c r="AM54" s="811"/>
      <c r="AN54" s="176"/>
      <c r="BO54" s="811"/>
      <c r="BP54" s="21"/>
    </row>
    <row r="55" spans="1:68" ht="14.25" customHeight="1">
      <c r="V55" s="346"/>
      <c r="W55" s="346"/>
      <c r="X55" s="346"/>
      <c r="Y55" s="346"/>
      <c r="Z55" s="346"/>
      <c r="AA55" s="346"/>
      <c r="AB55" s="251" t="s">
        <v>0</v>
      </c>
      <c r="AC55" s="251" t="s">
        <v>1</v>
      </c>
      <c r="AD55" s="346"/>
      <c r="AE55" s="346"/>
      <c r="AF55" s="346"/>
      <c r="AG55" s="346"/>
      <c r="AH55" s="346"/>
      <c r="AI55" s="346"/>
      <c r="AJ55" s="346"/>
      <c r="AK55" s="346"/>
      <c r="AL55" s="346"/>
      <c r="AM55" s="251" t="s">
        <v>0</v>
      </c>
      <c r="AN55" s="251" t="s">
        <v>1</v>
      </c>
      <c r="BO55" s="811"/>
      <c r="BP55" s="21"/>
    </row>
    <row r="56" spans="1:68" ht="14.25" customHeight="1">
      <c r="V56" s="1889" t="str">
        <f>VLOOKUP(BO43,[2]eFHH!$P$1:$XX$3017,22,FALSE)</f>
        <v>Other:</v>
      </c>
      <c r="W56" s="1890"/>
      <c r="X56" s="1891"/>
      <c r="Y56" s="1891"/>
      <c r="Z56" s="1891"/>
      <c r="AA56" s="1891"/>
      <c r="AB56" s="1891"/>
      <c r="AC56" s="1892"/>
      <c r="AD56" s="1893" t="str">
        <f>VLOOKUP(BO43,[2]eFHH!$P$1:$XX$3017,32,FALSE)</f>
        <v>Other:</v>
      </c>
      <c r="AE56" s="321"/>
      <c r="AF56" s="321"/>
      <c r="AG56" s="321"/>
      <c r="AH56" s="321"/>
      <c r="AI56" s="321"/>
      <c r="AJ56" s="321"/>
      <c r="AK56" s="321"/>
      <c r="AL56" s="321"/>
      <c r="AM56" s="321"/>
      <c r="AN56" s="321"/>
      <c r="BO56" s="811"/>
      <c r="BP56" s="21"/>
    </row>
    <row r="57" spans="1:68" ht="14.25" customHeight="1">
      <c r="V57" s="1894"/>
      <c r="W57" s="1895"/>
      <c r="X57" s="1896"/>
      <c r="Y57" s="1896"/>
      <c r="Z57" s="1896"/>
      <c r="AA57" s="1896"/>
      <c r="AB57" s="1896"/>
      <c r="AC57" s="1892"/>
      <c r="AD57" s="1897"/>
      <c r="AE57" s="321"/>
      <c r="AF57" s="321"/>
      <c r="AG57" s="321"/>
      <c r="AH57" s="321"/>
      <c r="AI57" s="321"/>
      <c r="AJ57" s="321"/>
      <c r="AK57" s="321"/>
      <c r="AL57" s="321"/>
      <c r="AM57" s="321"/>
      <c r="AN57" s="321"/>
      <c r="BO57" s="811"/>
      <c r="BP57" s="21"/>
    </row>
    <row r="58" spans="1:68" ht="14.25" customHeight="1">
      <c r="A58" s="811"/>
      <c r="B58" s="811"/>
      <c r="C58" s="811"/>
      <c r="D58" s="811"/>
      <c r="E58" s="811"/>
      <c r="F58" s="811"/>
      <c r="G58" s="848"/>
      <c r="H58" s="848"/>
      <c r="I58" s="811"/>
      <c r="J58" s="811"/>
      <c r="K58" s="811"/>
      <c r="L58" s="811"/>
      <c r="M58" s="811"/>
      <c r="N58" s="811"/>
      <c r="O58" s="811"/>
      <c r="P58" s="811"/>
      <c r="Q58" s="811"/>
      <c r="R58" s="811"/>
      <c r="S58" s="811"/>
      <c r="T58" s="811"/>
      <c r="U58" s="811"/>
      <c r="V58" s="1898"/>
      <c r="W58" s="1899"/>
      <c r="X58" s="1900"/>
      <c r="Y58" s="1900"/>
      <c r="Z58" s="1900"/>
      <c r="AA58" s="1900"/>
      <c r="AB58" s="1900"/>
      <c r="AC58" s="1901"/>
      <c r="AD58" s="1902"/>
      <c r="AE58" s="321"/>
      <c r="AF58" s="321"/>
      <c r="AG58" s="321"/>
      <c r="AH58" s="321"/>
      <c r="AI58" s="321"/>
      <c r="AJ58" s="321"/>
      <c r="AK58" s="321"/>
      <c r="AL58" s="321"/>
      <c r="AM58" s="321"/>
      <c r="AN58" s="321"/>
      <c r="BO58" s="4"/>
      <c r="BP58" s="4"/>
    </row>
    <row r="59" spans="1:68" ht="14.25" customHeight="1">
      <c r="A59" s="338"/>
      <c r="B59" s="338"/>
      <c r="C59" s="338"/>
      <c r="D59" s="338"/>
      <c r="E59" s="338"/>
      <c r="F59" s="338"/>
      <c r="G59" s="338"/>
      <c r="H59" s="338"/>
      <c r="I59" s="338"/>
      <c r="J59" s="338"/>
      <c r="K59" s="338"/>
      <c r="L59" s="338"/>
      <c r="M59" s="338"/>
      <c r="N59" s="338"/>
      <c r="O59" s="338"/>
      <c r="P59" s="338"/>
      <c r="Q59" s="338"/>
      <c r="R59" s="338"/>
      <c r="S59" s="338"/>
      <c r="T59" s="811"/>
      <c r="U59" s="811"/>
      <c r="BO59" s="1267">
        <v>3.15</v>
      </c>
      <c r="BP59" s="1268"/>
    </row>
    <row r="60" spans="1:68" ht="15" customHeight="1">
      <c r="A60" s="811"/>
      <c r="B60" s="811"/>
      <c r="C60" s="811"/>
      <c r="D60" s="811"/>
      <c r="E60" s="811"/>
      <c r="F60" s="811"/>
      <c r="G60" s="848"/>
      <c r="H60" s="848"/>
      <c r="I60" s="811"/>
      <c r="J60" s="811"/>
      <c r="K60" s="811"/>
      <c r="L60" s="811"/>
      <c r="M60" s="811"/>
      <c r="N60" s="811"/>
      <c r="O60" s="811"/>
      <c r="P60" s="811"/>
      <c r="Q60" s="811"/>
      <c r="R60" s="811"/>
      <c r="S60" s="811"/>
      <c r="T60" s="811"/>
      <c r="U60" s="811"/>
      <c r="V60" s="1903">
        <f>VLOOKUP(BO59,[2]eFHH!$K$4:$M$346,3,FALSE)</f>
        <v>2.1099999999999977</v>
      </c>
      <c r="W60" s="1903"/>
      <c r="X60" s="14" t="str">
        <f>VLOOKUP(BO59,[2]eFHH!$P$1:$XX$3017,8,FALSE)</f>
        <v>If you get sick and need treatment, is it possible for you to be treated by a male doctor?</v>
      </c>
      <c r="Y60" s="15"/>
      <c r="Z60" s="15"/>
      <c r="AA60" s="15"/>
      <c r="AB60" s="15"/>
      <c r="AC60" s="15"/>
      <c r="AD60" s="15"/>
      <c r="AE60" s="15"/>
      <c r="AF60" s="15"/>
      <c r="AG60" s="15"/>
      <c r="AH60" s="15"/>
      <c r="AI60" s="15"/>
      <c r="AJ60" s="15"/>
      <c r="AK60" s="15"/>
      <c r="AL60" s="15"/>
      <c r="AM60" s="15"/>
      <c r="AN60" s="16"/>
      <c r="BO60" s="1270">
        <f>VLOOKUP(BO59,[2]eFHH!$P$1:$XX$3017,60,FALSE)</f>
        <v>0</v>
      </c>
      <c r="BP60" s="1271"/>
    </row>
    <row r="61" spans="1:68" ht="15" customHeight="1">
      <c r="A61" s="1280"/>
      <c r="B61" s="1280"/>
      <c r="C61" s="8"/>
      <c r="D61" s="8"/>
      <c r="E61" s="8"/>
      <c r="F61" s="8"/>
      <c r="G61" s="8"/>
      <c r="H61" s="8"/>
      <c r="I61" s="8"/>
      <c r="J61" s="8"/>
      <c r="K61" s="8"/>
      <c r="L61" s="8"/>
      <c r="M61" s="8"/>
      <c r="N61" s="8"/>
      <c r="O61" s="8"/>
      <c r="P61" s="8"/>
      <c r="Q61" s="8"/>
      <c r="R61" s="8"/>
      <c r="S61" s="8"/>
      <c r="T61" s="810"/>
      <c r="U61" s="810"/>
      <c r="V61" s="1903"/>
      <c r="W61" s="1903"/>
      <c r="X61" s="17"/>
      <c r="Y61" s="18"/>
      <c r="Z61" s="18"/>
      <c r="AA61" s="18"/>
      <c r="AB61" s="18"/>
      <c r="AC61" s="18"/>
      <c r="AD61" s="18"/>
      <c r="AE61" s="18"/>
      <c r="AF61" s="18"/>
      <c r="AG61" s="18"/>
      <c r="AH61" s="18"/>
      <c r="AI61" s="18"/>
      <c r="AJ61" s="18"/>
      <c r="AK61" s="18"/>
      <c r="AL61" s="18"/>
      <c r="AM61" s="18"/>
      <c r="AN61" s="287"/>
      <c r="BO61" s="1275" t="str">
        <f>VLOOKUP(BO59,[2]eFHH!$P$1:$XX$3017,3,FALSE)</f>
        <v/>
      </c>
      <c r="BP61" s="1276"/>
    </row>
    <row r="62" spans="1:68" ht="14.25" customHeight="1">
      <c r="A62" s="1280"/>
      <c r="B62" s="1280"/>
      <c r="C62" s="8"/>
      <c r="D62" s="8"/>
      <c r="E62" s="8"/>
      <c r="F62" s="8"/>
      <c r="G62" s="8"/>
      <c r="H62" s="8"/>
      <c r="I62" s="8"/>
      <c r="J62" s="8"/>
      <c r="K62" s="8"/>
      <c r="L62" s="8"/>
      <c r="M62" s="8"/>
      <c r="N62" s="8"/>
      <c r="O62" s="8"/>
      <c r="P62" s="8"/>
      <c r="Q62" s="8"/>
      <c r="R62" s="8"/>
      <c r="S62" s="8"/>
      <c r="T62" s="816"/>
      <c r="U62" s="816"/>
      <c r="V62" s="251">
        <v>1</v>
      </c>
      <c r="W62" s="966" t="str">
        <f>VLOOKUP(BO59,[2]eFHH!$P$1:$XX$3017,10,FALSE)</f>
        <v>No</v>
      </c>
      <c r="X62" s="1283"/>
      <c r="Y62" s="290"/>
      <c r="Z62" s="1284"/>
      <c r="AA62" s="1284"/>
      <c r="AB62" s="1284"/>
      <c r="AC62" s="163"/>
      <c r="AD62" s="163"/>
      <c r="AE62" s="167"/>
      <c r="AF62" s="1248"/>
      <c r="AG62" s="1884"/>
      <c r="AH62" s="163"/>
      <c r="AI62" s="290"/>
      <c r="AJ62" s="163"/>
      <c r="AK62" s="167"/>
      <c r="AL62" s="1287"/>
      <c r="AM62" s="167"/>
      <c r="AN62" s="251" t="s">
        <v>0</v>
      </c>
      <c r="BO62" s="810"/>
      <c r="BP62" s="21"/>
    </row>
    <row r="63" spans="1:68" ht="14.25" customHeight="1">
      <c r="A63" s="1280"/>
      <c r="B63" s="1280"/>
      <c r="C63" s="8"/>
      <c r="D63" s="8"/>
      <c r="E63" s="8"/>
      <c r="F63" s="8"/>
      <c r="G63" s="8"/>
      <c r="H63" s="8"/>
      <c r="I63" s="8"/>
      <c r="J63" s="8"/>
      <c r="K63" s="8"/>
      <c r="L63" s="8"/>
      <c r="M63" s="8"/>
      <c r="N63" s="8"/>
      <c r="O63" s="8"/>
      <c r="P63" s="8"/>
      <c r="Q63" s="8"/>
      <c r="R63" s="8"/>
      <c r="S63" s="8"/>
      <c r="T63" s="830"/>
      <c r="U63" s="830"/>
      <c r="V63" s="251">
        <v>2</v>
      </c>
      <c r="W63" s="1222" t="str">
        <f>VLOOKUP(BO59,[2]eFHH!$P$1:$XX$3017,11,FALSE)</f>
        <v>Yes</v>
      </c>
      <c r="X63" s="1904"/>
      <c r="Y63" s="1278"/>
      <c r="Z63" s="1278"/>
      <c r="AA63" s="1278"/>
      <c r="AB63" s="1278"/>
      <c r="AC63" s="1278"/>
      <c r="AD63" s="1278"/>
      <c r="AE63" s="154"/>
      <c r="AF63" s="930"/>
      <c r="AG63" s="930"/>
      <c r="AH63" s="48"/>
      <c r="AI63" s="547"/>
      <c r="AJ63" s="547"/>
      <c r="AK63" s="276"/>
      <c r="AL63" s="154"/>
      <c r="AM63" s="154"/>
      <c r="AN63" s="251" t="s">
        <v>1</v>
      </c>
      <c r="AQ63" s="811"/>
      <c r="AR63" s="811"/>
      <c r="AS63" s="811"/>
      <c r="AT63" s="811"/>
      <c r="BO63" s="816"/>
      <c r="BP63" s="21"/>
    </row>
    <row r="64" spans="1:68" ht="14.25" customHeight="1">
      <c r="A64" s="22"/>
      <c r="B64" s="953"/>
      <c r="C64" s="13"/>
      <c r="D64" s="13"/>
      <c r="E64" s="13"/>
      <c r="F64" s="13"/>
      <c r="G64" s="13"/>
      <c r="H64" s="13"/>
      <c r="I64" s="13"/>
      <c r="J64" s="13"/>
      <c r="K64" s="22"/>
      <c r="L64" s="968"/>
      <c r="M64" s="13"/>
      <c r="N64" s="13"/>
      <c r="O64" s="13"/>
      <c r="P64" s="13"/>
      <c r="Q64" s="13"/>
      <c r="T64" s="811"/>
      <c r="U64" s="811"/>
      <c r="AN64" s="154"/>
      <c r="BO64" s="1267">
        <v>3.19</v>
      </c>
      <c r="BP64" s="1268"/>
    </row>
    <row r="65" spans="1:68" ht="15" customHeight="1">
      <c r="A65" s="22"/>
      <c r="B65" s="953"/>
      <c r="C65" s="953"/>
      <c r="D65" s="953"/>
      <c r="E65" s="953"/>
      <c r="F65" s="953"/>
      <c r="G65" s="953"/>
      <c r="H65" s="953"/>
      <c r="I65" s="953"/>
      <c r="J65" s="953"/>
      <c r="K65" s="22"/>
      <c r="L65" s="1811"/>
      <c r="M65" s="1811"/>
      <c r="N65" s="1811"/>
      <c r="O65" s="1811"/>
      <c r="P65" s="1811"/>
      <c r="Q65" s="1811"/>
      <c r="R65" s="1811"/>
      <c r="S65" s="1811"/>
      <c r="T65" s="811"/>
      <c r="U65" s="811"/>
      <c r="V65" s="1796">
        <f>VLOOKUP(BO64,[2]eFHH!$K$4:$M$346,3,FALSE)</f>
        <v>2.1199999999999974</v>
      </c>
      <c r="W65" s="1820"/>
      <c r="X65" s="256" t="str">
        <f>VLOOKUP(BO64,[2]eFHH!$P$1:$XX$3017,8,FALSE)</f>
        <v>Compared to this time last year, has the access of women in this household to medical treatment increased, stayed the same, or decreased?</v>
      </c>
      <c r="Y65" s="256"/>
      <c r="Z65" s="256"/>
      <c r="AA65" s="256"/>
      <c r="AB65" s="256"/>
      <c r="AC65" s="256"/>
      <c r="AD65" s="256"/>
      <c r="AE65" s="256"/>
      <c r="AF65" s="256"/>
      <c r="AG65" s="256"/>
      <c r="AH65" s="256"/>
      <c r="AI65" s="256"/>
      <c r="AJ65" s="256"/>
      <c r="AK65" s="256"/>
      <c r="AL65" s="256"/>
      <c r="AM65" s="256"/>
      <c r="AN65" s="256"/>
      <c r="BO65" s="1270">
        <f>VLOOKUP(BO64,[2]eFHH!$P$1:$XX$3017,60,FALSE)</f>
        <v>0</v>
      </c>
      <c r="BP65" s="1271"/>
    </row>
    <row r="66" spans="1:68" ht="15" customHeight="1">
      <c r="A66" s="22"/>
      <c r="B66" s="953"/>
      <c r="C66" s="1282"/>
      <c r="D66" s="1282"/>
      <c r="E66" s="1282"/>
      <c r="F66" s="1282"/>
      <c r="G66" s="1282"/>
      <c r="H66" s="1282"/>
      <c r="I66" s="1282"/>
      <c r="J66" s="1282"/>
      <c r="K66" s="22"/>
      <c r="L66" s="1811"/>
      <c r="M66" s="1811"/>
      <c r="N66" s="1811"/>
      <c r="O66" s="1811"/>
      <c r="P66" s="1811"/>
      <c r="Q66" s="1811"/>
      <c r="R66" s="1811"/>
      <c r="S66" s="1811"/>
      <c r="T66" s="811"/>
      <c r="U66" s="811"/>
      <c r="V66" s="1905"/>
      <c r="W66" s="1906"/>
      <c r="X66" s="256"/>
      <c r="Y66" s="256"/>
      <c r="Z66" s="256"/>
      <c r="AA66" s="256"/>
      <c r="AB66" s="256"/>
      <c r="AC66" s="256"/>
      <c r="AD66" s="256"/>
      <c r="AE66" s="256"/>
      <c r="AF66" s="256"/>
      <c r="AG66" s="256"/>
      <c r="AH66" s="256"/>
      <c r="AI66" s="256"/>
      <c r="AJ66" s="256"/>
      <c r="AK66" s="256"/>
      <c r="AL66" s="256"/>
      <c r="AM66" s="256"/>
      <c r="AN66" s="256"/>
      <c r="BO66" s="811"/>
      <c r="BP66" s="811"/>
    </row>
    <row r="67" spans="1:68" ht="15" customHeight="1">
      <c r="A67" s="22"/>
      <c r="B67" s="953"/>
      <c r="C67" s="953"/>
      <c r="D67" s="953"/>
      <c r="E67" s="953"/>
      <c r="F67" s="953"/>
      <c r="G67" s="953"/>
      <c r="H67" s="953"/>
      <c r="I67" s="953"/>
      <c r="J67" s="953"/>
      <c r="K67" s="22"/>
      <c r="L67" s="1811"/>
      <c r="M67" s="1811"/>
      <c r="N67" s="1811"/>
      <c r="O67" s="1811"/>
      <c r="P67" s="1811"/>
      <c r="Q67" s="1811"/>
      <c r="R67" s="1811"/>
      <c r="S67" s="1811"/>
      <c r="T67" s="27"/>
      <c r="U67" s="21"/>
      <c r="V67" s="1907"/>
      <c r="W67" s="1908"/>
      <c r="X67" s="256"/>
      <c r="Y67" s="256"/>
      <c r="Z67" s="256"/>
      <c r="AA67" s="256"/>
      <c r="AB67" s="256"/>
      <c r="AC67" s="256"/>
      <c r="AD67" s="256"/>
      <c r="AE67" s="256"/>
      <c r="AF67" s="256"/>
      <c r="AG67" s="256"/>
      <c r="AH67" s="256"/>
      <c r="AI67" s="256"/>
      <c r="AJ67" s="256"/>
      <c r="AK67" s="256"/>
      <c r="AL67" s="256"/>
      <c r="AM67" s="256"/>
      <c r="AN67" s="256"/>
      <c r="BP67" s="2"/>
    </row>
    <row r="68" spans="1:68" ht="14.25" customHeight="1">
      <c r="A68" s="22"/>
      <c r="B68" s="1282"/>
      <c r="C68" s="1282"/>
      <c r="D68" s="1282"/>
      <c r="E68" s="1282"/>
      <c r="F68" s="1282"/>
      <c r="G68" s="1282"/>
      <c r="H68" s="1282"/>
      <c r="I68" s="1282"/>
      <c r="J68" s="1282"/>
      <c r="K68" s="22"/>
      <c r="L68" s="1811"/>
      <c r="M68" s="1811"/>
      <c r="N68" s="1811"/>
      <c r="O68" s="1811"/>
      <c r="P68" s="1811"/>
      <c r="Q68" s="1811"/>
      <c r="R68" s="1811"/>
      <c r="S68" s="1811"/>
      <c r="U68" s="21"/>
      <c r="V68" s="251">
        <v>1</v>
      </c>
      <c r="W68" s="966" t="str">
        <f>VLOOKUP(BO64,[2]eFHH!$P$1:$XX$3017,10,FALSE)</f>
        <v>Increased</v>
      </c>
      <c r="X68" s="1283"/>
      <c r="Y68" s="290"/>
      <c r="Z68" s="1284"/>
      <c r="AA68" s="1284"/>
      <c r="AB68" s="1284"/>
      <c r="AC68" s="163"/>
      <c r="AD68" s="163"/>
      <c r="AE68" s="1287"/>
      <c r="AF68" s="1287"/>
      <c r="AG68" s="1287"/>
      <c r="AH68" s="1287"/>
      <c r="AI68" s="1287"/>
      <c r="AJ68" s="1287"/>
      <c r="AK68" s="1287"/>
      <c r="AL68" s="1287"/>
      <c r="AM68" s="1287"/>
      <c r="AN68" s="1295"/>
      <c r="BO68" s="830"/>
      <c r="BP68" s="830"/>
    </row>
    <row r="69" spans="1:68" ht="14.25" customHeight="1">
      <c r="A69" s="22"/>
      <c r="B69" s="1282"/>
      <c r="C69" s="1282"/>
      <c r="D69" s="1282"/>
      <c r="E69" s="1282"/>
      <c r="F69" s="1282"/>
      <c r="G69" s="1282"/>
      <c r="H69" s="1282"/>
      <c r="I69" s="1282"/>
      <c r="J69" s="1282"/>
      <c r="K69" s="22"/>
      <c r="L69" s="1811"/>
      <c r="M69" s="1811"/>
      <c r="N69" s="1811"/>
      <c r="O69" s="1811"/>
      <c r="P69" s="1811"/>
      <c r="Q69" s="1811"/>
      <c r="R69" s="1811"/>
      <c r="S69" s="1811"/>
      <c r="U69" s="21"/>
      <c r="V69" s="251">
        <v>2</v>
      </c>
      <c r="W69" s="1294" t="str">
        <f>VLOOKUP(BO64,[2]eFHH!$P$1:$XX$3017,11,FALSE)</f>
        <v>Stayed the Same</v>
      </c>
      <c r="X69" s="1282"/>
      <c r="Y69" s="811"/>
      <c r="Z69" s="811"/>
      <c r="AA69" s="272"/>
      <c r="AB69" s="811"/>
      <c r="AC69" s="811"/>
      <c r="AD69" s="811"/>
      <c r="AF69" s="812"/>
      <c r="AH69" s="811"/>
      <c r="AI69" s="272"/>
      <c r="AJ69" s="2"/>
      <c r="AL69" s="811"/>
      <c r="AN69" s="251" t="s">
        <v>0</v>
      </c>
      <c r="BO69" s="810"/>
      <c r="BP69" s="21"/>
    </row>
    <row r="70" spans="1:68" ht="14.25" customHeight="1">
      <c r="A70" s="22"/>
      <c r="B70" s="953"/>
      <c r="K70" s="22"/>
      <c r="L70" s="1811"/>
      <c r="M70" s="1811"/>
      <c r="N70" s="1811"/>
      <c r="O70" s="1811"/>
      <c r="P70" s="1811"/>
      <c r="Q70" s="1811"/>
      <c r="R70" s="1811"/>
      <c r="S70" s="1811"/>
      <c r="U70" s="21"/>
      <c r="V70" s="251">
        <v>3</v>
      </c>
      <c r="W70" s="1222" t="str">
        <f>VLOOKUP(BO64,[2]eFHH!$P$1:$XX$3017,12,FALSE)</f>
        <v>Decreased</v>
      </c>
      <c r="X70" s="154"/>
      <c r="Y70" s="154"/>
      <c r="Z70" s="154"/>
      <c r="AA70" s="154"/>
      <c r="AB70" s="154"/>
      <c r="AC70" s="154"/>
      <c r="AD70" s="154"/>
      <c r="AE70" s="154"/>
      <c r="AF70" s="930"/>
      <c r="AG70" s="154"/>
      <c r="AH70" s="1278"/>
      <c r="AI70" s="1278"/>
      <c r="AJ70" s="547"/>
      <c r="AK70" s="276"/>
      <c r="AL70" s="1278"/>
      <c r="AM70" s="154"/>
      <c r="AN70" s="251" t="s">
        <v>1</v>
      </c>
    </row>
    <row r="71" spans="1:68" ht="14.25" customHeight="1">
      <c r="A71" s="22"/>
      <c r="B71" s="953"/>
      <c r="C71" s="1282"/>
      <c r="D71" s="1282"/>
      <c r="E71" s="1282"/>
      <c r="F71" s="1282"/>
      <c r="G71" s="1282"/>
      <c r="H71" s="1282"/>
      <c r="I71" s="1282"/>
      <c r="J71" s="1282"/>
      <c r="K71" s="22"/>
      <c r="L71" s="968"/>
      <c r="M71" s="13"/>
      <c r="N71" s="13"/>
      <c r="O71" s="811"/>
      <c r="P71" s="811"/>
      <c r="Q71" s="811"/>
      <c r="R71" s="811"/>
      <c r="S71" s="811"/>
      <c r="T71" s="810"/>
      <c r="U71" s="21"/>
    </row>
    <row r="72" spans="1:68" ht="14.25" customHeight="1">
      <c r="A72" s="22"/>
      <c r="B72" s="953"/>
      <c r="C72" s="953"/>
      <c r="D72" s="953"/>
      <c r="E72" s="953"/>
      <c r="F72" s="953"/>
      <c r="G72" s="953"/>
      <c r="H72" s="953"/>
      <c r="I72" s="953"/>
      <c r="J72" s="953"/>
      <c r="K72" s="22"/>
      <c r="L72" s="968"/>
      <c r="M72" s="811"/>
      <c r="N72" s="811"/>
      <c r="O72" s="811"/>
      <c r="P72" s="811"/>
      <c r="Q72" s="811"/>
      <c r="R72" s="811"/>
      <c r="S72" s="811"/>
      <c r="T72" s="816"/>
      <c r="U72" s="21"/>
    </row>
    <row r="73" spans="1:68" ht="14.25" customHeight="1">
      <c r="A73" s="22"/>
      <c r="B73" s="953"/>
      <c r="C73" s="953"/>
      <c r="D73" s="953"/>
      <c r="E73" s="953"/>
      <c r="F73" s="953"/>
      <c r="G73" s="953"/>
      <c r="H73" s="953"/>
      <c r="I73" s="953"/>
      <c r="J73" s="953"/>
      <c r="K73" s="22"/>
      <c r="L73" s="968"/>
      <c r="M73" s="1811"/>
      <c r="N73" s="1811"/>
      <c r="O73" s="1811"/>
      <c r="P73" s="1811"/>
      <c r="Q73" s="1811"/>
      <c r="R73" s="1811"/>
      <c r="S73" s="1811"/>
      <c r="T73" s="830"/>
      <c r="U73" s="21"/>
      <c r="V73" s="811"/>
      <c r="W73" s="811"/>
      <c r="X73" s="811"/>
      <c r="Y73" s="811"/>
      <c r="Z73" s="811"/>
      <c r="AA73" s="811"/>
      <c r="AB73" s="811"/>
      <c r="AC73" s="811"/>
      <c r="AD73" s="811"/>
      <c r="AE73" s="811"/>
      <c r="AF73" s="811"/>
      <c r="AG73" s="811"/>
      <c r="AH73" s="811"/>
      <c r="AI73" s="811"/>
      <c r="AJ73" s="811"/>
      <c r="AK73" s="811"/>
      <c r="AL73" s="811"/>
      <c r="AM73" s="811"/>
      <c r="AN73" s="811"/>
      <c r="AO73" s="811"/>
      <c r="AP73" s="811"/>
    </row>
    <row r="74" spans="1:68" ht="14.25" customHeight="1">
      <c r="A74" s="22"/>
      <c r="B74" s="953"/>
      <c r="C74" s="953"/>
      <c r="D74" s="953"/>
      <c r="E74" s="953"/>
      <c r="F74" s="953"/>
      <c r="G74" s="953"/>
      <c r="H74" s="953"/>
      <c r="I74" s="953"/>
      <c r="J74" s="953"/>
      <c r="K74" s="22"/>
      <c r="L74" s="789"/>
      <c r="M74" s="1811"/>
      <c r="N74" s="1811"/>
      <c r="O74" s="1811"/>
      <c r="P74" s="1811"/>
      <c r="Q74" s="1811"/>
      <c r="R74" s="1811"/>
      <c r="S74" s="811"/>
      <c r="T74" s="811"/>
      <c r="U74" s="811"/>
      <c r="V74" s="811"/>
      <c r="W74" s="811"/>
      <c r="X74" s="811"/>
      <c r="Y74" s="811"/>
      <c r="Z74" s="811"/>
      <c r="AA74" s="811"/>
      <c r="AB74" s="811"/>
      <c r="AC74" s="811"/>
      <c r="AD74" s="811"/>
      <c r="AE74" s="811"/>
      <c r="AF74" s="811"/>
      <c r="AG74" s="811"/>
      <c r="AH74" s="811"/>
      <c r="AI74" s="811"/>
      <c r="AJ74" s="811"/>
      <c r="AK74" s="811"/>
      <c r="AL74" s="811"/>
      <c r="AM74" s="811"/>
      <c r="AN74" s="811"/>
      <c r="AO74" s="811"/>
      <c r="AP74" s="811"/>
    </row>
    <row r="75" spans="1:68" ht="14.25" customHeight="1">
      <c r="A75" s="22"/>
      <c r="B75" s="1811"/>
      <c r="C75" s="1811"/>
      <c r="D75" s="1811"/>
      <c r="E75" s="1811"/>
      <c r="F75" s="1811"/>
      <c r="G75" s="1811"/>
      <c r="H75" s="1811"/>
      <c r="I75" s="1811"/>
      <c r="J75" s="1811"/>
      <c r="K75" s="1280"/>
      <c r="L75" s="1280"/>
      <c r="M75" s="1280"/>
      <c r="N75" s="1280"/>
      <c r="O75" s="1280"/>
      <c r="P75" s="1280"/>
      <c r="Q75" s="1280"/>
      <c r="R75" s="1280"/>
      <c r="S75" s="22"/>
      <c r="T75" s="811"/>
      <c r="U75" s="811"/>
      <c r="V75" s="811"/>
      <c r="W75" s="811"/>
      <c r="X75" s="811"/>
      <c r="Y75" s="811"/>
      <c r="Z75" s="811"/>
      <c r="AA75" s="811"/>
      <c r="AB75" s="811"/>
      <c r="AC75" s="811"/>
      <c r="AD75" s="811"/>
      <c r="AE75" s="811"/>
      <c r="AF75" s="811"/>
      <c r="AG75" s="811"/>
      <c r="AH75" s="811"/>
      <c r="AI75" s="811"/>
      <c r="AJ75" s="811"/>
      <c r="AK75" s="811"/>
      <c r="AL75" s="811"/>
      <c r="AM75" s="811"/>
      <c r="AN75" s="811"/>
      <c r="AO75" s="811"/>
      <c r="AP75" s="811"/>
    </row>
    <row r="76" spans="1:68" ht="14.25" customHeight="1">
      <c r="A76" s="22"/>
      <c r="B76" s="1811"/>
      <c r="C76" s="1811"/>
      <c r="D76" s="1811"/>
      <c r="E76" s="1811"/>
      <c r="F76" s="1811"/>
      <c r="G76" s="1811"/>
      <c r="H76" s="1811"/>
      <c r="I76" s="1811"/>
      <c r="J76" s="1811"/>
      <c r="K76" s="811"/>
      <c r="L76" s="811"/>
      <c r="M76" s="811"/>
      <c r="N76" s="811"/>
      <c r="O76" s="811"/>
      <c r="P76" s="811"/>
      <c r="Q76" s="811"/>
      <c r="R76" s="811"/>
      <c r="S76" s="22"/>
      <c r="T76" s="811"/>
      <c r="U76" s="811"/>
      <c r="V76" s="811"/>
      <c r="W76" s="811"/>
      <c r="X76" s="811"/>
      <c r="Y76" s="811"/>
      <c r="Z76" s="811"/>
      <c r="AA76" s="811"/>
      <c r="AB76" s="811"/>
      <c r="AC76" s="811"/>
      <c r="AD76" s="811"/>
      <c r="AE76" s="811"/>
      <c r="AF76" s="811"/>
      <c r="AG76" s="811"/>
      <c r="AH76" s="811"/>
      <c r="AI76" s="811"/>
      <c r="AJ76" s="811"/>
      <c r="AK76" s="811"/>
      <c r="AL76" s="811"/>
      <c r="AM76" s="811"/>
      <c r="AN76" s="811"/>
      <c r="AO76" s="811"/>
      <c r="AP76" s="811"/>
      <c r="AQ76" s="811"/>
      <c r="AR76" s="811"/>
      <c r="AS76" s="811"/>
      <c r="AT76" s="811"/>
      <c r="AU76" s="811"/>
      <c r="AV76" s="811"/>
      <c r="AW76" s="811"/>
      <c r="AX76" s="811"/>
      <c r="AY76" s="811"/>
      <c r="AZ76" s="811"/>
      <c r="BA76" s="811"/>
      <c r="BB76" s="811"/>
      <c r="BC76" s="811"/>
      <c r="BD76" s="811"/>
      <c r="BE76" s="811"/>
      <c r="BF76" s="811"/>
      <c r="BG76" s="811"/>
      <c r="BH76" s="811"/>
      <c r="BI76" s="811"/>
      <c r="BJ76" s="811"/>
      <c r="BK76" s="811"/>
    </row>
    <row r="77" spans="1:68" ht="14.25" customHeight="1">
      <c r="A77" s="22"/>
      <c r="B77" s="1909"/>
      <c r="C77" s="1811"/>
      <c r="D77" s="1811"/>
      <c r="E77" s="1811"/>
      <c r="F77" s="1811"/>
      <c r="G77" s="1811"/>
      <c r="H77" s="1811"/>
      <c r="I77" s="1811"/>
      <c r="J77" s="1811"/>
      <c r="K77" s="1811"/>
      <c r="L77" s="1811"/>
      <c r="M77" s="1811"/>
      <c r="N77" s="1811"/>
      <c r="O77" s="1811"/>
      <c r="P77" s="1811"/>
      <c r="Q77" s="1811"/>
      <c r="R77" s="1811"/>
      <c r="S77" s="1811"/>
      <c r="T77" s="811"/>
      <c r="U77" s="811"/>
      <c r="V77" s="811"/>
      <c r="W77" s="811"/>
      <c r="X77" s="811"/>
      <c r="Y77" s="811"/>
      <c r="Z77" s="811"/>
      <c r="AA77" s="811"/>
      <c r="AB77" s="811"/>
      <c r="AC77" s="811"/>
      <c r="AD77" s="811"/>
      <c r="AE77" s="811"/>
      <c r="AF77" s="811"/>
      <c r="AG77" s="811"/>
      <c r="AH77" s="811"/>
      <c r="AI77" s="811"/>
      <c r="AJ77" s="811"/>
      <c r="AK77" s="811"/>
      <c r="AL77" s="811"/>
      <c r="AM77" s="811"/>
      <c r="AN77" s="811"/>
      <c r="AP77" s="21"/>
      <c r="AQ77" s="811"/>
      <c r="AR77" s="811"/>
      <c r="AS77" s="811"/>
      <c r="AT77" s="811"/>
      <c r="AU77" s="811"/>
      <c r="AV77" s="811"/>
      <c r="AW77" s="811"/>
      <c r="AX77" s="811"/>
      <c r="AY77" s="811"/>
      <c r="AZ77" s="811"/>
      <c r="BA77" s="811"/>
      <c r="BB77" s="811"/>
      <c r="BC77" s="811"/>
      <c r="BD77" s="811"/>
      <c r="BE77" s="811"/>
      <c r="BF77" s="811"/>
      <c r="BG77" s="811"/>
      <c r="BH77" s="811"/>
      <c r="BI77" s="811"/>
      <c r="BJ77" s="4"/>
      <c r="BK77" s="4"/>
    </row>
    <row r="78" spans="1:68" ht="14.25" customHeight="1">
      <c r="A78" s="22"/>
      <c r="B78" s="1909"/>
      <c r="C78" s="1811"/>
      <c r="D78" s="1811"/>
      <c r="E78" s="1811"/>
      <c r="F78" s="1811"/>
      <c r="G78" s="1811"/>
      <c r="H78" s="1811"/>
      <c r="I78" s="1811"/>
      <c r="J78" s="1811"/>
      <c r="K78" s="1811"/>
      <c r="L78" s="1811"/>
      <c r="M78" s="1811"/>
      <c r="N78" s="1811"/>
      <c r="O78" s="1811"/>
      <c r="P78" s="1811"/>
      <c r="Q78" s="1811"/>
      <c r="R78" s="1811"/>
      <c r="S78" s="1811"/>
      <c r="T78" s="811"/>
      <c r="U78" s="21"/>
      <c r="V78" s="811"/>
      <c r="W78" s="811"/>
      <c r="X78" s="811"/>
      <c r="Y78" s="811"/>
      <c r="Z78" s="811"/>
      <c r="AA78" s="811"/>
      <c r="AB78" s="811"/>
      <c r="AC78" s="811"/>
      <c r="AD78" s="811"/>
      <c r="AE78" s="811"/>
      <c r="AF78" s="811"/>
      <c r="AG78" s="811"/>
      <c r="AH78" s="811"/>
      <c r="AI78" s="811"/>
      <c r="AJ78" s="811"/>
      <c r="AK78" s="811"/>
      <c r="AL78" s="811"/>
      <c r="AM78" s="811"/>
      <c r="AN78" s="811"/>
      <c r="AP78" s="21"/>
      <c r="AQ78" s="811"/>
      <c r="AR78" s="811"/>
      <c r="AS78" s="811"/>
      <c r="AT78" s="811"/>
      <c r="AU78" s="811"/>
      <c r="AV78" s="811"/>
      <c r="AW78" s="811"/>
      <c r="AX78" s="811"/>
      <c r="AY78" s="811"/>
      <c r="AZ78" s="811"/>
      <c r="BA78" s="811"/>
      <c r="BB78" s="811"/>
      <c r="BC78" s="811"/>
      <c r="BD78" s="811"/>
      <c r="BE78" s="811"/>
      <c r="BF78" s="811"/>
      <c r="BG78" s="811"/>
      <c r="BH78" s="811"/>
      <c r="BI78" s="811"/>
      <c r="BJ78" s="830"/>
      <c r="BK78" s="21"/>
    </row>
    <row r="79" spans="1:68" ht="14.25" customHeight="1">
      <c r="A79" s="22"/>
      <c r="B79" s="1909"/>
      <c r="C79" s="1811"/>
      <c r="D79" s="1811"/>
      <c r="E79" s="1811"/>
      <c r="F79" s="1811"/>
      <c r="G79" s="1811"/>
      <c r="H79" s="1811"/>
      <c r="I79" s="1811"/>
      <c r="J79" s="1811"/>
      <c r="K79" s="1811"/>
      <c r="L79" s="1811"/>
      <c r="M79" s="1811"/>
      <c r="N79" s="1811"/>
      <c r="O79" s="1811"/>
      <c r="P79" s="1811"/>
      <c r="Q79" s="1811"/>
      <c r="R79" s="1811"/>
      <c r="S79" s="1811"/>
      <c r="T79" s="13"/>
      <c r="U79" s="21"/>
      <c r="V79" s="811"/>
      <c r="W79" s="811"/>
      <c r="X79" s="811"/>
      <c r="Y79" s="811"/>
      <c r="Z79" s="811"/>
      <c r="AA79" s="811"/>
      <c r="AB79" s="811"/>
      <c r="AC79" s="811"/>
      <c r="AD79" s="811"/>
      <c r="AE79" s="811"/>
      <c r="AF79" s="811"/>
      <c r="AG79" s="811"/>
      <c r="AH79" s="811"/>
      <c r="AI79" s="811"/>
      <c r="AJ79" s="811"/>
      <c r="AK79" s="811"/>
      <c r="AL79" s="811"/>
      <c r="AM79" s="811"/>
      <c r="AN79" s="811"/>
      <c r="AP79" s="21"/>
      <c r="AQ79" s="22"/>
      <c r="AR79" s="953"/>
      <c r="AS79" s="811"/>
      <c r="AT79" s="811"/>
      <c r="AU79" s="811"/>
      <c r="AV79" s="811"/>
      <c r="AW79" s="811"/>
      <c r="AX79" s="811"/>
      <c r="AY79" s="811"/>
      <c r="AZ79" s="811"/>
      <c r="BA79" s="22"/>
      <c r="BC79" s="811"/>
      <c r="BD79" s="811"/>
      <c r="BE79" s="811"/>
      <c r="BF79" s="811"/>
      <c r="BG79" s="811"/>
      <c r="BH79" s="811"/>
      <c r="BI79" s="811"/>
      <c r="BJ79" s="811"/>
      <c r="BK79" s="21"/>
    </row>
    <row r="80" spans="1:68" ht="14.25" customHeight="1">
      <c r="A80" s="22"/>
      <c r="B80" s="1909"/>
      <c r="C80" s="1811"/>
      <c r="D80" s="1811"/>
      <c r="E80" s="1811"/>
      <c r="F80" s="1811"/>
      <c r="G80" s="1811"/>
      <c r="H80" s="1811"/>
      <c r="I80" s="1811"/>
      <c r="J80" s="1811"/>
      <c r="K80" s="1811"/>
      <c r="L80" s="1811"/>
      <c r="M80" s="1811"/>
      <c r="N80" s="1811"/>
      <c r="O80" s="1811"/>
      <c r="P80" s="1811"/>
      <c r="Q80" s="1811"/>
      <c r="R80" s="1811"/>
      <c r="S80" s="1811"/>
      <c r="T80" s="811"/>
      <c r="U80" s="811"/>
      <c r="V80" s="811"/>
      <c r="W80" s="811"/>
      <c r="X80" s="811"/>
      <c r="Y80" s="811"/>
      <c r="Z80" s="811"/>
      <c r="AA80" s="811"/>
      <c r="AB80" s="811"/>
      <c r="AC80" s="811"/>
      <c r="AD80" s="811"/>
      <c r="AE80" s="811"/>
      <c r="AF80" s="811"/>
      <c r="AG80" s="811"/>
      <c r="AH80" s="811"/>
      <c r="AI80" s="811"/>
      <c r="AJ80" s="811"/>
      <c r="AK80" s="811"/>
      <c r="AL80" s="811"/>
      <c r="AM80" s="811"/>
      <c r="AN80" s="811"/>
      <c r="AP80" s="21"/>
      <c r="AQ80" s="22"/>
      <c r="AR80" s="1811"/>
      <c r="AS80" s="1811"/>
      <c r="AT80" s="1811"/>
      <c r="AU80" s="1811"/>
      <c r="AV80" s="1811"/>
      <c r="AW80" s="811"/>
      <c r="AX80" s="811"/>
      <c r="AY80" s="1811"/>
      <c r="AZ80" s="1811"/>
      <c r="BA80" s="1811"/>
      <c r="BB80" s="1811"/>
      <c r="BC80" s="1811"/>
      <c r="BD80" s="1811"/>
      <c r="BE80" s="1811"/>
      <c r="BF80" s="1811"/>
      <c r="BG80" s="1811"/>
      <c r="BH80" s="1811"/>
      <c r="BI80" s="1811"/>
      <c r="BJ80" s="811"/>
      <c r="BK80" s="21"/>
    </row>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sheetData>
  <mergeCells count="95">
    <mergeCell ref="J32:J33"/>
    <mergeCell ref="BO20:BP20"/>
    <mergeCell ref="BO21:BP21"/>
    <mergeCell ref="C21:S21"/>
    <mergeCell ref="K32:P33"/>
    <mergeCell ref="Q32:S33"/>
    <mergeCell ref="BO29:BP29"/>
    <mergeCell ref="BO27:BP27"/>
    <mergeCell ref="BO28:BP28"/>
    <mergeCell ref="C28:S30"/>
    <mergeCell ref="A32:F33"/>
    <mergeCell ref="G32:I33"/>
    <mergeCell ref="A21:B21"/>
    <mergeCell ref="A28:B30"/>
    <mergeCell ref="A22:S22"/>
    <mergeCell ref="BO22:BP22"/>
    <mergeCell ref="BQ5:BR5"/>
    <mergeCell ref="BQ4:BR4"/>
    <mergeCell ref="V3:W4"/>
    <mergeCell ref="X3:AN4"/>
    <mergeCell ref="BQ3:BR3"/>
    <mergeCell ref="AI5:AN5"/>
    <mergeCell ref="V5:AH5"/>
    <mergeCell ref="BO5:BP5"/>
    <mergeCell ref="BO3:BP3"/>
    <mergeCell ref="BO4:BP4"/>
    <mergeCell ref="BJ3:BK3"/>
    <mergeCell ref="AS3:BI3"/>
    <mergeCell ref="AQ4:BI5"/>
    <mergeCell ref="BJ4:BK4"/>
    <mergeCell ref="BJ5:BK5"/>
    <mergeCell ref="AQ7:BB8"/>
    <mergeCell ref="BC7:BI8"/>
    <mergeCell ref="C17:S19"/>
    <mergeCell ref="B17:B19"/>
    <mergeCell ref="A1:BI1"/>
    <mergeCell ref="A3:B4"/>
    <mergeCell ref="C3:S4"/>
    <mergeCell ref="AQ3:AR3"/>
    <mergeCell ref="A17:A19"/>
    <mergeCell ref="V6:V7"/>
    <mergeCell ref="W6:AB7"/>
    <mergeCell ref="AC6:AH7"/>
    <mergeCell ref="X17:AN19"/>
    <mergeCell ref="BJ10:BK10"/>
    <mergeCell ref="AS10:BI10"/>
    <mergeCell ref="BJ11:BK11"/>
    <mergeCell ref="AQ10:AR10"/>
    <mergeCell ref="X13:AN15"/>
    <mergeCell ref="V22:AD24"/>
    <mergeCell ref="W13:W15"/>
    <mergeCell ref="AF22:AN24"/>
    <mergeCell ref="BQ33:BR33"/>
    <mergeCell ref="BQ31:BR31"/>
    <mergeCell ref="BQ32:BR32"/>
    <mergeCell ref="V13:V15"/>
    <mergeCell ref="V20:AN20"/>
    <mergeCell ref="V17:W19"/>
    <mergeCell ref="BQ17:BR17"/>
    <mergeCell ref="BQ18:BR18"/>
    <mergeCell ref="BQ19:BR19"/>
    <mergeCell ref="V33:W34"/>
    <mergeCell ref="X33:AN34"/>
    <mergeCell ref="BJ36:BK36"/>
    <mergeCell ref="AS35:BI36"/>
    <mergeCell ref="BJ12:BK12"/>
    <mergeCell ref="AQ35:AR36"/>
    <mergeCell ref="AR31:AR33"/>
    <mergeCell ref="AQ31:AQ33"/>
    <mergeCell ref="AS31:BI33"/>
    <mergeCell ref="BJ34:BK34"/>
    <mergeCell ref="BJ35:BK35"/>
    <mergeCell ref="BO43:BP43"/>
    <mergeCell ref="A41:BI41"/>
    <mergeCell ref="V44:AC44"/>
    <mergeCell ref="AD44:AN44"/>
    <mergeCell ref="BO44:BP44"/>
    <mergeCell ref="V43:W43"/>
    <mergeCell ref="X43:AN43"/>
    <mergeCell ref="BO45:BP45"/>
    <mergeCell ref="AE48:AN49"/>
    <mergeCell ref="AD56:AD58"/>
    <mergeCell ref="V65:W67"/>
    <mergeCell ref="X65:AN67"/>
    <mergeCell ref="BO64:BP64"/>
    <mergeCell ref="BO65:BP65"/>
    <mergeCell ref="BO59:BP59"/>
    <mergeCell ref="BO60:BP60"/>
    <mergeCell ref="BO61:BP61"/>
    <mergeCell ref="X60:AN61"/>
    <mergeCell ref="V60:W61"/>
    <mergeCell ref="V56:V58"/>
    <mergeCell ref="W56:AC58"/>
    <mergeCell ref="AE56:AN58"/>
    <mergeCell ref="AD48:AD49"/>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0" max="60" man="1"/>
  </rowBreaks>
</worksheet>
</file>

<file path=xl/worksheets/sheet5.xml><?xml version="1.0" encoding="utf-8"?>
<worksheet xmlns="http://schemas.openxmlformats.org/spreadsheetml/2006/main" xmlns:r="http://schemas.openxmlformats.org/officeDocument/2006/relationships">
  <sheetPr>
    <tabColor theme="4" tint="0.59999389629810485"/>
  </sheetPr>
  <dimension ref="A1:BQ84"/>
  <sheetViews>
    <sheetView view="pageBreakPreview" topLeftCell="A4" zoomScaleSheetLayoutView="100" workbookViewId="0">
      <selection activeCell="A28" sqref="A28:BI28"/>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69" width="1.7109375" style="3" customWidth="1"/>
    <col min="70" max="16384" width="9.140625" style="3"/>
  </cols>
  <sheetData>
    <row r="1" spans="1:65" ht="15.75" customHeight="1">
      <c r="A1" s="1" t="str">
        <f>CONCATENATE([2]Sections!$K$1," - / - ",[2]Sections!$K$6," ",[2]Sections!$L$6,": ",[2]Sections!$N$6," [ ",[2]Sections!$V$2," ",ROMAN(COUNT($BM$1:$BM$886))," / ",ROMAN(BM1)," ]")</f>
        <v>Female Household Questionnaire - / - Section 3: Local Governance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65" ht="6" customHeight="1"/>
    <row r="3" spans="1:65" ht="15" customHeight="1">
      <c r="A3" s="55">
        <f>VLOOKUP(BJ3,[2]eFHH!$K$4:$M$346,3,FALSE)</f>
        <v>3.01</v>
      </c>
      <c r="B3" s="56"/>
      <c r="C3" s="120" t="str">
        <f>VLOOKUP(BJ3,[2]eFHH!P1:XX4020,8,FALSE)</f>
        <v>What are the names of the people who are usually making decisions for people in the village? (in order of importance)</v>
      </c>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1"/>
      <c r="BJ3" s="1649">
        <v>6.04</v>
      </c>
      <c r="BK3" s="1154"/>
      <c r="BL3" s="839"/>
      <c r="BM3" s="839"/>
    </row>
    <row r="4" spans="1:65" ht="14.25" customHeight="1">
      <c r="A4" s="1650" t="str">
        <f>VLOOKUP(BJ3,[2]eFHH!P1:XX4020,9,FALSE)</f>
        <v>[IF RESPONDENT GIVES MORE THAN THREE RESPONSES, ASK TO SELECT THREE MOST IMPORTANT]</v>
      </c>
      <c r="B4" s="1651"/>
      <c r="C4" s="1651"/>
      <c r="D4" s="1651"/>
      <c r="E4" s="1651"/>
      <c r="F4" s="1651"/>
      <c r="G4" s="1651"/>
      <c r="H4" s="1651"/>
      <c r="I4" s="1651"/>
      <c r="J4" s="1651"/>
      <c r="K4" s="1651"/>
      <c r="L4" s="1651"/>
      <c r="M4" s="1651"/>
      <c r="N4" s="1651"/>
      <c r="O4" s="1651"/>
      <c r="P4" s="1651"/>
      <c r="Q4" s="1651"/>
      <c r="R4" s="1651"/>
      <c r="S4" s="1651"/>
      <c r="T4" s="1651"/>
      <c r="U4" s="1651"/>
      <c r="V4" s="1651"/>
      <c r="W4" s="1651"/>
      <c r="X4" s="1651"/>
      <c r="Y4" s="1651"/>
      <c r="Z4" s="1651"/>
      <c r="AA4" s="1651"/>
      <c r="AB4" s="1651"/>
      <c r="AC4" s="1651"/>
      <c r="AD4" s="1651"/>
      <c r="AE4" s="1651"/>
      <c r="AF4" s="1651"/>
      <c r="AG4" s="1651"/>
      <c r="AH4" s="1651"/>
      <c r="AI4" s="1651"/>
      <c r="AJ4" s="1651"/>
      <c r="AK4" s="1651"/>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2"/>
      <c r="BJ4" s="43">
        <f>VLOOKUP(BJ3,[2]eFHH!$P$1:$XX$3017,60,FALSE)</f>
        <v>0</v>
      </c>
      <c r="BK4" s="43"/>
    </row>
    <row r="5" spans="1:65" ht="14.25" customHeight="1">
      <c r="A5" s="217" t="s">
        <v>5</v>
      </c>
      <c r="B5" s="1653" t="str">
        <f>VLOOKUP(BJ3,[2]eFHH!P1:XX4020,10,FALSE)</f>
        <v>No Such Person</v>
      </c>
      <c r="C5" s="21"/>
      <c r="D5" s="21"/>
      <c r="E5" s="33"/>
      <c r="F5" s="33"/>
      <c r="G5" s="33"/>
      <c r="H5" s="33"/>
      <c r="I5" s="41" t="str">
        <f>CONCATENATE("[&gt;&gt;",ROUND(VLOOKUP(BJ3,[2]eFHH!P1:XX4020,3,FALSE),2),"]")</f>
        <v>[&gt;&gt;3.04]</v>
      </c>
      <c r="J5" s="33"/>
      <c r="K5" s="33"/>
      <c r="L5" s="21"/>
      <c r="M5" s="3"/>
      <c r="N5" s="1654"/>
      <c r="O5" s="25"/>
      <c r="P5" s="3"/>
      <c r="Q5" s="1655"/>
      <c r="R5" s="45" t="s">
        <v>0</v>
      </c>
      <c r="S5" s="45" t="s">
        <v>1</v>
      </c>
      <c r="T5" s="28"/>
      <c r="U5" s="303"/>
      <c r="V5" s="217" t="s">
        <v>5</v>
      </c>
      <c r="W5" s="1653" t="str">
        <f>VLOOKUP(BJ3,[2]eFHH!P1:XX4020,10,FALSE)</f>
        <v>No Such Person</v>
      </c>
      <c r="X5" s="21"/>
      <c r="Y5" s="21"/>
      <c r="Z5" s="33"/>
      <c r="AA5" s="33"/>
      <c r="AB5" s="33"/>
      <c r="AC5" s="33"/>
      <c r="AD5" s="41"/>
      <c r="AE5" s="33"/>
      <c r="AF5" s="33"/>
      <c r="AG5" s="21"/>
      <c r="AH5" s="3"/>
      <c r="AI5" s="1654"/>
      <c r="AJ5" s="25"/>
      <c r="AK5" s="3"/>
      <c r="AL5" s="1655"/>
      <c r="AM5" s="45" t="s">
        <v>0</v>
      </c>
      <c r="AN5" s="45" t="s">
        <v>1</v>
      </c>
      <c r="AO5" s="1656"/>
      <c r="AP5" s="1657"/>
      <c r="AQ5" s="217" t="s">
        <v>5</v>
      </c>
      <c r="AR5" s="1653" t="str">
        <f>VLOOKUP(BJ3,[2]eFHH!P1:XX4020,10,FALSE)</f>
        <v>No Such Person</v>
      </c>
      <c r="AS5" s="21"/>
      <c r="AT5" s="21"/>
      <c r="AU5" s="33"/>
      <c r="AV5" s="33"/>
      <c r="AW5" s="33"/>
      <c r="AX5" s="33"/>
      <c r="AY5" s="33"/>
      <c r="AZ5" s="33"/>
      <c r="BA5" s="33"/>
      <c r="BB5" s="21"/>
      <c r="BC5" s="3"/>
      <c r="BD5" s="1654"/>
      <c r="BE5" s="25"/>
      <c r="BF5" s="3"/>
      <c r="BG5" s="1655"/>
      <c r="BH5" s="45" t="s">
        <v>0</v>
      </c>
      <c r="BI5" s="45" t="s">
        <v>1</v>
      </c>
      <c r="BJ5" s="140">
        <f>VLOOKUP(BJ3,[2]eFHH!$P$1:$XX$3017,3,FALSE)</f>
        <v>3.0399999999999991</v>
      </c>
      <c r="BK5" s="140"/>
    </row>
    <row r="6" spans="1:65" ht="14.25" customHeight="1">
      <c r="A6" s="1658"/>
      <c r="B6" s="1659"/>
      <c r="C6" s="1659"/>
      <c r="D6" s="1659"/>
      <c r="E6" s="1659"/>
      <c r="F6" s="1659"/>
      <c r="G6" s="1659"/>
      <c r="H6" s="1659"/>
      <c r="I6" s="1659"/>
      <c r="J6" s="1659"/>
      <c r="K6" s="1659"/>
      <c r="L6" s="1659"/>
      <c r="M6" s="1659"/>
      <c r="N6" s="1659"/>
      <c r="O6" s="1659"/>
      <c r="P6" s="1659"/>
      <c r="Q6" s="1659"/>
      <c r="R6" s="1660"/>
      <c r="S6" s="1661"/>
      <c r="T6" s="1137"/>
      <c r="U6" s="303"/>
      <c r="V6" s="1658"/>
      <c r="W6" s="1659"/>
      <c r="X6" s="1659"/>
      <c r="Y6" s="1659"/>
      <c r="Z6" s="1659"/>
      <c r="AA6" s="1659"/>
      <c r="AB6" s="1659"/>
      <c r="AC6" s="1659"/>
      <c r="AD6" s="1659"/>
      <c r="AE6" s="1659"/>
      <c r="AF6" s="1659"/>
      <c r="AG6" s="1659"/>
      <c r="AH6" s="1659"/>
      <c r="AI6" s="1659"/>
      <c r="AJ6" s="1659"/>
      <c r="AK6" s="1659"/>
      <c r="AL6" s="1659"/>
      <c r="AM6" s="1660"/>
      <c r="AN6" s="1661"/>
      <c r="AO6" s="1662"/>
      <c r="AP6" s="1657"/>
      <c r="AQ6" s="1658"/>
      <c r="AR6" s="1659"/>
      <c r="AS6" s="1659"/>
      <c r="AT6" s="1659"/>
      <c r="AU6" s="1659"/>
      <c r="AV6" s="1659"/>
      <c r="AW6" s="1659"/>
      <c r="AX6" s="1659"/>
      <c r="AY6" s="1659"/>
      <c r="AZ6" s="1659"/>
      <c r="BA6" s="1659"/>
      <c r="BB6" s="1659"/>
      <c r="BC6" s="1659"/>
      <c r="BD6" s="1659"/>
      <c r="BE6" s="1659"/>
      <c r="BF6" s="1659"/>
      <c r="BG6" s="1659"/>
      <c r="BH6" s="1660"/>
      <c r="BI6" s="1661"/>
      <c r="BJ6" s="31"/>
      <c r="BK6" s="31"/>
    </row>
    <row r="7" spans="1:65" ht="14.25" customHeight="1">
      <c r="A7" s="1663"/>
      <c r="B7" s="1660"/>
      <c r="C7" s="1660"/>
      <c r="D7" s="1660"/>
      <c r="E7" s="1660"/>
      <c r="F7" s="1660"/>
      <c r="G7" s="1660"/>
      <c r="H7" s="1660"/>
      <c r="I7" s="1660"/>
      <c r="J7" s="1660"/>
      <c r="K7" s="1660"/>
      <c r="L7" s="1660"/>
      <c r="M7" s="1660"/>
      <c r="N7" s="1660"/>
      <c r="O7" s="1660"/>
      <c r="P7" s="1660"/>
      <c r="Q7" s="1660"/>
      <c r="R7" s="1660"/>
      <c r="S7" s="1661"/>
      <c r="T7" s="1137"/>
      <c r="U7" s="303"/>
      <c r="V7" s="1663"/>
      <c r="W7" s="1660"/>
      <c r="X7" s="1660"/>
      <c r="Y7" s="1660"/>
      <c r="Z7" s="1660"/>
      <c r="AA7" s="1660"/>
      <c r="AB7" s="1660"/>
      <c r="AC7" s="1660"/>
      <c r="AD7" s="1660"/>
      <c r="AE7" s="1660"/>
      <c r="AF7" s="1660"/>
      <c r="AG7" s="1660"/>
      <c r="AH7" s="1660"/>
      <c r="AI7" s="1660"/>
      <c r="AJ7" s="1660"/>
      <c r="AK7" s="1660"/>
      <c r="AL7" s="1660"/>
      <c r="AM7" s="1660"/>
      <c r="AN7" s="1661"/>
      <c r="AO7" s="1662"/>
      <c r="AP7" s="1657"/>
      <c r="AQ7" s="1663"/>
      <c r="AR7" s="1660"/>
      <c r="AS7" s="1660"/>
      <c r="AT7" s="1660"/>
      <c r="AU7" s="1660"/>
      <c r="AV7" s="1660"/>
      <c r="AW7" s="1660"/>
      <c r="AX7" s="1660"/>
      <c r="AY7" s="1660"/>
      <c r="AZ7" s="1660"/>
      <c r="BA7" s="1660"/>
      <c r="BB7" s="1660"/>
      <c r="BC7" s="1660"/>
      <c r="BD7" s="1660"/>
      <c r="BE7" s="1660"/>
      <c r="BF7" s="1660"/>
      <c r="BG7" s="1660"/>
      <c r="BH7" s="1660"/>
      <c r="BI7" s="1661"/>
      <c r="BJ7" s="31"/>
      <c r="BK7" s="31"/>
    </row>
    <row r="8" spans="1:65" ht="14.25" customHeight="1">
      <c r="A8" s="1664"/>
      <c r="B8" s="1665"/>
      <c r="C8" s="1665"/>
      <c r="D8" s="1665"/>
      <c r="E8" s="1665"/>
      <c r="F8" s="1665"/>
      <c r="G8" s="1665"/>
      <c r="H8" s="1665"/>
      <c r="I8" s="1665"/>
      <c r="J8" s="1665"/>
      <c r="K8" s="1665"/>
      <c r="L8" s="1665"/>
      <c r="M8" s="1665"/>
      <c r="N8" s="1665"/>
      <c r="O8" s="1665"/>
      <c r="P8" s="1665"/>
      <c r="Q8" s="1665"/>
      <c r="R8" s="1665"/>
      <c r="S8" s="1666"/>
      <c r="T8" s="1137"/>
      <c r="U8" s="559"/>
      <c r="V8" s="1664"/>
      <c r="W8" s="1665"/>
      <c r="X8" s="1665"/>
      <c r="Y8" s="1665"/>
      <c r="Z8" s="1665"/>
      <c r="AA8" s="1665"/>
      <c r="AB8" s="1665"/>
      <c r="AC8" s="1665"/>
      <c r="AD8" s="1665"/>
      <c r="AE8" s="1665"/>
      <c r="AF8" s="1665"/>
      <c r="AG8" s="1665"/>
      <c r="AH8" s="1665"/>
      <c r="AI8" s="1665"/>
      <c r="AJ8" s="1665"/>
      <c r="AK8" s="1665"/>
      <c r="AL8" s="1665"/>
      <c r="AM8" s="1665"/>
      <c r="AN8" s="1666"/>
      <c r="AO8" s="1137"/>
      <c r="AP8" s="1667"/>
      <c r="AQ8" s="1664"/>
      <c r="AR8" s="1665"/>
      <c r="AS8" s="1665"/>
      <c r="AT8" s="1665"/>
      <c r="AU8" s="1665"/>
      <c r="AV8" s="1665"/>
      <c r="AW8" s="1665"/>
      <c r="AX8" s="1665"/>
      <c r="AY8" s="1665"/>
      <c r="AZ8" s="1665"/>
      <c r="BA8" s="1665"/>
      <c r="BB8" s="1665"/>
      <c r="BC8" s="1665"/>
      <c r="BD8" s="1665"/>
      <c r="BE8" s="1665"/>
      <c r="BF8" s="1665"/>
      <c r="BG8" s="1665"/>
      <c r="BH8" s="1665"/>
      <c r="BI8" s="1666"/>
      <c r="BJ8" s="13"/>
      <c r="BK8" s="13"/>
    </row>
    <row r="9" spans="1:65" ht="6" customHeight="1">
      <c r="A9" s="25"/>
      <c r="B9" s="655"/>
      <c r="C9" s="13"/>
      <c r="D9" s="13"/>
      <c r="E9" s="13"/>
      <c r="F9" s="13"/>
      <c r="G9" s="13"/>
      <c r="H9" s="13"/>
      <c r="I9" s="13"/>
      <c r="J9" s="25"/>
      <c r="K9" s="655"/>
      <c r="L9" s="13"/>
      <c r="M9" s="13"/>
      <c r="N9" s="13"/>
      <c r="O9" s="13"/>
      <c r="P9" s="13"/>
      <c r="Q9" s="13"/>
      <c r="R9" s="13"/>
      <c r="S9" s="13"/>
      <c r="T9" s="28"/>
      <c r="U9" s="1668"/>
      <c r="V9" s="1183"/>
      <c r="W9" s="1183"/>
      <c r="X9" s="1183"/>
      <c r="Y9" s="1183"/>
      <c r="Z9" s="1183"/>
      <c r="AA9" s="1183"/>
      <c r="AB9" s="1183"/>
      <c r="AC9" s="1183"/>
      <c r="AD9" s="1183"/>
      <c r="AE9" s="1183"/>
      <c r="AF9" s="1183"/>
      <c r="AG9" s="1183"/>
      <c r="AH9" s="1183"/>
      <c r="AI9" s="1183"/>
      <c r="AJ9" s="1183"/>
      <c r="AK9" s="1183"/>
      <c r="AL9" s="1669"/>
      <c r="AM9" s="1669"/>
      <c r="AN9" s="1669"/>
      <c r="AO9" s="28"/>
      <c r="AP9" s="1670"/>
      <c r="AQ9" s="25"/>
      <c r="AR9" s="655"/>
      <c r="AS9" s="21"/>
      <c r="AT9" s="21"/>
      <c r="AU9" s="33"/>
      <c r="AV9" s="33"/>
      <c r="AW9" s="33"/>
      <c r="AX9" s="33"/>
      <c r="AY9" s="33"/>
      <c r="AZ9" s="25"/>
      <c r="BA9" s="1671"/>
      <c r="BB9" s="13"/>
      <c r="BC9" s="13"/>
      <c r="BD9" s="146"/>
      <c r="BE9" s="146"/>
      <c r="BF9" s="44"/>
      <c r="BG9" s="44"/>
      <c r="BH9" s="44"/>
      <c r="BI9" s="44"/>
      <c r="BJ9" s="38"/>
      <c r="BK9" s="38"/>
    </row>
    <row r="10" spans="1:65" ht="15" customHeight="1">
      <c r="A10" s="55">
        <f>VLOOKUP(BJ10,[2]eFHH!$K$4:$M$346,3,FALSE)</f>
        <v>3.0199999999999996</v>
      </c>
      <c r="B10" s="56"/>
      <c r="C10" s="36" t="str">
        <f>VLOOKUP(BJ10,[2]eFHH!P1:XX4020,8,FALSE)</f>
        <v>Do these persons have titles or positions? (For example, are they a {malik / arbab / qariyadar}, mullah, khan, or head of council?)</v>
      </c>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7"/>
      <c r="BJ10" s="1649">
        <f>BJ3+0.01</f>
        <v>6.05</v>
      </c>
      <c r="BK10" s="1154"/>
      <c r="BL10" s="839"/>
      <c r="BM10" s="839"/>
    </row>
    <row r="11" spans="1:65" ht="14.25" customHeight="1">
      <c r="A11" s="315" t="s">
        <v>5</v>
      </c>
      <c r="B11" s="1672" t="str">
        <f>VLOOKUP($BJ10,[2]eFHH!$P$1:$XX$4020,10,FALSE)</f>
        <v>This Person Doesn't Have a Title or Position</v>
      </c>
      <c r="C11" s="1673"/>
      <c r="D11" s="1673"/>
      <c r="E11" s="690"/>
      <c r="F11" s="1231"/>
      <c r="G11" s="690"/>
      <c r="H11" s="690"/>
      <c r="I11" s="690"/>
      <c r="J11" s="1674"/>
      <c r="K11" s="1674"/>
      <c r="L11" s="1674"/>
      <c r="M11" s="1674"/>
      <c r="N11" s="681"/>
      <c r="O11" s="681"/>
      <c r="P11" s="681"/>
      <c r="Q11" s="681"/>
      <c r="R11" s="681"/>
      <c r="S11" s="1675"/>
      <c r="T11" s="13"/>
      <c r="U11" s="145"/>
      <c r="V11" s="315" t="s">
        <v>5</v>
      </c>
      <c r="W11" s="1672" t="str">
        <f>VLOOKUP($BJ10,[2]eFHH!$P$1:$XX$4020,10,FALSE)</f>
        <v>This Person Doesn't Have a Title or Position</v>
      </c>
      <c r="X11" s="1673"/>
      <c r="Y11" s="1673"/>
      <c r="Z11" s="690"/>
      <c r="AA11" s="1231"/>
      <c r="AB11" s="690"/>
      <c r="AC11" s="690"/>
      <c r="AD11" s="690"/>
      <c r="AE11" s="1674"/>
      <c r="AF11" s="1674"/>
      <c r="AG11" s="1674"/>
      <c r="AH11" s="1674"/>
      <c r="AI11" s="681"/>
      <c r="AJ11" s="681"/>
      <c r="AK11" s="681"/>
      <c r="AL11" s="681"/>
      <c r="AM11" s="681"/>
      <c r="AN11" s="1675"/>
      <c r="AO11" s="31"/>
      <c r="AP11" s="1676"/>
      <c r="AQ11" s="315" t="s">
        <v>5</v>
      </c>
      <c r="AR11" s="1672" t="str">
        <f>VLOOKUP($BJ10,[2]eFHH!$P$1:$XX$4020,10,FALSE)</f>
        <v>This Person Doesn't Have a Title or Position</v>
      </c>
      <c r="AS11" s="1673"/>
      <c r="AT11" s="1673"/>
      <c r="AU11" s="690"/>
      <c r="AV11" s="1231"/>
      <c r="AW11" s="690"/>
      <c r="AX11" s="690"/>
      <c r="AY11" s="690"/>
      <c r="AZ11" s="1674"/>
      <c r="BA11" s="1674"/>
      <c r="BB11" s="1674"/>
      <c r="BC11" s="1674"/>
      <c r="BD11" s="681"/>
      <c r="BE11" s="681"/>
      <c r="BF11" s="681"/>
      <c r="BG11" s="681"/>
      <c r="BH11" s="681"/>
      <c r="BI11" s="1675"/>
      <c r="BJ11" s="43">
        <f>VLOOKUP(BJ10,[2]eFHH!$P$1:$XX$3017,60,FALSE)</f>
        <v>0</v>
      </c>
      <c r="BK11" s="43"/>
    </row>
    <row r="12" spans="1:65" ht="14.25" customHeight="1">
      <c r="A12" s="251">
        <v>1</v>
      </c>
      <c r="B12" s="560" t="str">
        <f>VLOOKUP($BJ10,[2]eFHH!$P$1:$XX$4020,11,FALSE)</f>
        <v>Malik</v>
      </c>
      <c r="C12" s="12"/>
      <c r="D12" s="12"/>
      <c r="E12" s="3"/>
      <c r="F12" s="251">
        <v>13</v>
      </c>
      <c r="G12" s="684" t="str">
        <f>VLOOKUP($BJ10,[2]eFHH!$P$1:$XX$4020,23,FALSE)</f>
        <v>Rohani</v>
      </c>
      <c r="H12" s="2"/>
      <c r="I12" s="2"/>
      <c r="J12" s="2"/>
      <c r="K12" s="2"/>
      <c r="L12" s="618"/>
      <c r="M12" s="263">
        <v>23</v>
      </c>
      <c r="N12" s="1677" t="str">
        <f>VLOOKUP($BJ10,[2]eFHH!$P$1:$XX$4020,33,FALSE)</f>
        <v xml:space="preserve">CDC Deputy </v>
      </c>
      <c r="O12" s="1677"/>
      <c r="P12" s="1677"/>
      <c r="Q12" s="1677"/>
      <c r="R12" s="1677"/>
      <c r="S12" s="1677"/>
      <c r="T12" s="44"/>
      <c r="U12" s="145"/>
      <c r="V12" s="251">
        <v>1</v>
      </c>
      <c r="W12" s="560" t="str">
        <f>VLOOKUP($BJ10,[2]eFHH!$P$1:$XX$4020,11,FALSE)</f>
        <v>Malik</v>
      </c>
      <c r="X12" s="12"/>
      <c r="Y12" s="12"/>
      <c r="Z12" s="3"/>
      <c r="AA12" s="251">
        <v>13</v>
      </c>
      <c r="AB12" s="684" t="str">
        <f>VLOOKUP($BJ10,[2]eFHH!$P$1:$XX$4020,23,FALSE)</f>
        <v>Rohani</v>
      </c>
      <c r="AC12" s="2"/>
      <c r="AD12" s="2"/>
      <c r="AE12" s="2"/>
      <c r="AF12" s="2"/>
      <c r="AG12" s="618"/>
      <c r="AH12" s="263">
        <v>23</v>
      </c>
      <c r="AI12" s="1677" t="str">
        <f>VLOOKUP($BJ10,[2]eFHH!$P$1:$XX$4020,33,FALSE)</f>
        <v xml:space="preserve">CDC Deputy </v>
      </c>
      <c r="AJ12" s="1677"/>
      <c r="AK12" s="1677"/>
      <c r="AL12" s="1677"/>
      <c r="AM12" s="1677"/>
      <c r="AN12" s="1677"/>
      <c r="AO12" s="66"/>
      <c r="AP12" s="854"/>
      <c r="AQ12" s="251">
        <v>1</v>
      </c>
      <c r="AR12" s="560" t="str">
        <f>VLOOKUP($BJ10,[2]eFHH!$P$1:$XX$4020,11,FALSE)</f>
        <v>Malik</v>
      </c>
      <c r="AS12" s="12"/>
      <c r="AT12" s="12"/>
      <c r="AU12" s="3"/>
      <c r="AV12" s="251">
        <v>13</v>
      </c>
      <c r="AW12" s="684" t="str">
        <f>VLOOKUP($BJ10,[2]eFHH!$P$1:$XX$4020,23,FALSE)</f>
        <v>Rohani</v>
      </c>
      <c r="AX12" s="2"/>
      <c r="AY12" s="2"/>
      <c r="AZ12" s="2"/>
      <c r="BA12" s="2"/>
      <c r="BB12" s="618"/>
      <c r="BC12" s="263">
        <v>23</v>
      </c>
      <c r="BD12" s="1677" t="str">
        <f>VLOOKUP($BJ10,[2]eFHH!$P$1:$XX$4020,33,FALSE)</f>
        <v xml:space="preserve">CDC Deputy </v>
      </c>
      <c r="BE12" s="1677"/>
      <c r="BF12" s="1677"/>
      <c r="BG12" s="1677"/>
      <c r="BH12" s="1677"/>
      <c r="BI12" s="1677"/>
      <c r="BJ12" s="140">
        <f>VLOOKUP(BJ10,[2]eFHH!$P$1:$XX$3017,3,FALSE)</f>
        <v>3.0399999999999991</v>
      </c>
      <c r="BK12" s="140"/>
    </row>
    <row r="13" spans="1:65" s="28" customFormat="1" ht="14.25" customHeight="1">
      <c r="A13" s="251">
        <v>2</v>
      </c>
      <c r="B13" s="706" t="str">
        <f>VLOOKUP($BJ10,[2]eFHH!$P$1:$XX$4020,12,FALSE)</f>
        <v>Arbab</v>
      </c>
      <c r="C13" s="698"/>
      <c r="D13" s="698"/>
      <c r="E13" s="710"/>
      <c r="F13" s="288">
        <v>14</v>
      </c>
      <c r="G13" s="1678" t="str">
        <f>VLOOKUP($BJ10,[2]eFHH!$P$1:$XX$4020,24,FALSE)</f>
        <v>Judge</v>
      </c>
      <c r="H13" s="709"/>
      <c r="I13" s="709"/>
      <c r="J13" s="1607"/>
      <c r="K13" s="1607"/>
      <c r="L13" s="1608"/>
      <c r="M13" s="595"/>
      <c r="N13" s="1679"/>
      <c r="O13" s="1679"/>
      <c r="P13" s="1679"/>
      <c r="Q13" s="1679"/>
      <c r="R13" s="1679"/>
      <c r="S13" s="1679"/>
      <c r="T13" s="52"/>
      <c r="U13" s="145"/>
      <c r="V13" s="251">
        <v>2</v>
      </c>
      <c r="W13" s="706" t="str">
        <f>VLOOKUP($BJ10,[2]eFHH!$P$1:$XX$4020,12,FALSE)</f>
        <v>Arbab</v>
      </c>
      <c r="X13" s="698"/>
      <c r="Y13" s="698"/>
      <c r="Z13" s="710"/>
      <c r="AA13" s="288">
        <v>14</v>
      </c>
      <c r="AB13" s="1678" t="str">
        <f>VLOOKUP($BJ10,[2]eFHH!$P$1:$XX$4020,24,FALSE)</f>
        <v>Judge</v>
      </c>
      <c r="AC13" s="709"/>
      <c r="AD13" s="709"/>
      <c r="AE13" s="1607"/>
      <c r="AF13" s="1607"/>
      <c r="AG13" s="1608"/>
      <c r="AH13" s="595"/>
      <c r="AI13" s="1679"/>
      <c r="AJ13" s="1679"/>
      <c r="AK13" s="1679"/>
      <c r="AL13" s="1679"/>
      <c r="AM13" s="1679"/>
      <c r="AN13" s="1679"/>
      <c r="AO13" s="68"/>
      <c r="AP13" s="206"/>
      <c r="AQ13" s="251">
        <v>2</v>
      </c>
      <c r="AR13" s="706" t="str">
        <f>VLOOKUP($BJ10,[2]eFHH!$P$1:$XX$4020,12,FALSE)</f>
        <v>Arbab</v>
      </c>
      <c r="AS13" s="698"/>
      <c r="AT13" s="698"/>
      <c r="AU13" s="710"/>
      <c r="AV13" s="288">
        <v>14</v>
      </c>
      <c r="AW13" s="1678" t="str">
        <f>VLOOKUP($BJ10,[2]eFHH!$P$1:$XX$4020,24,FALSE)</f>
        <v>Judge</v>
      </c>
      <c r="AX13" s="709"/>
      <c r="AY13" s="709"/>
      <c r="AZ13" s="1607"/>
      <c r="BA13" s="1607"/>
      <c r="BB13" s="1608"/>
      <c r="BC13" s="595"/>
      <c r="BD13" s="1679"/>
      <c r="BE13" s="1679"/>
      <c r="BF13" s="1679"/>
      <c r="BG13" s="1679"/>
      <c r="BH13" s="1679"/>
      <c r="BI13" s="1679"/>
    </row>
    <row r="14" spans="1:65" s="28" customFormat="1" ht="14.25" customHeight="1">
      <c r="A14" s="251">
        <v>3</v>
      </c>
      <c r="B14" s="706" t="str">
        <f>VLOOKUP($BJ10,[2]eFHH!$P$1:$XX$4020,13,FALSE)</f>
        <v>Qariyadar</v>
      </c>
      <c r="C14" s="698"/>
      <c r="D14" s="698"/>
      <c r="E14" s="710"/>
      <c r="F14" s="251">
        <v>15</v>
      </c>
      <c r="G14" s="1678" t="str">
        <f>VLOOKUP($BJ10,[2]eFHH!$P$1:$XX$4020,25,FALSE)</f>
        <v>Tribal Elder</v>
      </c>
      <c r="H14" s="1607"/>
      <c r="I14" s="1607"/>
      <c r="J14" s="1607"/>
      <c r="K14" s="1607"/>
      <c r="L14" s="710"/>
      <c r="M14" s="595">
        <v>24</v>
      </c>
      <c r="N14" s="1680" t="str">
        <f>VLOOKUP($BJ10,[2]eFHH!$P$1:$XX$4020,34,FALSE)</f>
        <v>Treasurer of CDC</v>
      </c>
      <c r="O14" s="1681"/>
      <c r="P14" s="1681"/>
      <c r="Q14" s="1681"/>
      <c r="R14" s="1681"/>
      <c r="S14" s="1682"/>
      <c r="T14" s="31"/>
      <c r="U14" s="1676"/>
      <c r="V14" s="251">
        <v>3</v>
      </c>
      <c r="W14" s="706" t="str">
        <f>VLOOKUP($BJ10,[2]eFHH!$P$1:$XX$4020,13,FALSE)</f>
        <v>Qariyadar</v>
      </c>
      <c r="X14" s="698"/>
      <c r="Y14" s="698"/>
      <c r="Z14" s="710"/>
      <c r="AA14" s="251">
        <v>15</v>
      </c>
      <c r="AB14" s="1678" t="str">
        <f>VLOOKUP($BJ10,[2]eFHH!$P$1:$XX$4020,25,FALSE)</f>
        <v>Tribal Elder</v>
      </c>
      <c r="AC14" s="1607"/>
      <c r="AD14" s="1607"/>
      <c r="AE14" s="1607"/>
      <c r="AF14" s="1607"/>
      <c r="AG14" s="710"/>
      <c r="AH14" s="595">
        <v>24</v>
      </c>
      <c r="AI14" s="1680" t="str">
        <f>VLOOKUP($BJ10,[2]eFHH!$P$1:$XX$4020,34,FALSE)</f>
        <v>Treasurer of CDC</v>
      </c>
      <c r="AJ14" s="1681"/>
      <c r="AK14" s="1681"/>
      <c r="AL14" s="1681"/>
      <c r="AM14" s="1681"/>
      <c r="AN14" s="1682"/>
      <c r="AP14" s="1670"/>
      <c r="AQ14" s="251">
        <v>3</v>
      </c>
      <c r="AR14" s="706" t="str">
        <f>VLOOKUP($BJ10,[2]eFHH!$P$1:$XX$4020,13,FALSE)</f>
        <v>Qariyadar</v>
      </c>
      <c r="AS14" s="698"/>
      <c r="AT14" s="698"/>
      <c r="AU14" s="710"/>
      <c r="AV14" s="251">
        <v>15</v>
      </c>
      <c r="AW14" s="1678" t="str">
        <f>VLOOKUP($BJ10,[2]eFHH!$P$1:$XX$4020,25,FALSE)</f>
        <v>Tribal Elder</v>
      </c>
      <c r="AX14" s="1607"/>
      <c r="AY14" s="1607"/>
      <c r="AZ14" s="1607"/>
      <c r="BA14" s="1607"/>
      <c r="BB14" s="710"/>
      <c r="BC14" s="595">
        <v>24</v>
      </c>
      <c r="BD14" s="1680" t="str">
        <f>VLOOKUP($BJ10,[2]eFHH!$P$1:$XX$4020,34,FALSE)</f>
        <v>Treasurer of CDC</v>
      </c>
      <c r="BE14" s="1681"/>
      <c r="BF14" s="1681"/>
      <c r="BG14" s="1681"/>
      <c r="BH14" s="1681"/>
      <c r="BI14" s="1682"/>
    </row>
    <row r="15" spans="1:65" s="28" customFormat="1" ht="14.25" customHeight="1">
      <c r="A15" s="251">
        <v>4</v>
      </c>
      <c r="B15" s="706" t="str">
        <f>VLOOKUP($BJ10,[2]eFHH!$P$1:$XX$4020,14,FALSE)</f>
        <v>Khan</v>
      </c>
      <c r="C15" s="1683"/>
      <c r="D15" s="1683"/>
      <c r="E15" s="710"/>
      <c r="F15" s="251">
        <v>16</v>
      </c>
      <c r="G15" s="1678" t="str">
        <f>VLOOKUP($BJ10,[2]eFHH!$P$1:$XX$4020,26,FALSE)</f>
        <v>Whitebeard</v>
      </c>
      <c r="H15" s="698"/>
      <c r="I15" s="698"/>
      <c r="J15" s="698"/>
      <c r="K15" s="709"/>
      <c r="L15" s="710"/>
      <c r="M15" s="595"/>
      <c r="N15" s="1680"/>
      <c r="O15" s="1681"/>
      <c r="P15" s="1681"/>
      <c r="Q15" s="1681"/>
      <c r="R15" s="1681"/>
      <c r="S15" s="1682"/>
      <c r="T15" s="66"/>
      <c r="U15" s="854"/>
      <c r="V15" s="251">
        <v>4</v>
      </c>
      <c r="W15" s="706" t="str">
        <f>VLOOKUP($BJ10,[2]eFHH!$P$1:$XX$4020,14,FALSE)</f>
        <v>Khan</v>
      </c>
      <c r="X15" s="1683"/>
      <c r="Y15" s="1683"/>
      <c r="Z15" s="710"/>
      <c r="AA15" s="251">
        <v>16</v>
      </c>
      <c r="AB15" s="1678" t="str">
        <f>VLOOKUP($BJ10,[2]eFHH!$P$1:$XX$4020,26,FALSE)</f>
        <v>Whitebeard</v>
      </c>
      <c r="AC15" s="698"/>
      <c r="AD15" s="698"/>
      <c r="AE15" s="698"/>
      <c r="AF15" s="709"/>
      <c r="AG15" s="710"/>
      <c r="AH15" s="595"/>
      <c r="AI15" s="1680"/>
      <c r="AJ15" s="1681"/>
      <c r="AK15" s="1681"/>
      <c r="AL15" s="1681"/>
      <c r="AM15" s="1681"/>
      <c r="AN15" s="1682"/>
      <c r="AP15" s="1670"/>
      <c r="AQ15" s="251">
        <v>4</v>
      </c>
      <c r="AR15" s="706" t="str">
        <f>VLOOKUP($BJ10,[2]eFHH!$P$1:$XX$4020,14,FALSE)</f>
        <v>Khan</v>
      </c>
      <c r="AS15" s="1683"/>
      <c r="AT15" s="1683"/>
      <c r="AU15" s="710"/>
      <c r="AV15" s="251">
        <v>16</v>
      </c>
      <c r="AW15" s="1678" t="str">
        <f>VLOOKUP($BJ10,[2]eFHH!$P$1:$XX$4020,26,FALSE)</f>
        <v>Whitebeard</v>
      </c>
      <c r="AX15" s="698"/>
      <c r="AY15" s="698"/>
      <c r="AZ15" s="698"/>
      <c r="BA15" s="709"/>
      <c r="BB15" s="710"/>
      <c r="BC15" s="595"/>
      <c r="BD15" s="1680"/>
      <c r="BE15" s="1681"/>
      <c r="BF15" s="1681"/>
      <c r="BG15" s="1681"/>
      <c r="BH15" s="1681"/>
      <c r="BI15" s="1682"/>
    </row>
    <row r="16" spans="1:65" s="28" customFormat="1" ht="14.25" customHeight="1">
      <c r="A16" s="251">
        <v>5</v>
      </c>
      <c r="B16" s="706" t="str">
        <f>VLOOKUP($BJ10,[2]eFHH!$P$1:$XX$4020,15,FALSE)</f>
        <v>Zamindar</v>
      </c>
      <c r="C16" s="1683"/>
      <c r="D16" s="1683"/>
      <c r="E16" s="710"/>
      <c r="F16" s="315">
        <v>17</v>
      </c>
      <c r="G16" s="1678" t="str">
        <f>VLOOKUP($BJ10,[2]eFHH!$P$1:$XX$4020,27,FALSE)</f>
        <v>Head of Council</v>
      </c>
      <c r="H16" s="698"/>
      <c r="I16" s="698"/>
      <c r="J16" s="698"/>
      <c r="K16" s="698"/>
      <c r="L16" s="710"/>
      <c r="M16" s="595">
        <v>25</v>
      </c>
      <c r="N16" s="1679" t="str">
        <f>VLOOKUP($BJ10,[2]eFHH!$P$1:$XX$4020,35,FALSE)</f>
        <v>Secretary of CDC</v>
      </c>
      <c r="O16" s="1679"/>
      <c r="P16" s="1679"/>
      <c r="Q16" s="1679"/>
      <c r="R16" s="1679"/>
      <c r="S16" s="1679"/>
      <c r="T16" s="68"/>
      <c r="U16" s="206"/>
      <c r="V16" s="251">
        <v>5</v>
      </c>
      <c r="W16" s="706" t="str">
        <f>VLOOKUP($BJ10,[2]eFHH!$P$1:$XX$4020,15,FALSE)</f>
        <v>Zamindar</v>
      </c>
      <c r="X16" s="1683"/>
      <c r="Y16" s="1683"/>
      <c r="Z16" s="710"/>
      <c r="AA16" s="315">
        <v>17</v>
      </c>
      <c r="AB16" s="1678" t="str">
        <f>VLOOKUP($BJ10,[2]eFHH!$P$1:$XX$4020,27,FALSE)</f>
        <v>Head of Council</v>
      </c>
      <c r="AC16" s="698"/>
      <c r="AD16" s="698"/>
      <c r="AE16" s="698"/>
      <c r="AF16" s="698"/>
      <c r="AG16" s="710"/>
      <c r="AH16" s="595">
        <v>25</v>
      </c>
      <c r="AI16" s="1679" t="str">
        <f>VLOOKUP($BJ10,[2]eFHH!$P$1:$XX$4020,35,FALSE)</f>
        <v>Secretary of CDC</v>
      </c>
      <c r="AJ16" s="1679"/>
      <c r="AK16" s="1679"/>
      <c r="AL16" s="1679"/>
      <c r="AM16" s="1679"/>
      <c r="AN16" s="1679"/>
      <c r="AP16" s="1670"/>
      <c r="AQ16" s="251">
        <v>5</v>
      </c>
      <c r="AR16" s="706" t="str">
        <f>VLOOKUP($BJ10,[2]eFHH!$P$1:$XX$4020,15,FALSE)</f>
        <v>Zamindar</v>
      </c>
      <c r="AS16" s="1683"/>
      <c r="AT16" s="1683"/>
      <c r="AU16" s="710"/>
      <c r="AV16" s="315">
        <v>17</v>
      </c>
      <c r="AW16" s="1678" t="str">
        <f>VLOOKUP($BJ10,[2]eFHH!$P$1:$XX$4020,27,FALSE)</f>
        <v>Head of Council</v>
      </c>
      <c r="AX16" s="698"/>
      <c r="AY16" s="698"/>
      <c r="AZ16" s="698"/>
      <c r="BA16" s="698"/>
      <c r="BB16" s="710"/>
      <c r="BC16" s="595">
        <v>25</v>
      </c>
      <c r="BD16" s="1679" t="str">
        <f>VLOOKUP($BJ10,[2]eFHH!$P$1:$XX$4020,35,FALSE)</f>
        <v>Secretary of CDC</v>
      </c>
      <c r="BE16" s="1679"/>
      <c r="BF16" s="1679"/>
      <c r="BG16" s="1679"/>
      <c r="BH16" s="1679"/>
      <c r="BI16" s="1679"/>
    </row>
    <row r="17" spans="1:65" s="28" customFormat="1" ht="14.25" customHeight="1">
      <c r="A17" s="251">
        <v>6</v>
      </c>
      <c r="B17" s="706" t="str">
        <f>VLOOKUP($BJ10,[2]eFHH!$P$1:$XX$4020,16,FALSE)</f>
        <v>Beg / Baay</v>
      </c>
      <c r="C17" s="999"/>
      <c r="D17" s="999"/>
      <c r="E17" s="710"/>
      <c r="F17" s="595">
        <v>18</v>
      </c>
      <c r="G17" s="1679" t="str">
        <f>VLOOKUP($BJ10,[2]eFHH!$P$1:$XX$4020,28,FALSE)</f>
        <v>Head of CDC</v>
      </c>
      <c r="H17" s="1679"/>
      <c r="I17" s="1679"/>
      <c r="J17" s="1679"/>
      <c r="K17" s="1679"/>
      <c r="L17" s="1679"/>
      <c r="M17" s="595"/>
      <c r="N17" s="1679"/>
      <c r="O17" s="1679"/>
      <c r="P17" s="1679"/>
      <c r="Q17" s="1679"/>
      <c r="R17" s="1679"/>
      <c r="S17" s="1679"/>
      <c r="T17" s="13"/>
      <c r="U17" s="145"/>
      <c r="V17" s="251">
        <v>6</v>
      </c>
      <c r="W17" s="706" t="str">
        <f>VLOOKUP($BJ10,[2]eFHH!$P$1:$XX$4020,16,FALSE)</f>
        <v>Beg / Baay</v>
      </c>
      <c r="X17" s="999"/>
      <c r="Y17" s="999"/>
      <c r="Z17" s="710"/>
      <c r="AA17" s="595">
        <v>18</v>
      </c>
      <c r="AB17" s="1679" t="str">
        <f>VLOOKUP($BJ10,[2]eFHH!$P$1:$XX$4020,28,FALSE)</f>
        <v>Head of CDC</v>
      </c>
      <c r="AC17" s="1679"/>
      <c r="AD17" s="1679"/>
      <c r="AE17" s="1679"/>
      <c r="AF17" s="1679"/>
      <c r="AG17" s="1679"/>
      <c r="AH17" s="595"/>
      <c r="AI17" s="1679"/>
      <c r="AJ17" s="1679"/>
      <c r="AK17" s="1679"/>
      <c r="AL17" s="1679"/>
      <c r="AM17" s="1679"/>
      <c r="AN17" s="1679"/>
      <c r="AP17" s="1670"/>
      <c r="AQ17" s="251">
        <v>6</v>
      </c>
      <c r="AR17" s="706" t="str">
        <f>VLOOKUP($BJ10,[2]eFHH!$P$1:$XX$4020,16,FALSE)</f>
        <v>Beg / Baay</v>
      </c>
      <c r="AS17" s="999"/>
      <c r="AT17" s="999"/>
      <c r="AU17" s="710"/>
      <c r="AV17" s="595">
        <v>18</v>
      </c>
      <c r="AW17" s="1679" t="str">
        <f>VLOOKUP($BJ10,[2]eFHH!$P$1:$XX$4020,28,FALSE)</f>
        <v>Head of CDC</v>
      </c>
      <c r="AX17" s="1679"/>
      <c r="AY17" s="1679"/>
      <c r="AZ17" s="1679"/>
      <c r="BA17" s="1679"/>
      <c r="BB17" s="1679"/>
      <c r="BC17" s="595"/>
      <c r="BD17" s="1679"/>
      <c r="BE17" s="1679"/>
      <c r="BF17" s="1679"/>
      <c r="BG17" s="1679"/>
      <c r="BH17" s="1679"/>
      <c r="BI17" s="1679"/>
    </row>
    <row r="18" spans="1:65" s="28" customFormat="1" ht="14.25" customHeight="1">
      <c r="A18" s="251">
        <v>7</v>
      </c>
      <c r="B18" s="706" t="str">
        <f>VLOOKUP($BJ10,[2]eFHH!$P$1:$XX$4020,17,FALSE)</f>
        <v>Commander</v>
      </c>
      <c r="C18" s="1217"/>
      <c r="D18" s="1217"/>
      <c r="E18" s="710"/>
      <c r="F18" s="595"/>
      <c r="G18" s="1679"/>
      <c r="H18" s="1679"/>
      <c r="I18" s="1679"/>
      <c r="J18" s="1679"/>
      <c r="K18" s="1679"/>
      <c r="L18" s="1679"/>
      <c r="M18" s="251">
        <v>26</v>
      </c>
      <c r="N18" s="817" t="str">
        <f>VLOOKUP($BJ10,[2]eFHH!$P$1:$XX$4020,36,FALSE)</f>
        <v>People's Representative</v>
      </c>
      <c r="O18" s="1075"/>
      <c r="P18" s="1075"/>
      <c r="Q18" s="1075"/>
      <c r="R18" s="1075"/>
      <c r="S18" s="1081"/>
      <c r="T18" s="655"/>
      <c r="U18" s="145"/>
      <c r="V18" s="251">
        <v>7</v>
      </c>
      <c r="W18" s="706" t="str">
        <f>VLOOKUP($BJ10,[2]eFHH!$P$1:$XX$4020,17,FALSE)</f>
        <v>Commander</v>
      </c>
      <c r="X18" s="1217"/>
      <c r="Y18" s="1217"/>
      <c r="Z18" s="710"/>
      <c r="AA18" s="595"/>
      <c r="AB18" s="1679"/>
      <c r="AC18" s="1679"/>
      <c r="AD18" s="1679"/>
      <c r="AE18" s="1679"/>
      <c r="AF18" s="1679"/>
      <c r="AG18" s="1679"/>
      <c r="AH18" s="251">
        <v>26</v>
      </c>
      <c r="AI18" s="817" t="str">
        <f>VLOOKUP($BJ10,[2]eFHH!$P$1:$XX$4020,36,FALSE)</f>
        <v>People's Representative</v>
      </c>
      <c r="AJ18" s="1075"/>
      <c r="AK18" s="1075"/>
      <c r="AL18" s="1075"/>
      <c r="AM18" s="1075"/>
      <c r="AN18" s="1081"/>
      <c r="AP18" s="1670"/>
      <c r="AQ18" s="251">
        <v>7</v>
      </c>
      <c r="AR18" s="706" t="str">
        <f>VLOOKUP($BJ10,[2]eFHH!$P$1:$XX$4020,17,FALSE)</f>
        <v>Commander</v>
      </c>
      <c r="AS18" s="1217"/>
      <c r="AT18" s="1217"/>
      <c r="AU18" s="710"/>
      <c r="AV18" s="595"/>
      <c r="AW18" s="1679"/>
      <c r="AX18" s="1679"/>
      <c r="AY18" s="1679"/>
      <c r="AZ18" s="1679"/>
      <c r="BA18" s="1679"/>
      <c r="BB18" s="1679"/>
      <c r="BC18" s="251">
        <v>26</v>
      </c>
      <c r="BD18" s="817" t="str">
        <f>VLOOKUP($BJ10,[2]eFHH!$P$1:$XX$4020,36,FALSE)</f>
        <v>People's Representative</v>
      </c>
      <c r="BE18" s="1075"/>
      <c r="BF18" s="1075"/>
      <c r="BG18" s="1075"/>
      <c r="BH18" s="1075"/>
      <c r="BI18" s="1081"/>
      <c r="BJ18" s="38"/>
      <c r="BK18" s="38"/>
    </row>
    <row r="19" spans="1:65" s="28" customFormat="1" ht="14.25" customHeight="1">
      <c r="A19" s="251">
        <v>8</v>
      </c>
      <c r="B19" s="706" t="str">
        <f>VLOOKUP($BJ10,[2]eFHH!$P$1:$XX$4020,18,FALSE)</f>
        <v>Mullah</v>
      </c>
      <c r="C19" s="697"/>
      <c r="D19" s="697"/>
      <c r="E19" s="710"/>
      <c r="F19" s="251">
        <v>19</v>
      </c>
      <c r="G19" s="1678" t="str">
        <f>VLOOKUP($BJ10,[2]eFHH!$P$1:$XX$4020,29,FALSE)</f>
        <v>Head of Tribal Council</v>
      </c>
      <c r="H19" s="1684"/>
      <c r="I19" s="1684"/>
      <c r="J19" s="1684"/>
      <c r="K19" s="1684"/>
      <c r="L19" s="1685"/>
      <c r="M19" s="595">
        <v>27</v>
      </c>
      <c r="N19" s="1686" t="str">
        <f>VLOOKUP($BJ10,[2]eFHH!$P$1:$XX$4020,37,FALSE)</f>
        <v>Police Commander</v>
      </c>
      <c r="O19" s="1687"/>
      <c r="P19" s="1687"/>
      <c r="Q19" s="1687"/>
      <c r="R19" s="1687"/>
      <c r="S19" s="1688"/>
      <c r="T19" s="4"/>
      <c r="U19" s="145"/>
      <c r="V19" s="251">
        <v>8</v>
      </c>
      <c r="W19" s="706" t="str">
        <f>VLOOKUP($BJ10,[2]eFHH!$P$1:$XX$4020,18,FALSE)</f>
        <v>Mullah</v>
      </c>
      <c r="X19" s="697"/>
      <c r="Y19" s="697"/>
      <c r="Z19" s="710"/>
      <c r="AA19" s="251">
        <v>19</v>
      </c>
      <c r="AB19" s="1678" t="str">
        <f>VLOOKUP($BJ10,[2]eFHH!$P$1:$XX$4020,29,FALSE)</f>
        <v>Head of Tribal Council</v>
      </c>
      <c r="AC19" s="1684"/>
      <c r="AD19" s="1684"/>
      <c r="AE19" s="1684"/>
      <c r="AF19" s="1684"/>
      <c r="AG19" s="1685"/>
      <c r="AH19" s="595">
        <v>27</v>
      </c>
      <c r="AI19" s="1686" t="str">
        <f>VLOOKUP($BJ10,[2]eFHH!$P$1:$XX$4020,37,FALSE)</f>
        <v>Police Commander</v>
      </c>
      <c r="AJ19" s="1687"/>
      <c r="AK19" s="1687"/>
      <c r="AL19" s="1687"/>
      <c r="AM19" s="1687"/>
      <c r="AN19" s="1688"/>
      <c r="AO19" s="68"/>
      <c r="AP19" s="206"/>
      <c r="AQ19" s="251">
        <v>8</v>
      </c>
      <c r="AR19" s="706" t="str">
        <f>VLOOKUP($BJ10,[2]eFHH!$P$1:$XX$4020,18,FALSE)</f>
        <v>Mullah</v>
      </c>
      <c r="AS19" s="697"/>
      <c r="AT19" s="697"/>
      <c r="AU19" s="710"/>
      <c r="AV19" s="251">
        <v>19</v>
      </c>
      <c r="AW19" s="1678" t="str">
        <f>VLOOKUP($BJ10,[2]eFHH!$P$1:$XX$4020,29,FALSE)</f>
        <v>Head of Tribal Council</v>
      </c>
      <c r="AX19" s="1684"/>
      <c r="AY19" s="1684"/>
      <c r="AZ19" s="1684"/>
      <c r="BA19" s="1684"/>
      <c r="BB19" s="1685"/>
      <c r="BC19" s="595">
        <v>27</v>
      </c>
      <c r="BD19" s="1686" t="str">
        <f>VLOOKUP($BJ10,[2]eFHH!$P$1:$XX$4020,37,FALSE)</f>
        <v>Police Commander</v>
      </c>
      <c r="BE19" s="1687"/>
      <c r="BF19" s="1687"/>
      <c r="BG19" s="1687"/>
      <c r="BH19" s="1687"/>
      <c r="BI19" s="1688"/>
      <c r="BJ19" s="43"/>
      <c r="BK19" s="43"/>
    </row>
    <row r="20" spans="1:65" s="28" customFormat="1" ht="14.25" customHeight="1">
      <c r="A20" s="251">
        <v>9</v>
      </c>
      <c r="B20" s="706" t="str">
        <f>VLOOKUP($BJ10,[2]eFHH!$P$1:$XX$4020,19,FALSE)</f>
        <v>Imam</v>
      </c>
      <c r="C20" s="697"/>
      <c r="D20" s="697"/>
      <c r="E20" s="710"/>
      <c r="F20" s="288">
        <v>20</v>
      </c>
      <c r="G20" s="1678" t="str">
        <f>VLOOKUP($BJ10,[2]eFHH!$P$1:$XX$4020,30,FALSE)</f>
        <v>Member of Council</v>
      </c>
      <c r="H20" s="1217"/>
      <c r="I20" s="1217"/>
      <c r="J20" s="1217"/>
      <c r="K20" s="1217"/>
      <c r="L20" s="1689"/>
      <c r="M20" s="595"/>
      <c r="N20" s="1690"/>
      <c r="O20" s="1691"/>
      <c r="P20" s="1691"/>
      <c r="Q20" s="1691"/>
      <c r="R20" s="1691"/>
      <c r="S20" s="1692"/>
      <c r="T20" s="4"/>
      <c r="U20" s="145"/>
      <c r="V20" s="251">
        <v>9</v>
      </c>
      <c r="W20" s="706" t="str">
        <f>VLOOKUP($BJ10,[2]eFHH!$P$1:$XX$4020,19,FALSE)</f>
        <v>Imam</v>
      </c>
      <c r="X20" s="697"/>
      <c r="Y20" s="697"/>
      <c r="Z20" s="710"/>
      <c r="AA20" s="288">
        <v>20</v>
      </c>
      <c r="AB20" s="1678" t="str">
        <f>VLOOKUP($BJ10,[2]eFHH!$P$1:$XX$4020,30,FALSE)</f>
        <v>Member of Council</v>
      </c>
      <c r="AC20" s="1217"/>
      <c r="AD20" s="1217"/>
      <c r="AE20" s="1217"/>
      <c r="AF20" s="1217"/>
      <c r="AG20" s="1689"/>
      <c r="AH20" s="595"/>
      <c r="AI20" s="1690"/>
      <c r="AJ20" s="1691"/>
      <c r="AK20" s="1691"/>
      <c r="AL20" s="1691"/>
      <c r="AM20" s="1691"/>
      <c r="AN20" s="1692"/>
      <c r="AO20" s="31"/>
      <c r="AP20" s="1676"/>
      <c r="AQ20" s="251">
        <v>9</v>
      </c>
      <c r="AR20" s="706" t="str">
        <f>VLOOKUP($BJ10,[2]eFHH!$P$1:$XX$4020,19,FALSE)</f>
        <v>Imam</v>
      </c>
      <c r="AS20" s="697"/>
      <c r="AT20" s="697"/>
      <c r="AU20" s="710"/>
      <c r="AV20" s="288">
        <v>20</v>
      </c>
      <c r="AW20" s="1678" t="str">
        <f>VLOOKUP($BJ10,[2]eFHH!$P$1:$XX$4020,30,FALSE)</f>
        <v>Member of Council</v>
      </c>
      <c r="AX20" s="1217"/>
      <c r="AY20" s="1217"/>
      <c r="AZ20" s="1217"/>
      <c r="BA20" s="1217"/>
      <c r="BB20" s="1689"/>
      <c r="BC20" s="595"/>
      <c r="BD20" s="1690"/>
      <c r="BE20" s="1691"/>
      <c r="BF20" s="1691"/>
      <c r="BG20" s="1691"/>
      <c r="BH20" s="1691"/>
      <c r="BI20" s="1692"/>
      <c r="BJ20" s="140"/>
      <c r="BK20" s="140"/>
    </row>
    <row r="21" spans="1:65" s="28" customFormat="1" ht="14.25" customHeight="1">
      <c r="A21" s="251">
        <v>10</v>
      </c>
      <c r="B21" s="1678" t="str">
        <f>VLOOKUP($BJ10,[2]eFHH!$P$1:$XX$4020,20,FALSE)</f>
        <v>Mosque Mullah</v>
      </c>
      <c r="C21" s="709"/>
      <c r="D21" s="709"/>
      <c r="E21" s="710"/>
      <c r="F21" s="258">
        <v>21</v>
      </c>
      <c r="G21" s="1680" t="str">
        <f>VLOOKUP($BJ10,[2]eFHH!$P$1:$XX$4020,31,FALSE)</f>
        <v>Member of CDC</v>
      </c>
      <c r="H21" s="1681"/>
      <c r="I21" s="1681"/>
      <c r="J21" s="1681"/>
      <c r="K21" s="1681"/>
      <c r="L21" s="1682"/>
      <c r="M21" s="251">
        <v>28</v>
      </c>
      <c r="N21" s="1070" t="str">
        <f>VLOOKUP($BJ10,[2]eFHH!$P$1:$XX$4020,38,FALSE)</f>
        <v>District Administrator</v>
      </c>
      <c r="O21" s="790"/>
      <c r="P21" s="790"/>
      <c r="Q21" s="790"/>
      <c r="R21" s="790"/>
      <c r="S21" s="1693"/>
      <c r="T21" s="4"/>
      <c r="U21" s="145"/>
      <c r="V21" s="251">
        <v>10</v>
      </c>
      <c r="W21" s="1678" t="str">
        <f>VLOOKUP($BJ10,[2]eFHH!$P$1:$XX$4020,20,FALSE)</f>
        <v>Mosque Mullah</v>
      </c>
      <c r="X21" s="709"/>
      <c r="Y21" s="709"/>
      <c r="Z21" s="710"/>
      <c r="AA21" s="258">
        <v>21</v>
      </c>
      <c r="AB21" s="1680" t="str">
        <f>VLOOKUP($BJ10,[2]eFHH!$P$1:$XX$4020,31,FALSE)</f>
        <v>Member of CDC</v>
      </c>
      <c r="AC21" s="1681"/>
      <c r="AD21" s="1681"/>
      <c r="AE21" s="1681"/>
      <c r="AF21" s="1681"/>
      <c r="AG21" s="1682"/>
      <c r="AH21" s="251">
        <v>28</v>
      </c>
      <c r="AI21" s="1070" t="str">
        <f>VLOOKUP($BJ10,[2]eFHH!$P$1:$XX$4020,38,FALSE)</f>
        <v>District Administrator</v>
      </c>
      <c r="AJ21" s="790"/>
      <c r="AK21" s="790"/>
      <c r="AL21" s="790"/>
      <c r="AM21" s="790"/>
      <c r="AN21" s="1693"/>
      <c r="AO21" s="66"/>
      <c r="AP21" s="854"/>
      <c r="AQ21" s="251">
        <v>10</v>
      </c>
      <c r="AR21" s="1678" t="str">
        <f>VLOOKUP($BJ10,[2]eFHH!$P$1:$XX$4020,20,FALSE)</f>
        <v>Mosque Mullah</v>
      </c>
      <c r="AS21" s="709"/>
      <c r="AT21" s="709"/>
      <c r="AU21" s="710"/>
      <c r="AV21" s="258">
        <v>21</v>
      </c>
      <c r="AW21" s="1680" t="str">
        <f>VLOOKUP($BJ10,[2]eFHH!$P$1:$XX$4020,31,FALSE)</f>
        <v>Member of CDC</v>
      </c>
      <c r="AX21" s="1681"/>
      <c r="AY21" s="1681"/>
      <c r="AZ21" s="1681"/>
      <c r="BA21" s="1681"/>
      <c r="BB21" s="1682"/>
      <c r="BC21" s="251">
        <v>28</v>
      </c>
      <c r="BD21" s="1070" t="str">
        <f>VLOOKUP($BJ10,[2]eFHH!$P$1:$XX$4020,38,FALSE)</f>
        <v>District Administrator</v>
      </c>
      <c r="BE21" s="790"/>
      <c r="BF21" s="790"/>
      <c r="BG21" s="790"/>
      <c r="BH21" s="790"/>
      <c r="BI21" s="1693"/>
    </row>
    <row r="22" spans="1:65" s="28" customFormat="1" ht="14.25" customHeight="1">
      <c r="A22" s="251">
        <v>11</v>
      </c>
      <c r="B22" s="1678" t="str">
        <f>VLOOKUP($BJ10,[2]eFHH!$P$1:$XX$4020,21,FALSE)</f>
        <v>Mawlawi</v>
      </c>
      <c r="C22" s="709"/>
      <c r="D22" s="709"/>
      <c r="E22" s="710"/>
      <c r="F22" s="263"/>
      <c r="G22" s="1680"/>
      <c r="H22" s="1681"/>
      <c r="I22" s="1681"/>
      <c r="J22" s="1681"/>
      <c r="K22" s="1681"/>
      <c r="L22" s="1682"/>
      <c r="M22" s="345"/>
      <c r="N22" s="345"/>
      <c r="O22" s="345"/>
      <c r="P22" s="345"/>
      <c r="Q22" s="345"/>
      <c r="R22" s="345"/>
      <c r="S22" s="251" t="s">
        <v>0</v>
      </c>
      <c r="T22" s="4"/>
      <c r="U22" s="145"/>
      <c r="V22" s="251">
        <v>11</v>
      </c>
      <c r="W22" s="1678" t="str">
        <f>VLOOKUP($BJ10,[2]eFHH!$P$1:$XX$4020,21,FALSE)</f>
        <v>Mawlawi</v>
      </c>
      <c r="X22" s="709"/>
      <c r="Y22" s="709"/>
      <c r="Z22" s="710"/>
      <c r="AA22" s="263"/>
      <c r="AB22" s="1680"/>
      <c r="AC22" s="1681"/>
      <c r="AD22" s="1681"/>
      <c r="AE22" s="1681"/>
      <c r="AF22" s="1681"/>
      <c r="AG22" s="1682"/>
      <c r="AH22" s="345"/>
      <c r="AI22" s="345"/>
      <c r="AJ22" s="345"/>
      <c r="AK22" s="345"/>
      <c r="AL22" s="345"/>
      <c r="AM22" s="345"/>
      <c r="AN22" s="251" t="s">
        <v>0</v>
      </c>
      <c r="AO22" s="68"/>
      <c r="AP22" s="206"/>
      <c r="AQ22" s="251">
        <v>11</v>
      </c>
      <c r="AR22" s="1678" t="str">
        <f>VLOOKUP($BJ10,[2]eFHH!$P$1:$XX$4020,21,FALSE)</f>
        <v>Mawlawi</v>
      </c>
      <c r="AS22" s="709"/>
      <c r="AT22" s="709"/>
      <c r="AU22" s="710"/>
      <c r="AV22" s="263"/>
      <c r="AW22" s="1680"/>
      <c r="AX22" s="1681"/>
      <c r="AY22" s="1681"/>
      <c r="AZ22" s="1681"/>
      <c r="BA22" s="1681"/>
      <c r="BB22" s="1682"/>
      <c r="BC22" s="345"/>
      <c r="BD22" s="345"/>
      <c r="BE22" s="345"/>
      <c r="BF22" s="345"/>
      <c r="BG22" s="345"/>
      <c r="BH22" s="345"/>
      <c r="BI22" s="251" t="s">
        <v>0</v>
      </c>
    </row>
    <row r="23" spans="1:65" s="28" customFormat="1" ht="14.25" customHeight="1">
      <c r="A23" s="251">
        <v>12</v>
      </c>
      <c r="B23" s="1694" t="str">
        <f>VLOOKUP($BJ10,[2]eFHH!$P$1:$XX$4020,22,FALSE)</f>
        <v>Religious Scholar</v>
      </c>
      <c r="C23" s="1695"/>
      <c r="D23" s="1695"/>
      <c r="E23" s="1696"/>
      <c r="F23" s="251">
        <v>22</v>
      </c>
      <c r="G23" s="1697" t="str">
        <f>VLOOKUP($BJ10,[2]eFHH!$P$1:$XX$4020,32,FALSE)</f>
        <v>Member of Tribal Council</v>
      </c>
      <c r="H23" s="1698"/>
      <c r="I23" s="1698"/>
      <c r="J23" s="1698"/>
      <c r="K23" s="1698"/>
      <c r="L23" s="1699"/>
      <c r="M23" s="1700"/>
      <c r="N23" s="494"/>
      <c r="O23" s="1701"/>
      <c r="P23" s="1701"/>
      <c r="Q23" s="1701"/>
      <c r="R23" s="1701"/>
      <c r="S23" s="251" t="s">
        <v>1</v>
      </c>
      <c r="T23" s="31"/>
      <c r="U23" s="1676"/>
      <c r="V23" s="251">
        <v>12</v>
      </c>
      <c r="W23" s="1694" t="str">
        <f>VLOOKUP($BJ10,[2]eFHH!$P$1:$XX$4020,22,FALSE)</f>
        <v>Religious Scholar</v>
      </c>
      <c r="X23" s="1695"/>
      <c r="Y23" s="1695"/>
      <c r="Z23" s="1696"/>
      <c r="AA23" s="251">
        <v>22</v>
      </c>
      <c r="AB23" s="1697" t="str">
        <f>VLOOKUP($BJ10,[2]eFHH!$P$1:$XX$4020,32,FALSE)</f>
        <v>Member of Tribal Council</v>
      </c>
      <c r="AC23" s="1698"/>
      <c r="AD23" s="1698"/>
      <c r="AE23" s="1698"/>
      <c r="AF23" s="1698"/>
      <c r="AG23" s="1699"/>
      <c r="AH23" s="1700"/>
      <c r="AI23" s="494"/>
      <c r="AJ23" s="1701"/>
      <c r="AK23" s="1701"/>
      <c r="AL23" s="1701"/>
      <c r="AM23" s="1702"/>
      <c r="AN23" s="251" t="s">
        <v>1</v>
      </c>
      <c r="AP23" s="1670"/>
      <c r="AQ23" s="251">
        <v>12</v>
      </c>
      <c r="AR23" s="1694" t="str">
        <f>VLOOKUP($BJ10,[2]eFHH!$P$1:$XX$4020,22,FALSE)</f>
        <v>Religious Scholar</v>
      </c>
      <c r="AS23" s="1695"/>
      <c r="AT23" s="1695"/>
      <c r="AU23" s="1696"/>
      <c r="AV23" s="251">
        <v>22</v>
      </c>
      <c r="AW23" s="1697" t="str">
        <f>VLOOKUP($BJ10,[2]eFHH!$P$1:$XX$4020,32,FALSE)</f>
        <v>Member of Tribal Council</v>
      </c>
      <c r="AX23" s="1698"/>
      <c r="AY23" s="1698"/>
      <c r="AZ23" s="1698"/>
      <c r="BA23" s="1698"/>
      <c r="BB23" s="1699"/>
      <c r="BC23" s="1700"/>
      <c r="BD23" s="494"/>
      <c r="BE23" s="1701"/>
      <c r="BF23" s="1701"/>
      <c r="BG23" s="1701"/>
      <c r="BH23" s="1702"/>
      <c r="BI23" s="251" t="s">
        <v>1</v>
      </c>
    </row>
    <row r="24" spans="1:65" s="28" customFormat="1" ht="14.25" customHeight="1">
      <c r="A24" s="263" t="s">
        <v>6</v>
      </c>
      <c r="B24" s="1703" t="str">
        <f>VLOOKUP($BJ10,[2]eFHH!$P$1:$XX$4020,39,FALSE)</f>
        <v>Other:</v>
      </c>
      <c r="C24" s="1704"/>
      <c r="D24" s="1704"/>
      <c r="E24" s="1704"/>
      <c r="F24" s="1704"/>
      <c r="G24" s="1704"/>
      <c r="H24" s="1704"/>
      <c r="I24" s="1704"/>
      <c r="J24" s="1704"/>
      <c r="K24" s="1704"/>
      <c r="L24" s="1704"/>
      <c r="M24" s="1704"/>
      <c r="N24" s="1704"/>
      <c r="O24" s="1704"/>
      <c r="P24" s="1704"/>
      <c r="Q24" s="1704"/>
      <c r="R24" s="1704"/>
      <c r="S24" s="1705"/>
      <c r="T24" s="66"/>
      <c r="U24" s="854"/>
      <c r="V24" s="263" t="s">
        <v>6</v>
      </c>
      <c r="W24" s="1703" t="str">
        <f>VLOOKUP($BJ10,[2]eFHH!$P$1:$XX$4020,39,FALSE)</f>
        <v>Other:</v>
      </c>
      <c r="X24" s="1704"/>
      <c r="Y24" s="1704"/>
      <c r="Z24" s="1704"/>
      <c r="AA24" s="1704"/>
      <c r="AB24" s="1704"/>
      <c r="AC24" s="1704"/>
      <c r="AD24" s="1704"/>
      <c r="AE24" s="1704"/>
      <c r="AF24" s="1704"/>
      <c r="AG24" s="1704"/>
      <c r="AH24" s="1704"/>
      <c r="AI24" s="1704"/>
      <c r="AJ24" s="1704"/>
      <c r="AK24" s="1704"/>
      <c r="AL24" s="1704"/>
      <c r="AM24" s="1704"/>
      <c r="AN24" s="1705"/>
      <c r="AP24" s="1670"/>
      <c r="AQ24" s="263" t="s">
        <v>6</v>
      </c>
      <c r="AR24" s="1703" t="str">
        <f>VLOOKUP($BJ10,[2]eFHH!$P$1:$XX$4020,39,FALSE)</f>
        <v>Other:</v>
      </c>
      <c r="AS24" s="1704"/>
      <c r="AT24" s="1704"/>
      <c r="AU24" s="1704"/>
      <c r="AV24" s="1704"/>
      <c r="AW24" s="1704"/>
      <c r="AX24" s="1704"/>
      <c r="AY24" s="1704"/>
      <c r="AZ24" s="1704"/>
      <c r="BA24" s="1704"/>
      <c r="BB24" s="1704"/>
      <c r="BC24" s="1704"/>
      <c r="BD24" s="1704"/>
      <c r="BE24" s="1704"/>
      <c r="BF24" s="1704"/>
      <c r="BG24" s="1704"/>
      <c r="BH24" s="1704"/>
      <c r="BI24" s="1705"/>
    </row>
    <row r="25" spans="1:65" s="28" customFormat="1" ht="14.25" customHeight="1">
      <c r="A25" s="595"/>
      <c r="B25" s="1706"/>
      <c r="C25" s="1704"/>
      <c r="D25" s="1704"/>
      <c r="E25" s="1704"/>
      <c r="F25" s="1704"/>
      <c r="G25" s="1704"/>
      <c r="H25" s="1704"/>
      <c r="I25" s="1704"/>
      <c r="J25" s="1704"/>
      <c r="K25" s="1704"/>
      <c r="L25" s="1704"/>
      <c r="M25" s="1704"/>
      <c r="N25" s="1704"/>
      <c r="O25" s="1704"/>
      <c r="P25" s="1704"/>
      <c r="Q25" s="1704"/>
      <c r="R25" s="1704"/>
      <c r="S25" s="1705"/>
      <c r="T25" s="68"/>
      <c r="U25" s="206"/>
      <c r="V25" s="595"/>
      <c r="W25" s="1706"/>
      <c r="X25" s="1704"/>
      <c r="Y25" s="1704"/>
      <c r="Z25" s="1704"/>
      <c r="AA25" s="1704"/>
      <c r="AB25" s="1704"/>
      <c r="AC25" s="1704"/>
      <c r="AD25" s="1704"/>
      <c r="AE25" s="1704"/>
      <c r="AF25" s="1704"/>
      <c r="AG25" s="1704"/>
      <c r="AH25" s="1704"/>
      <c r="AI25" s="1704"/>
      <c r="AJ25" s="1704"/>
      <c r="AK25" s="1704"/>
      <c r="AL25" s="1704"/>
      <c r="AM25" s="1704"/>
      <c r="AN25" s="1705"/>
      <c r="AP25" s="1670"/>
      <c r="AQ25" s="595"/>
      <c r="AR25" s="1706"/>
      <c r="AS25" s="1704"/>
      <c r="AT25" s="1704"/>
      <c r="AU25" s="1704"/>
      <c r="AV25" s="1704"/>
      <c r="AW25" s="1704"/>
      <c r="AX25" s="1704"/>
      <c r="AY25" s="1704"/>
      <c r="AZ25" s="1704"/>
      <c r="BA25" s="1704"/>
      <c r="BB25" s="1704"/>
      <c r="BC25" s="1704"/>
      <c r="BD25" s="1704"/>
      <c r="BE25" s="1704"/>
      <c r="BF25" s="1704"/>
      <c r="BG25" s="1704"/>
      <c r="BH25" s="1704"/>
      <c r="BI25" s="1705"/>
      <c r="BJ25" s="38"/>
      <c r="BK25" s="38"/>
    </row>
    <row r="26" spans="1:65" s="28" customFormat="1" ht="14.25" customHeight="1">
      <c r="A26" s="595"/>
      <c r="B26" s="1706"/>
      <c r="C26" s="1707"/>
      <c r="D26" s="1707"/>
      <c r="E26" s="1707"/>
      <c r="F26" s="1707"/>
      <c r="G26" s="1707"/>
      <c r="H26" s="1707"/>
      <c r="I26" s="1707"/>
      <c r="J26" s="1707"/>
      <c r="K26" s="1707"/>
      <c r="L26" s="1707"/>
      <c r="M26" s="1707"/>
      <c r="N26" s="1707"/>
      <c r="O26" s="1707"/>
      <c r="P26" s="1707"/>
      <c r="Q26" s="1707"/>
      <c r="R26" s="1707"/>
      <c r="S26" s="1708"/>
      <c r="U26" s="1670"/>
      <c r="V26" s="595"/>
      <c r="W26" s="1706"/>
      <c r="X26" s="1707"/>
      <c r="Y26" s="1707"/>
      <c r="Z26" s="1707"/>
      <c r="AA26" s="1707"/>
      <c r="AB26" s="1707"/>
      <c r="AC26" s="1707"/>
      <c r="AD26" s="1707"/>
      <c r="AE26" s="1707"/>
      <c r="AF26" s="1707"/>
      <c r="AG26" s="1707"/>
      <c r="AH26" s="1707"/>
      <c r="AI26" s="1707"/>
      <c r="AJ26" s="1707"/>
      <c r="AK26" s="1707"/>
      <c r="AL26" s="1707"/>
      <c r="AM26" s="1707"/>
      <c r="AN26" s="1708"/>
      <c r="AP26" s="1670"/>
      <c r="AQ26" s="595"/>
      <c r="AR26" s="1706"/>
      <c r="AS26" s="1707"/>
      <c r="AT26" s="1707"/>
      <c r="AU26" s="1707"/>
      <c r="AV26" s="1707"/>
      <c r="AW26" s="1707"/>
      <c r="AX26" s="1707"/>
      <c r="AY26" s="1707"/>
      <c r="AZ26" s="1707"/>
      <c r="BA26" s="1707"/>
      <c r="BB26" s="1707"/>
      <c r="BC26" s="1707"/>
      <c r="BD26" s="1707"/>
      <c r="BE26" s="1707"/>
      <c r="BF26" s="1707"/>
      <c r="BG26" s="1707"/>
      <c r="BH26" s="1707"/>
      <c r="BI26" s="1708"/>
      <c r="BJ26" s="43"/>
      <c r="BK26" s="43"/>
    </row>
    <row r="27" spans="1:65" s="28" customFormat="1" ht="6" customHeight="1">
      <c r="U27" s="178"/>
      <c r="AP27" s="178"/>
      <c r="BJ27" s="140"/>
      <c r="BK27" s="140"/>
    </row>
    <row r="28" spans="1:65" s="28" customFormat="1" ht="14.25" customHeight="1">
      <c r="A28" s="2300" t="s">
        <v>73</v>
      </c>
      <c r="B28" s="2300"/>
      <c r="C28" s="2300"/>
      <c r="D28" s="2300"/>
      <c r="E28" s="2300"/>
      <c r="F28" s="2300"/>
      <c r="G28" s="2300"/>
      <c r="H28" s="2300"/>
      <c r="I28" s="2300"/>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0"/>
      <c r="AJ28" s="2300"/>
      <c r="AK28" s="2300"/>
      <c r="AL28" s="2300"/>
      <c r="AM28" s="2300"/>
      <c r="AN28" s="2300"/>
      <c r="AO28" s="2300"/>
      <c r="AP28" s="2300"/>
      <c r="AQ28" s="2300"/>
      <c r="AR28" s="2300"/>
      <c r="AS28" s="2300"/>
      <c r="AT28" s="2300"/>
      <c r="AU28" s="2300"/>
      <c r="AV28" s="2300"/>
      <c r="AW28" s="2300"/>
      <c r="AX28" s="2300"/>
      <c r="AY28" s="2300"/>
      <c r="AZ28" s="2300"/>
      <c r="BA28" s="2300"/>
      <c r="BB28" s="2300"/>
      <c r="BC28" s="2300"/>
      <c r="BD28" s="2300"/>
      <c r="BE28" s="2300"/>
      <c r="BF28" s="2300"/>
      <c r="BG28" s="2300"/>
      <c r="BH28" s="2300"/>
      <c r="BI28" s="2300"/>
      <c r="BJ28" s="68"/>
      <c r="BK28" s="68"/>
    </row>
    <row r="29" spans="1:65" s="28" customFormat="1" ht="6" customHeight="1">
      <c r="U29" s="1670"/>
      <c r="AP29" s="1670"/>
      <c r="AQ29" s="1177"/>
      <c r="BG29" s="4"/>
      <c r="BH29" s="4"/>
      <c r="BI29" s="4"/>
      <c r="BJ29" s="38"/>
      <c r="BK29" s="38"/>
    </row>
    <row r="30" spans="1:65" s="28" customFormat="1" ht="15" customHeight="1">
      <c r="A30" s="34">
        <f>VLOOKUP(BJ30,[2]eFHH!$K$4:$M$346,3,FALSE)</f>
        <v>3.0299999999999994</v>
      </c>
      <c r="B30" s="295"/>
      <c r="C30" s="188" t="str">
        <f>VLOOKUP(BJ30,[2]eFHH!$P$1:$XX$4020,8,FALSE)</f>
        <v>How do these people get their authority? (For example, because they own a lot of land, because their father or family members held a similar position before, because they command a militia, are old, or other reason?)</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B30" s="188"/>
      <c r="BC30" s="188"/>
      <c r="BD30" s="188"/>
      <c r="BE30" s="188"/>
      <c r="BF30" s="188"/>
      <c r="BG30" s="188"/>
      <c r="BH30" s="188"/>
      <c r="BI30" s="188"/>
      <c r="BJ30" s="1154">
        <f>BJ10+0.01</f>
        <v>6.06</v>
      </c>
      <c r="BK30" s="1154"/>
      <c r="BL30" s="1709"/>
      <c r="BM30" s="1709"/>
    </row>
    <row r="31" spans="1:65" s="28" customFormat="1" ht="14.25" customHeight="1">
      <c r="A31" s="217">
        <v>1</v>
      </c>
      <c r="B31" s="1710" t="str">
        <f>VLOOKUP($BJ$30,[2]eFHH!$P$1:$XX$4020,10,FALSE)</f>
        <v>Own a Lot of Land</v>
      </c>
      <c r="C31" s="1711"/>
      <c r="D31" s="1711"/>
      <c r="E31" s="2"/>
      <c r="F31" s="2"/>
      <c r="G31" s="2"/>
      <c r="H31" s="2"/>
      <c r="I31" s="2"/>
      <c r="J31" s="2"/>
      <c r="K31" s="1433">
        <v>8</v>
      </c>
      <c r="L31" s="1712" t="str">
        <f>VLOOKUP($BJ$30,[2]eFHH!$P$1:$XX$4020,17,FALSE)</f>
        <v>NGO recognize this person / meet with them</v>
      </c>
      <c r="M31" s="1713"/>
      <c r="N31" s="1713"/>
      <c r="O31" s="1713"/>
      <c r="P31" s="1713"/>
      <c r="Q31" s="1713"/>
      <c r="R31" s="1713"/>
      <c r="S31" s="1714"/>
      <c r="T31" s="1715"/>
      <c r="U31" s="145"/>
      <c r="V31" s="217">
        <v>1</v>
      </c>
      <c r="W31" s="1710" t="str">
        <f>VLOOKUP($BJ$30,[2]eFHH!$P$1:$XX$4020,10,FALSE)</f>
        <v>Own a Lot of Land</v>
      </c>
      <c r="X31" s="1711"/>
      <c r="Y31" s="1711"/>
      <c r="Z31" s="2"/>
      <c r="AA31" s="2"/>
      <c r="AB31" s="2"/>
      <c r="AC31" s="2"/>
      <c r="AD31" s="2"/>
      <c r="AE31" s="2"/>
      <c r="AF31" s="1433">
        <v>8</v>
      </c>
      <c r="AG31" s="1712" t="str">
        <f>VLOOKUP($BJ$30,[2]eFHH!$P$1:$XX$4020,17,FALSE)</f>
        <v>NGO recognize this person / meet with them</v>
      </c>
      <c r="AH31" s="1713"/>
      <c r="AI31" s="1713"/>
      <c r="AJ31" s="1713"/>
      <c r="AK31" s="1713"/>
      <c r="AL31" s="1713"/>
      <c r="AM31" s="1713"/>
      <c r="AN31" s="1714"/>
      <c r="AO31" s="31"/>
      <c r="AP31" s="1676"/>
      <c r="AQ31" s="217">
        <v>1</v>
      </c>
      <c r="AR31" s="1710" t="str">
        <f>VLOOKUP($BJ$30,[2]eFHH!$P$1:$XX$4020,10,FALSE)</f>
        <v>Own a Lot of Land</v>
      </c>
      <c r="AS31" s="1711"/>
      <c r="AT31" s="1711"/>
      <c r="AU31" s="2"/>
      <c r="AV31" s="2"/>
      <c r="AW31" s="2"/>
      <c r="AX31" s="2"/>
      <c r="AY31" s="2"/>
      <c r="AZ31" s="2"/>
      <c r="BA31" s="1433">
        <v>8</v>
      </c>
      <c r="BB31" s="1712" t="str">
        <f>VLOOKUP($BJ$30,[2]eFHH!$P$1:$XX$4020,17,FALSE)</f>
        <v>NGO recognize this person / meet with them</v>
      </c>
      <c r="BC31" s="1713"/>
      <c r="BD31" s="1713"/>
      <c r="BE31" s="1713"/>
      <c r="BF31" s="1713"/>
      <c r="BG31" s="1713"/>
      <c r="BH31" s="1713"/>
      <c r="BI31" s="1714"/>
      <c r="BJ31" s="43">
        <f>VLOOKUP(BJ30,[2]eFHH!$P$1:$XX$3017,60,FALSE)</f>
        <v>0</v>
      </c>
      <c r="BK31" s="43"/>
    </row>
    <row r="32" spans="1:65" s="28" customFormat="1" ht="14.25" customHeight="1">
      <c r="A32" s="58">
        <v>2</v>
      </c>
      <c r="B32" s="1716" t="str">
        <f>VLOOKUP($BJ$30,[2]eFHH!$P$1:$XX$4020,11,FALSE)</f>
        <v>Have a Lot of Money</v>
      </c>
      <c r="C32" s="1431"/>
      <c r="D32" s="1431"/>
      <c r="E32" s="1431"/>
      <c r="F32" s="1434"/>
      <c r="G32" s="1434"/>
      <c r="H32" s="1434"/>
      <c r="I32" s="1434"/>
      <c r="J32" s="1432"/>
      <c r="K32" s="157"/>
      <c r="L32" s="1717"/>
      <c r="M32" s="1718"/>
      <c r="N32" s="1718"/>
      <c r="O32" s="1718"/>
      <c r="P32" s="1718"/>
      <c r="Q32" s="1718"/>
      <c r="R32" s="1718"/>
      <c r="S32" s="1719"/>
      <c r="T32" s="1720"/>
      <c r="U32" s="854"/>
      <c r="V32" s="58">
        <v>2</v>
      </c>
      <c r="W32" s="1716" t="str">
        <f>VLOOKUP($BJ$30,[2]eFHH!$P$1:$XX$4020,11,FALSE)</f>
        <v>Have a Lot of Money</v>
      </c>
      <c r="X32" s="1431"/>
      <c r="Y32" s="1431"/>
      <c r="Z32" s="1431"/>
      <c r="AA32" s="1434"/>
      <c r="AB32" s="1434"/>
      <c r="AC32" s="1434"/>
      <c r="AD32" s="1434"/>
      <c r="AE32" s="1432"/>
      <c r="AF32" s="157"/>
      <c r="AG32" s="1717"/>
      <c r="AH32" s="1718"/>
      <c r="AI32" s="1718"/>
      <c r="AJ32" s="1718"/>
      <c r="AK32" s="1718"/>
      <c r="AL32" s="1718"/>
      <c r="AM32" s="1718"/>
      <c r="AN32" s="1719"/>
      <c r="AO32" s="31"/>
      <c r="AP32" s="145"/>
      <c r="AQ32" s="58">
        <v>2</v>
      </c>
      <c r="AR32" s="1716" t="str">
        <f>VLOOKUP($BJ$30,[2]eFHH!$P$1:$XX$4020,11,FALSE)</f>
        <v>Have a Lot of Money</v>
      </c>
      <c r="AS32" s="1431"/>
      <c r="AT32" s="1431"/>
      <c r="AU32" s="1431"/>
      <c r="AV32" s="1434"/>
      <c r="AW32" s="1434"/>
      <c r="AX32" s="1434"/>
      <c r="AY32" s="1434"/>
      <c r="AZ32" s="1432"/>
      <c r="BA32" s="157"/>
      <c r="BB32" s="1717"/>
      <c r="BC32" s="1718"/>
      <c r="BD32" s="1718"/>
      <c r="BE32" s="1718"/>
      <c r="BF32" s="1718"/>
      <c r="BG32" s="1718"/>
      <c r="BH32" s="1718"/>
      <c r="BI32" s="1719"/>
      <c r="BJ32" s="140" t="str">
        <f>VLOOKUP(BJ30,[2]eFHH!$P$1:$XX$3017,3,FALSE)</f>
        <v/>
      </c>
      <c r="BK32" s="140"/>
    </row>
    <row r="33" spans="1:69" s="28" customFormat="1" ht="14.25" customHeight="1">
      <c r="A33" s="150">
        <v>3</v>
      </c>
      <c r="B33" s="1721" t="str">
        <f>VLOOKUP($BJ$30,[2]eFHH!$P$1:$XX$4020,12,FALSE)</f>
        <v>Father or Family Members Held Position</v>
      </c>
      <c r="C33" s="1722"/>
      <c r="D33" s="1722"/>
      <c r="E33" s="1722"/>
      <c r="F33" s="1722"/>
      <c r="G33" s="1722"/>
      <c r="H33" s="1722"/>
      <c r="I33" s="1722"/>
      <c r="J33" s="1723"/>
      <c r="K33" s="45">
        <v>9</v>
      </c>
      <c r="L33" s="1710" t="str">
        <f>VLOOKUP($BJ$30,[2]eFHH!$P$1:$XX$4020,18,FALSE)</f>
        <v>Age</v>
      </c>
      <c r="M33" s="1724"/>
      <c r="N33" s="1724"/>
      <c r="O33" s="1724"/>
      <c r="P33" s="1724"/>
      <c r="Q33" s="1724"/>
      <c r="R33" s="1724"/>
      <c r="S33" s="1725"/>
      <c r="U33" s="178"/>
      <c r="V33" s="150">
        <v>3</v>
      </c>
      <c r="W33" s="1721" t="str">
        <f>VLOOKUP($BJ$30,[2]eFHH!$P$1:$XX$4020,12,FALSE)</f>
        <v>Father or Family Members Held Position</v>
      </c>
      <c r="X33" s="1722"/>
      <c r="Y33" s="1722"/>
      <c r="Z33" s="1722"/>
      <c r="AA33" s="1722"/>
      <c r="AB33" s="1722"/>
      <c r="AC33" s="1722"/>
      <c r="AD33" s="1722"/>
      <c r="AE33" s="1723"/>
      <c r="AF33" s="45">
        <v>9</v>
      </c>
      <c r="AG33" s="1710" t="str">
        <f>VLOOKUP($BJ$30,[2]eFHH!$P$1:$XX$4020,18,FALSE)</f>
        <v>Age</v>
      </c>
      <c r="AH33" s="1724"/>
      <c r="AI33" s="1724"/>
      <c r="AJ33" s="1724"/>
      <c r="AK33" s="1724"/>
      <c r="AL33" s="1724"/>
      <c r="AM33" s="1724"/>
      <c r="AN33" s="1725"/>
      <c r="AP33" s="178"/>
      <c r="AQ33" s="150">
        <v>3</v>
      </c>
      <c r="AR33" s="1721" t="str">
        <f>VLOOKUP($BJ$30,[2]eFHH!$P$1:$XX$4020,12,FALSE)</f>
        <v>Father or Family Members Held Position</v>
      </c>
      <c r="AS33" s="1722"/>
      <c r="AT33" s="1722"/>
      <c r="AU33" s="1722"/>
      <c r="AV33" s="1722"/>
      <c r="AW33" s="1722"/>
      <c r="AX33" s="1722"/>
      <c r="AY33" s="1722"/>
      <c r="AZ33" s="1723"/>
      <c r="BA33" s="45">
        <v>9</v>
      </c>
      <c r="BB33" s="1710" t="str">
        <f>VLOOKUP($BJ$30,[2]eFHH!$P$1:$XX$4020,18,FALSE)</f>
        <v>Age</v>
      </c>
      <c r="BC33" s="1724"/>
      <c r="BD33" s="1724"/>
      <c r="BE33" s="1724"/>
      <c r="BF33" s="1724"/>
      <c r="BG33" s="1724"/>
      <c r="BH33" s="1724"/>
      <c r="BI33" s="1725"/>
      <c r="BJ33" s="38"/>
      <c r="BK33" s="38"/>
    </row>
    <row r="34" spans="1:69" s="28" customFormat="1" ht="14.25" customHeight="1">
      <c r="A34" s="157"/>
      <c r="B34" s="1721"/>
      <c r="C34" s="1722"/>
      <c r="D34" s="1722"/>
      <c r="E34" s="1722"/>
      <c r="F34" s="1722"/>
      <c r="G34" s="1722"/>
      <c r="H34" s="1722"/>
      <c r="I34" s="1722"/>
      <c r="J34" s="1723"/>
      <c r="K34" s="58">
        <v>10</v>
      </c>
      <c r="L34" s="1716" t="str">
        <f>VLOOKUP($BJ$30,[2]eFHH!$P$1:$XX$4020,19,FALSE)</f>
        <v>Wisdom</v>
      </c>
      <c r="M34" s="1726"/>
      <c r="N34" s="1726"/>
      <c r="O34" s="1726"/>
      <c r="P34" s="1726"/>
      <c r="Q34" s="1726"/>
      <c r="R34" s="1726"/>
      <c r="S34" s="1727"/>
      <c r="U34" s="178"/>
      <c r="V34" s="157"/>
      <c r="W34" s="1721"/>
      <c r="X34" s="1722"/>
      <c r="Y34" s="1722"/>
      <c r="Z34" s="1722"/>
      <c r="AA34" s="1722"/>
      <c r="AB34" s="1722"/>
      <c r="AC34" s="1722"/>
      <c r="AD34" s="1722"/>
      <c r="AE34" s="1723"/>
      <c r="AF34" s="58">
        <v>10</v>
      </c>
      <c r="AG34" s="1716" t="str">
        <f>VLOOKUP($BJ$30,[2]eFHH!$P$1:$XX$4020,19,FALSE)</f>
        <v>Wisdom</v>
      </c>
      <c r="AH34" s="1726"/>
      <c r="AI34" s="1726"/>
      <c r="AJ34" s="1726"/>
      <c r="AK34" s="1726"/>
      <c r="AL34" s="1726"/>
      <c r="AM34" s="1726"/>
      <c r="AN34" s="1727"/>
      <c r="AP34" s="178"/>
      <c r="AQ34" s="157"/>
      <c r="AR34" s="1721"/>
      <c r="AS34" s="1722"/>
      <c r="AT34" s="1722"/>
      <c r="AU34" s="1722"/>
      <c r="AV34" s="1722"/>
      <c r="AW34" s="1722"/>
      <c r="AX34" s="1722"/>
      <c r="AY34" s="1722"/>
      <c r="AZ34" s="1723"/>
      <c r="BA34" s="58">
        <v>10</v>
      </c>
      <c r="BB34" s="1716" t="str">
        <f>VLOOKUP($BJ$30,[2]eFHH!$P$1:$XX$4020,19,FALSE)</f>
        <v>Wisdom</v>
      </c>
      <c r="BC34" s="1726"/>
      <c r="BD34" s="1726"/>
      <c r="BE34" s="1726"/>
      <c r="BF34" s="1726"/>
      <c r="BG34" s="1726"/>
      <c r="BH34" s="1726"/>
      <c r="BI34" s="1727"/>
      <c r="BJ34" s="43"/>
      <c r="BK34" s="43"/>
    </row>
    <row r="35" spans="1:69" s="28" customFormat="1" ht="14.25" customHeight="1">
      <c r="A35" s="39">
        <v>4</v>
      </c>
      <c r="B35" s="1716" t="str">
        <f>VLOOKUP($BJ$30,[2]eFHH!$P$1:$XX$4020,13,FALSE)</f>
        <v>From Powerful Family</v>
      </c>
      <c r="C35" s="1434"/>
      <c r="D35" s="1434"/>
      <c r="E35" s="1434"/>
      <c r="F35" s="1434"/>
      <c r="G35" s="1434"/>
      <c r="H35" s="1434"/>
      <c r="I35" s="1434"/>
      <c r="J35" s="1432"/>
      <c r="K35" s="58">
        <v>11</v>
      </c>
      <c r="L35" s="1728" t="str">
        <f>VLOOKUP($BJ$30,[2]eFHH!$P$1:$XX$4020,20,FALSE)</f>
        <v>Level of Education</v>
      </c>
      <c r="M35" s="1726"/>
      <c r="N35" s="1726"/>
      <c r="O35" s="1726"/>
      <c r="P35" s="1726"/>
      <c r="Q35" s="1726"/>
      <c r="R35" s="1726"/>
      <c r="S35" s="1727"/>
      <c r="T35" s="68"/>
      <c r="U35" s="206"/>
      <c r="V35" s="39">
        <v>4</v>
      </c>
      <c r="W35" s="1716" t="str">
        <f>VLOOKUP($BJ$30,[2]eFHH!$P$1:$XX$4020,13,FALSE)</f>
        <v>From Powerful Family</v>
      </c>
      <c r="X35" s="1434"/>
      <c r="Y35" s="1434"/>
      <c r="Z35" s="1434"/>
      <c r="AA35" s="1434"/>
      <c r="AB35" s="1434"/>
      <c r="AC35" s="1434"/>
      <c r="AD35" s="1434"/>
      <c r="AE35" s="1432"/>
      <c r="AF35" s="58">
        <v>11</v>
      </c>
      <c r="AG35" s="1728" t="str">
        <f>VLOOKUP($BJ$30,[2]eFHH!$P$1:$XX$4020,20,FALSE)</f>
        <v>Level of Education</v>
      </c>
      <c r="AH35" s="1726"/>
      <c r="AI35" s="1726"/>
      <c r="AJ35" s="1726"/>
      <c r="AK35" s="1726"/>
      <c r="AL35" s="1726"/>
      <c r="AM35" s="1726"/>
      <c r="AN35" s="1727"/>
      <c r="AP35" s="178"/>
      <c r="AQ35" s="39">
        <v>4</v>
      </c>
      <c r="AR35" s="1716" t="str">
        <f>VLOOKUP($BJ$30,[2]eFHH!$P$1:$XX$4020,13,FALSE)</f>
        <v>From Powerful Family</v>
      </c>
      <c r="AS35" s="1434"/>
      <c r="AT35" s="1434"/>
      <c r="AU35" s="1434"/>
      <c r="AV35" s="1434"/>
      <c r="AW35" s="1434"/>
      <c r="AX35" s="1434"/>
      <c r="AY35" s="1434"/>
      <c r="AZ35" s="1432"/>
      <c r="BA35" s="58">
        <v>11</v>
      </c>
      <c r="BB35" s="1728" t="str">
        <f>VLOOKUP($BJ$30,[2]eFHH!$P$1:$XX$4020,20,FALSE)</f>
        <v>Level of Education</v>
      </c>
      <c r="BC35" s="1726"/>
      <c r="BD35" s="1726"/>
      <c r="BE35" s="1726"/>
      <c r="BF35" s="1726"/>
      <c r="BG35" s="1726"/>
      <c r="BH35" s="1726"/>
      <c r="BI35" s="1727"/>
      <c r="BJ35" s="140"/>
      <c r="BK35" s="140"/>
    </row>
    <row r="36" spans="1:69" s="28" customFormat="1" ht="14.25" customHeight="1">
      <c r="A36" s="45">
        <v>5</v>
      </c>
      <c r="B36" s="1716" t="str">
        <f>VLOOKUP($BJ$30,[2]eFHH!$P$1:$XX$4020,14,FALSE)</f>
        <v>Respected and Trusted by Villagers</v>
      </c>
      <c r="C36" s="1729"/>
      <c r="D36" s="1729"/>
      <c r="E36" s="1729"/>
      <c r="F36" s="1434"/>
      <c r="G36" s="1434"/>
      <c r="H36" s="1434"/>
      <c r="I36" s="1434"/>
      <c r="J36" s="1432"/>
      <c r="K36" s="45">
        <v>12</v>
      </c>
      <c r="L36" s="1728" t="str">
        <f>VLOOKUP($BJ$30,[2]eFHH!$P$1:$XX$4020,21,FALSE)</f>
        <v>Teacher</v>
      </c>
      <c r="M36" s="1726"/>
      <c r="N36" s="1726"/>
      <c r="O36" s="1726"/>
      <c r="P36" s="1726"/>
      <c r="Q36" s="1726"/>
      <c r="R36" s="1726"/>
      <c r="S36" s="1727"/>
      <c r="U36" s="1670"/>
      <c r="V36" s="45">
        <v>5</v>
      </c>
      <c r="W36" s="1716" t="str">
        <f>VLOOKUP($BJ$30,[2]eFHH!$P$1:$XX$4020,14,FALSE)</f>
        <v>Respected and Trusted by Villagers</v>
      </c>
      <c r="X36" s="1729"/>
      <c r="Y36" s="1729"/>
      <c r="Z36" s="1729"/>
      <c r="AA36" s="1434"/>
      <c r="AB36" s="1434"/>
      <c r="AC36" s="1434"/>
      <c r="AD36" s="1434"/>
      <c r="AE36" s="1432"/>
      <c r="AF36" s="45">
        <v>12</v>
      </c>
      <c r="AG36" s="1728" t="str">
        <f>VLOOKUP($BJ$30,[2]eFHH!$P$1:$XX$4020,21,FALSE)</f>
        <v>Teacher</v>
      </c>
      <c r="AH36" s="1726"/>
      <c r="AI36" s="1726"/>
      <c r="AJ36" s="1726"/>
      <c r="AK36" s="1726"/>
      <c r="AL36" s="1726"/>
      <c r="AM36" s="1726"/>
      <c r="AN36" s="1727"/>
      <c r="AP36" s="178"/>
      <c r="AQ36" s="45">
        <v>5</v>
      </c>
      <c r="AR36" s="1716" t="str">
        <f>VLOOKUP($BJ$30,[2]eFHH!$P$1:$XX$4020,14,FALSE)</f>
        <v>Respected and Trusted by Villagers</v>
      </c>
      <c r="AS36" s="1729"/>
      <c r="AT36" s="1729"/>
      <c r="AU36" s="1729"/>
      <c r="AV36" s="1434"/>
      <c r="AW36" s="1434"/>
      <c r="AX36" s="1434"/>
      <c r="AY36" s="1434"/>
      <c r="AZ36" s="1432"/>
      <c r="BA36" s="45">
        <v>12</v>
      </c>
      <c r="BB36" s="1728" t="str">
        <f>VLOOKUP($BJ$30,[2]eFHH!$P$1:$XX$4020,21,FALSE)</f>
        <v>Teacher</v>
      </c>
      <c r="BC36" s="1726"/>
      <c r="BD36" s="1726"/>
      <c r="BE36" s="1726"/>
      <c r="BF36" s="1726"/>
      <c r="BG36" s="1726"/>
      <c r="BH36" s="1726"/>
      <c r="BI36" s="1727"/>
      <c r="BJ36" s="68"/>
      <c r="BK36" s="68"/>
    </row>
    <row r="37" spans="1:69" s="28" customFormat="1" ht="14.25" customHeight="1">
      <c r="A37" s="45">
        <v>6</v>
      </c>
      <c r="B37" s="1716" t="str">
        <f>VLOOKUP($BJ$30,[2]eFHH!$P$1:$XX$4020,15,FALSE)</f>
        <v>Command Militia</v>
      </c>
      <c r="C37" s="1730"/>
      <c r="D37" s="1730"/>
      <c r="E37" s="1730"/>
      <c r="F37" s="1434"/>
      <c r="G37" s="1434"/>
      <c r="H37" s="1434"/>
      <c r="I37" s="1434"/>
      <c r="J37" s="1432"/>
      <c r="K37" s="45">
        <v>13</v>
      </c>
      <c r="L37" s="1728" t="str">
        <f>VLOOKUP($BJ$30,[2]eFHH!$P$1:$XX$4020,22,FALSE)</f>
        <v>Head of Council</v>
      </c>
      <c r="M37" s="1434"/>
      <c r="N37" s="1729"/>
      <c r="O37" s="1729"/>
      <c r="P37" s="1729"/>
      <c r="Q37" s="1729"/>
      <c r="R37" s="1729"/>
      <c r="S37" s="1731"/>
      <c r="U37" s="1670"/>
      <c r="V37" s="45">
        <v>6</v>
      </c>
      <c r="W37" s="1716" t="str">
        <f>VLOOKUP($BJ$30,[2]eFHH!$P$1:$XX$4020,15,FALSE)</f>
        <v>Command Militia</v>
      </c>
      <c r="X37" s="1730"/>
      <c r="Y37" s="1730"/>
      <c r="Z37" s="1730"/>
      <c r="AA37" s="1434"/>
      <c r="AB37" s="1434"/>
      <c r="AC37" s="1434"/>
      <c r="AD37" s="1434"/>
      <c r="AE37" s="1432"/>
      <c r="AF37" s="45">
        <v>13</v>
      </c>
      <c r="AG37" s="1728" t="str">
        <f>VLOOKUP($BJ$30,[2]eFHH!$P$1:$XX$4020,22,FALSE)</f>
        <v>Head of Council</v>
      </c>
      <c r="AH37" s="1434"/>
      <c r="AI37" s="1729"/>
      <c r="AJ37" s="1729"/>
      <c r="AK37" s="1729"/>
      <c r="AL37" s="1729"/>
      <c r="AM37" s="1729"/>
      <c r="AN37" s="1731"/>
      <c r="AP37" s="178"/>
      <c r="AQ37" s="45">
        <v>6</v>
      </c>
      <c r="AR37" s="1716" t="str">
        <f>VLOOKUP($BJ$30,[2]eFHH!$P$1:$XX$4020,15,FALSE)</f>
        <v>Command Militia</v>
      </c>
      <c r="AS37" s="1730"/>
      <c r="AT37" s="1730"/>
      <c r="AU37" s="1730"/>
      <c r="AV37" s="1434"/>
      <c r="AW37" s="1434"/>
      <c r="AX37" s="1434"/>
      <c r="AY37" s="1434"/>
      <c r="AZ37" s="1432"/>
      <c r="BA37" s="45">
        <v>13</v>
      </c>
      <c r="BB37" s="1728" t="str">
        <f>VLOOKUP($BJ$30,[2]eFHH!$P$1:$XX$4020,22,FALSE)</f>
        <v>Head of Council</v>
      </c>
      <c r="BC37" s="1434"/>
      <c r="BD37" s="1729"/>
      <c r="BE37" s="1729"/>
      <c r="BF37" s="1729"/>
      <c r="BG37" s="1729"/>
      <c r="BH37" s="1729"/>
      <c r="BI37" s="1731"/>
      <c r="BJ37" s="68"/>
      <c r="BK37" s="68"/>
    </row>
    <row r="38" spans="1:69" s="28" customFormat="1" ht="14.25" customHeight="1">
      <c r="A38" s="209">
        <v>7</v>
      </c>
      <c r="B38" s="1732" t="str">
        <f>VLOOKUP($BJ$30,[2]eFHH!$P$1:$XX$4020,16,FALSE)</f>
        <v>Uloswol / Government Officials recognize this person / meet with them</v>
      </c>
      <c r="C38" s="1732"/>
      <c r="D38" s="1732"/>
      <c r="E38" s="1732"/>
      <c r="F38" s="1732"/>
      <c r="G38" s="1732"/>
      <c r="H38" s="1732"/>
      <c r="I38" s="1732"/>
      <c r="J38" s="1732"/>
      <c r="K38" s="45">
        <v>14</v>
      </c>
      <c r="L38" s="1728" t="str">
        <f>VLOOKUP($BJ$30,[2]eFHH!$P$1:$XX$4020,23,FALSE)</f>
        <v>Member of Council</v>
      </c>
      <c r="M38" s="1434"/>
      <c r="N38" s="1733"/>
      <c r="O38" s="1734"/>
      <c r="P38" s="1434"/>
      <c r="Q38" s="1434"/>
      <c r="R38" s="1735"/>
      <c r="S38" s="1432"/>
      <c r="U38" s="1670"/>
      <c r="V38" s="209">
        <v>7</v>
      </c>
      <c r="W38" s="1732" t="str">
        <f>VLOOKUP($BJ$30,[2]eFHH!$P$1:$XX$4020,16,FALSE)</f>
        <v>Uloswol / Government Officials recognize this person / meet with them</v>
      </c>
      <c r="X38" s="1732"/>
      <c r="Y38" s="1732"/>
      <c r="Z38" s="1732"/>
      <c r="AA38" s="1732"/>
      <c r="AB38" s="1732"/>
      <c r="AC38" s="1732"/>
      <c r="AD38" s="1732"/>
      <c r="AE38" s="1732"/>
      <c r="AF38" s="45">
        <v>14</v>
      </c>
      <c r="AG38" s="1728" t="str">
        <f>VLOOKUP($BJ$30,[2]eFHH!$P$1:$XX$4020,23,FALSE)</f>
        <v>Member of Council</v>
      </c>
      <c r="AH38" s="1434"/>
      <c r="AI38" s="1733"/>
      <c r="AJ38" s="1734"/>
      <c r="AK38" s="1434"/>
      <c r="AL38" s="1434"/>
      <c r="AM38" s="1735"/>
      <c r="AN38" s="1432"/>
      <c r="AP38" s="178"/>
      <c r="AQ38" s="209">
        <v>7</v>
      </c>
      <c r="AR38" s="1732" t="str">
        <f>VLOOKUP($BJ$30,[2]eFHH!$P$1:$XX$4020,16,FALSE)</f>
        <v>Uloswol / Government Officials recognize this person / meet with them</v>
      </c>
      <c r="AS38" s="1732"/>
      <c r="AT38" s="1732"/>
      <c r="AU38" s="1732"/>
      <c r="AV38" s="1732"/>
      <c r="AW38" s="1732"/>
      <c r="AX38" s="1732"/>
      <c r="AY38" s="1732"/>
      <c r="AZ38" s="1732"/>
      <c r="BA38" s="45">
        <v>14</v>
      </c>
      <c r="BB38" s="1728" t="str">
        <f>VLOOKUP($BJ$30,[2]eFHH!$P$1:$XX$4020,23,FALSE)</f>
        <v>Member of Council</v>
      </c>
      <c r="BC38" s="1434"/>
      <c r="BD38" s="1733"/>
      <c r="BE38" s="1734"/>
      <c r="BF38" s="1434"/>
      <c r="BG38" s="1434"/>
      <c r="BH38" s="1735"/>
      <c r="BI38" s="1432"/>
      <c r="BJ38" s="31"/>
      <c r="BK38" s="21"/>
    </row>
    <row r="39" spans="1:69" s="28" customFormat="1" ht="14.25" customHeight="1">
      <c r="A39" s="209"/>
      <c r="B39" s="1732"/>
      <c r="C39" s="1732"/>
      <c r="D39" s="1732"/>
      <c r="E39" s="1732"/>
      <c r="F39" s="1732"/>
      <c r="G39" s="1732"/>
      <c r="H39" s="1732"/>
      <c r="I39" s="1732"/>
      <c r="J39" s="1732"/>
      <c r="K39" s="45">
        <v>15</v>
      </c>
      <c r="L39" s="1728" t="str">
        <f>VLOOKUP($BJ$30,[2]eFHH!$P$1:$XX$4020,24,FALSE)</f>
        <v>Head of CDC</v>
      </c>
      <c r="M39" s="1726"/>
      <c r="N39" s="1726"/>
      <c r="O39" s="1726"/>
      <c r="P39" s="1726"/>
      <c r="Q39" s="1726"/>
      <c r="R39" s="1726"/>
      <c r="S39" s="1727"/>
      <c r="U39" s="1670"/>
      <c r="V39" s="209"/>
      <c r="W39" s="1732"/>
      <c r="X39" s="1732"/>
      <c r="Y39" s="1732"/>
      <c r="Z39" s="1732"/>
      <c r="AA39" s="1732"/>
      <c r="AB39" s="1732"/>
      <c r="AC39" s="1732"/>
      <c r="AD39" s="1732"/>
      <c r="AE39" s="1732"/>
      <c r="AF39" s="45">
        <v>15</v>
      </c>
      <c r="AG39" s="1728" t="str">
        <f>VLOOKUP($BJ$30,[2]eFHH!$P$1:$XX$4020,24,FALSE)</f>
        <v>Head of CDC</v>
      </c>
      <c r="AH39" s="1726"/>
      <c r="AI39" s="1726"/>
      <c r="AJ39" s="1726"/>
      <c r="AK39" s="1726"/>
      <c r="AL39" s="1726"/>
      <c r="AM39" s="1726"/>
      <c r="AN39" s="1727"/>
      <c r="AP39" s="145"/>
      <c r="AQ39" s="209"/>
      <c r="AR39" s="1732"/>
      <c r="AS39" s="1732"/>
      <c r="AT39" s="1732"/>
      <c r="AU39" s="1732"/>
      <c r="AV39" s="1732"/>
      <c r="AW39" s="1732"/>
      <c r="AX39" s="1732"/>
      <c r="AY39" s="1732"/>
      <c r="AZ39" s="1732"/>
      <c r="BA39" s="45">
        <v>15</v>
      </c>
      <c r="BB39" s="1728" t="str">
        <f>VLOOKUP($BJ$30,[2]eFHH!$P$1:$XX$4020,24,FALSE)</f>
        <v>Head of CDC</v>
      </c>
      <c r="BC39" s="1726"/>
      <c r="BD39" s="1726"/>
      <c r="BE39" s="1726"/>
      <c r="BF39" s="1726"/>
      <c r="BG39" s="1726"/>
      <c r="BH39" s="1726"/>
      <c r="BI39" s="1727"/>
      <c r="BJ39" s="66"/>
      <c r="BK39" s="21"/>
    </row>
    <row r="40" spans="1:69" s="28" customFormat="1" ht="14.25" customHeight="1">
      <c r="A40" s="209"/>
      <c r="B40" s="1736"/>
      <c r="C40" s="1736"/>
      <c r="D40" s="1736"/>
      <c r="E40" s="1736"/>
      <c r="F40" s="1736"/>
      <c r="G40" s="1736"/>
      <c r="H40" s="1736"/>
      <c r="I40" s="1736"/>
      <c r="J40" s="1736"/>
      <c r="K40" s="45">
        <v>16</v>
      </c>
      <c r="L40" s="1728" t="str">
        <f>VLOOKUP($BJ$30,[2]eFHH!$P$1:$XX$4020,25,FALSE)</f>
        <v>Member of CDC</v>
      </c>
      <c r="M40" s="1434"/>
      <c r="N40" s="1434"/>
      <c r="O40" s="1434"/>
      <c r="P40" s="1434"/>
      <c r="Q40" s="1434"/>
      <c r="R40" s="1434"/>
      <c r="S40" s="1432"/>
      <c r="U40" s="1670"/>
      <c r="V40" s="209"/>
      <c r="W40" s="1736"/>
      <c r="X40" s="1736"/>
      <c r="Y40" s="1736"/>
      <c r="Z40" s="1736"/>
      <c r="AA40" s="1736"/>
      <c r="AB40" s="1736"/>
      <c r="AC40" s="1736"/>
      <c r="AD40" s="1736"/>
      <c r="AE40" s="1736"/>
      <c r="AF40" s="45">
        <v>16</v>
      </c>
      <c r="AG40" s="1728" t="str">
        <f>VLOOKUP($BJ$30,[2]eFHH!$P$1:$XX$4020,25,FALSE)</f>
        <v>Member of CDC</v>
      </c>
      <c r="AH40" s="1434"/>
      <c r="AI40" s="1434"/>
      <c r="AJ40" s="1434"/>
      <c r="AK40" s="1434"/>
      <c r="AL40" s="1434"/>
      <c r="AM40" s="1434"/>
      <c r="AN40" s="1432"/>
      <c r="AP40" s="145"/>
      <c r="AQ40" s="209"/>
      <c r="AR40" s="1736"/>
      <c r="AS40" s="1736"/>
      <c r="AT40" s="1736"/>
      <c r="AU40" s="1736"/>
      <c r="AV40" s="1736"/>
      <c r="AW40" s="1736"/>
      <c r="AX40" s="1736"/>
      <c r="AY40" s="1736"/>
      <c r="AZ40" s="1736"/>
      <c r="BA40" s="45">
        <v>16</v>
      </c>
      <c r="BB40" s="1728" t="str">
        <f>VLOOKUP($BJ$30,[2]eFHH!$P$1:$XX$4020,25,FALSE)</f>
        <v>Member of CDC</v>
      </c>
      <c r="BC40" s="1434"/>
      <c r="BD40" s="1434"/>
      <c r="BE40" s="1434"/>
      <c r="BF40" s="1434"/>
      <c r="BG40" s="1434"/>
      <c r="BH40" s="1434"/>
      <c r="BI40" s="1432"/>
      <c r="BJ40" s="68"/>
      <c r="BK40" s="21"/>
    </row>
    <row r="41" spans="1:69" s="28" customFormat="1" ht="14.25" customHeight="1">
      <c r="A41" s="492"/>
      <c r="B41" s="345"/>
      <c r="C41" s="1737"/>
      <c r="D41" s="1738"/>
      <c r="E41" s="1738"/>
      <c r="F41" s="1738"/>
      <c r="G41" s="1738"/>
      <c r="H41" s="251" t="s">
        <v>0</v>
      </c>
      <c r="I41" s="251" t="s">
        <v>1</v>
      </c>
      <c r="J41" s="1738"/>
      <c r="K41" s="58">
        <v>17</v>
      </c>
      <c r="L41" s="1739" t="str">
        <f>VLOOKUP($BJ$30,[2]eFHH!$P$1:$XX$4020,26,FALSE)</f>
        <v>Member of District Council</v>
      </c>
      <c r="M41" s="1740"/>
      <c r="N41" s="1740"/>
      <c r="O41" s="1740"/>
      <c r="P41" s="1740"/>
      <c r="Q41" s="1740"/>
      <c r="R41" s="1740"/>
      <c r="S41" s="1081"/>
      <c r="U41" s="145"/>
      <c r="V41" s="492"/>
      <c r="W41" s="345"/>
      <c r="X41" s="1737"/>
      <c r="Y41" s="1738"/>
      <c r="Z41" s="1738"/>
      <c r="AA41" s="1738"/>
      <c r="AB41" s="1738"/>
      <c r="AC41" s="251" t="s">
        <v>0</v>
      </c>
      <c r="AD41" s="251" t="s">
        <v>1</v>
      </c>
      <c r="AE41" s="1738"/>
      <c r="AF41" s="45">
        <v>17</v>
      </c>
      <c r="AG41" s="1741" t="str">
        <f>VLOOKUP($BJ$30,[2]eFHH!$P$1:$XX$4020,26,FALSE)</f>
        <v>Member of District Council</v>
      </c>
      <c r="AH41" s="1742"/>
      <c r="AI41" s="1742"/>
      <c r="AJ41" s="1742"/>
      <c r="AK41" s="1742"/>
      <c r="AL41" s="1742"/>
      <c r="AM41" s="1742"/>
      <c r="AN41" s="1121"/>
      <c r="AP41" s="145"/>
      <c r="AQ41" s="492"/>
      <c r="AR41" s="345"/>
      <c r="AS41" s="1737"/>
      <c r="AT41" s="1738"/>
      <c r="AU41" s="1738"/>
      <c r="AV41" s="1738"/>
      <c r="AW41" s="1738"/>
      <c r="AX41" s="251" t="s">
        <v>0</v>
      </c>
      <c r="AY41" s="251" t="s">
        <v>1</v>
      </c>
      <c r="AZ41" s="1738"/>
      <c r="BA41" s="45">
        <v>17</v>
      </c>
      <c r="BB41" s="1741" t="str">
        <f>VLOOKUP($BJ$30,[2]eFHH!$P$1:$XX$4020,26,FALSE)</f>
        <v>Member of District Council</v>
      </c>
      <c r="BC41" s="1742"/>
      <c r="BD41" s="1742"/>
      <c r="BE41" s="1742"/>
      <c r="BF41" s="1742"/>
      <c r="BG41" s="1742"/>
      <c r="BH41" s="1742"/>
      <c r="BI41" s="1121"/>
      <c r="BK41" s="21"/>
    </row>
    <row r="42" spans="1:69" s="28" customFormat="1" ht="14.25" customHeight="1">
      <c r="A42" s="150" t="s">
        <v>6</v>
      </c>
      <c r="B42" s="1743" t="str">
        <f>VLOOKUP($BJ$30,[2]eFHH!$P$1:$XX$4020,27,FALSE)</f>
        <v>Other:</v>
      </c>
      <c r="C42" s="75"/>
      <c r="D42" s="76"/>
      <c r="E42" s="76"/>
      <c r="F42" s="76"/>
      <c r="G42" s="76"/>
      <c r="H42" s="76"/>
      <c r="I42" s="76"/>
      <c r="J42" s="76"/>
      <c r="K42" s="76"/>
      <c r="L42" s="76"/>
      <c r="M42" s="76"/>
      <c r="N42" s="76"/>
      <c r="O42" s="76"/>
      <c r="P42" s="76"/>
      <c r="Q42" s="76"/>
      <c r="R42" s="76"/>
      <c r="S42" s="77"/>
      <c r="U42" s="178"/>
      <c r="V42" s="150" t="s">
        <v>6</v>
      </c>
      <c r="W42" s="1743" t="str">
        <f>VLOOKUP($BJ$30,[2]eFHH!$P$1:$XX$4020,27,FALSE)</f>
        <v>Other:</v>
      </c>
      <c r="X42" s="75"/>
      <c r="Y42" s="76"/>
      <c r="Z42" s="76"/>
      <c r="AA42" s="76"/>
      <c r="AB42" s="76"/>
      <c r="AC42" s="76"/>
      <c r="AD42" s="76"/>
      <c r="AE42" s="76"/>
      <c r="AF42" s="79"/>
      <c r="AG42" s="79"/>
      <c r="AH42" s="79"/>
      <c r="AI42" s="79"/>
      <c r="AJ42" s="79"/>
      <c r="AK42" s="79"/>
      <c r="AL42" s="79"/>
      <c r="AM42" s="79"/>
      <c r="AN42" s="80"/>
      <c r="AP42" s="178"/>
      <c r="AQ42" s="150" t="s">
        <v>6</v>
      </c>
      <c r="AR42" s="1743" t="str">
        <f>VLOOKUP($BJ$30,[2]eFHH!$P$1:$XX$4020,27,FALSE)</f>
        <v>Other:</v>
      </c>
      <c r="AS42" s="75"/>
      <c r="AT42" s="76"/>
      <c r="AU42" s="76"/>
      <c r="AV42" s="76"/>
      <c r="AW42" s="76"/>
      <c r="AX42" s="76"/>
      <c r="AY42" s="76"/>
      <c r="AZ42" s="76"/>
      <c r="BA42" s="79"/>
      <c r="BB42" s="79"/>
      <c r="BC42" s="79"/>
      <c r="BD42" s="79"/>
      <c r="BE42" s="79"/>
      <c r="BF42" s="79"/>
      <c r="BG42" s="79"/>
      <c r="BH42" s="79"/>
      <c r="BI42" s="80"/>
    </row>
    <row r="43" spans="1:69" s="28" customFormat="1" ht="14.25" customHeight="1">
      <c r="A43" s="157"/>
      <c r="B43" s="1744"/>
      <c r="C43" s="81"/>
      <c r="D43" s="82"/>
      <c r="E43" s="82"/>
      <c r="F43" s="82"/>
      <c r="G43" s="82"/>
      <c r="H43" s="82"/>
      <c r="I43" s="82"/>
      <c r="J43" s="82"/>
      <c r="K43" s="82"/>
      <c r="L43" s="82"/>
      <c r="M43" s="82"/>
      <c r="N43" s="82"/>
      <c r="O43" s="82"/>
      <c r="P43" s="82"/>
      <c r="Q43" s="82"/>
      <c r="R43" s="82"/>
      <c r="S43" s="83"/>
      <c r="U43" s="145"/>
      <c r="V43" s="157"/>
      <c r="W43" s="1744"/>
      <c r="X43" s="81"/>
      <c r="Y43" s="82"/>
      <c r="Z43" s="82"/>
      <c r="AA43" s="82"/>
      <c r="AB43" s="82"/>
      <c r="AC43" s="82"/>
      <c r="AD43" s="82"/>
      <c r="AE43" s="82"/>
      <c r="AF43" s="82"/>
      <c r="AG43" s="82"/>
      <c r="AH43" s="82"/>
      <c r="AI43" s="82"/>
      <c r="AJ43" s="82"/>
      <c r="AK43" s="82"/>
      <c r="AL43" s="82"/>
      <c r="AM43" s="82"/>
      <c r="AN43" s="83"/>
      <c r="AP43" s="145"/>
      <c r="AQ43" s="157"/>
      <c r="AR43" s="1744"/>
      <c r="AS43" s="81"/>
      <c r="AT43" s="82"/>
      <c r="AU43" s="82"/>
      <c r="AV43" s="82"/>
      <c r="AW43" s="82"/>
      <c r="AX43" s="82"/>
      <c r="AY43" s="82"/>
      <c r="AZ43" s="82"/>
      <c r="BA43" s="82"/>
      <c r="BB43" s="82"/>
      <c r="BC43" s="82"/>
      <c r="BD43" s="82"/>
      <c r="BE43" s="82"/>
      <c r="BF43" s="82"/>
      <c r="BG43" s="82"/>
      <c r="BH43" s="82"/>
      <c r="BI43" s="83"/>
    </row>
    <row r="44" spans="1:69" ht="15.75" customHeight="1">
      <c r="A44" s="1" t="str">
        <f>CONCATENATE([2]Sections!$K$1," - / - ",[2]Sections!$K$6," ",[2]Sections!$L$6,": ",[2]Sections!$N$6," [ ",[2]Sections!$V$2," ",ROMAN(COUNT($BM$1:$BM$886))," / ",ROMAN(BM44)," ]")</f>
        <v>Female Household Questionnaire - / - Section 3: Local Governance [ Page II / II ]</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M44" s="3">
        <v>2</v>
      </c>
    </row>
    <row r="45" spans="1:69" ht="6" customHeight="1"/>
    <row r="46" spans="1:69" ht="15" customHeight="1">
      <c r="A46" s="55">
        <f>VLOOKUP(BN46,[2]eFHH!$K$4:$M$346,3,FALSE)</f>
        <v>3.0399999999999991</v>
      </c>
      <c r="B46" s="56"/>
      <c r="C46" s="120" t="str">
        <f>VLOOKUP(BN46,[2]eFHH!$P$1:$XX$4020,8,FALSE)</f>
        <v>If a woman in the village suffers from some dispute relating to inheritance or property ownership, who will resolve it?</v>
      </c>
      <c r="D46" s="120"/>
      <c r="E46" s="120"/>
      <c r="F46" s="120"/>
      <c r="G46" s="120"/>
      <c r="H46" s="120"/>
      <c r="I46" s="120"/>
      <c r="J46" s="120"/>
      <c r="K46" s="120"/>
      <c r="L46" s="120"/>
      <c r="M46" s="120"/>
      <c r="N46" s="120"/>
      <c r="O46" s="120"/>
      <c r="P46" s="120"/>
      <c r="Q46" s="120"/>
      <c r="R46" s="120"/>
      <c r="S46" s="121"/>
      <c r="T46" s="3"/>
      <c r="U46" s="544"/>
      <c r="V46" s="187">
        <f>VLOOKUP(BP46,[2]eFHH!$K$4:$M$346,3,FALSE)</f>
        <v>3.0499999999999989</v>
      </c>
      <c r="W46" s="187"/>
      <c r="X46" s="188" t="str">
        <f>VLOOKUP(BP46,[2]eFHH!$P$1:$XX$4020,8,FALSE)</f>
        <v>At the village level, who is usually guiding people in the issues such as wearing chadori or girls going to school?</v>
      </c>
      <c r="Y46" s="188"/>
      <c r="Z46" s="188"/>
      <c r="AA46" s="188"/>
      <c r="AB46" s="188"/>
      <c r="AC46" s="188"/>
      <c r="AD46" s="188"/>
      <c r="AE46" s="188"/>
      <c r="AF46" s="188"/>
      <c r="AG46" s="188"/>
      <c r="AH46" s="188"/>
      <c r="AI46" s="188"/>
      <c r="AJ46" s="188"/>
      <c r="AK46" s="188"/>
      <c r="AL46" s="188"/>
      <c r="AM46" s="188"/>
      <c r="AN46" s="188"/>
      <c r="AO46" s="3"/>
      <c r="AP46" s="544"/>
      <c r="AQ46" s="55">
        <f>VLOOKUP(BJ46,[2]eFHH!$K$4:$M$346,3,FALSE)</f>
        <v>3.0599999999999987</v>
      </c>
      <c r="AR46" s="56"/>
      <c r="AS46" s="15" t="str">
        <f>VLOOKUP(BJ46,[2]eFHH!$P$1:$XX$3017,8,FALSE)</f>
        <v>In your opinion, how should the {malik / arbab / qariyadar} be selected? Should they inherit their position, be selected by tribal elders, selected by  central government, be selected by villagers through a secret ballot election or a meeting, or by another method?</v>
      </c>
      <c r="AT46" s="1745"/>
      <c r="AU46" s="1745"/>
      <c r="AV46" s="1745"/>
      <c r="AW46" s="1745"/>
      <c r="AX46" s="1745"/>
      <c r="AY46" s="1745"/>
      <c r="AZ46" s="1745"/>
      <c r="BA46" s="1745"/>
      <c r="BB46" s="1745"/>
      <c r="BC46" s="1745"/>
      <c r="BD46" s="1745"/>
      <c r="BE46" s="1745"/>
      <c r="BF46" s="1745"/>
      <c r="BG46" s="1745"/>
      <c r="BH46" s="1745"/>
      <c r="BI46" s="1746"/>
      <c r="BJ46" s="239">
        <v>6.21</v>
      </c>
      <c r="BK46" s="239"/>
      <c r="BN46" s="38">
        <v>6.09</v>
      </c>
      <c r="BO46" s="38"/>
      <c r="BP46" s="38">
        <v>6.11</v>
      </c>
      <c r="BQ46" s="38"/>
    </row>
    <row r="47" spans="1:69" ht="15" customHeight="1">
      <c r="A47" s="197"/>
      <c r="B47" s="198"/>
      <c r="C47" s="131"/>
      <c r="D47" s="131"/>
      <c r="E47" s="131"/>
      <c r="F47" s="131"/>
      <c r="G47" s="131"/>
      <c r="H47" s="131"/>
      <c r="I47" s="131"/>
      <c r="J47" s="131"/>
      <c r="K47" s="131"/>
      <c r="L47" s="131"/>
      <c r="M47" s="131"/>
      <c r="N47" s="131"/>
      <c r="O47" s="131"/>
      <c r="P47" s="131"/>
      <c r="Q47" s="131"/>
      <c r="R47" s="131"/>
      <c r="S47" s="132"/>
      <c r="T47" s="3"/>
      <c r="U47" s="544"/>
      <c r="V47" s="187"/>
      <c r="W47" s="187"/>
      <c r="X47" s="188"/>
      <c r="Y47" s="188"/>
      <c r="Z47" s="188"/>
      <c r="AA47" s="188"/>
      <c r="AB47" s="188"/>
      <c r="AC47" s="188"/>
      <c r="AD47" s="188"/>
      <c r="AE47" s="188"/>
      <c r="AF47" s="188"/>
      <c r="AG47" s="188"/>
      <c r="AH47" s="188"/>
      <c r="AI47" s="188"/>
      <c r="AJ47" s="188"/>
      <c r="AK47" s="188"/>
      <c r="AL47" s="188"/>
      <c r="AM47" s="188"/>
      <c r="AN47" s="188"/>
      <c r="AO47" s="3"/>
      <c r="AP47" s="544"/>
      <c r="AQ47" s="197"/>
      <c r="AR47" s="198"/>
      <c r="AS47" s="1747"/>
      <c r="AT47" s="1747"/>
      <c r="AU47" s="1747"/>
      <c r="AV47" s="1747"/>
      <c r="AW47" s="1747"/>
      <c r="AX47" s="1747"/>
      <c r="AY47" s="1747"/>
      <c r="AZ47" s="1747"/>
      <c r="BA47" s="1747"/>
      <c r="BB47" s="1747"/>
      <c r="BC47" s="1747"/>
      <c r="BD47" s="1747"/>
      <c r="BE47" s="1747"/>
      <c r="BF47" s="1747"/>
      <c r="BG47" s="1747"/>
      <c r="BH47" s="1747"/>
      <c r="BI47" s="1748"/>
      <c r="BJ47" s="43">
        <f>VLOOKUP(BJ46,[2]eFHH!$P$1:$XX$3017,60,FALSE)</f>
        <v>0</v>
      </c>
      <c r="BK47" s="43"/>
      <c r="BN47" s="43">
        <f>VLOOKUP(BN46,[2]eFHH!$P$1:$XX$3017,60,FALSE)</f>
        <v>0</v>
      </c>
      <c r="BO47" s="43"/>
      <c r="BP47" s="43">
        <f>VLOOKUP(BP46,[2]eFHH!$P$1:$XX$3017,60,FALSE)</f>
        <v>0</v>
      </c>
      <c r="BQ47" s="43"/>
    </row>
    <row r="48" spans="1:69" ht="15" customHeight="1">
      <c r="A48" s="125"/>
      <c r="B48" s="126"/>
      <c r="C48" s="127"/>
      <c r="D48" s="127"/>
      <c r="E48" s="127"/>
      <c r="F48" s="127"/>
      <c r="G48" s="127"/>
      <c r="H48" s="127"/>
      <c r="I48" s="127"/>
      <c r="J48" s="127"/>
      <c r="K48" s="127"/>
      <c r="L48" s="127"/>
      <c r="M48" s="127"/>
      <c r="N48" s="127"/>
      <c r="O48" s="127"/>
      <c r="P48" s="127"/>
      <c r="Q48" s="127"/>
      <c r="R48" s="127"/>
      <c r="S48" s="128"/>
      <c r="T48" s="3"/>
      <c r="U48" s="544"/>
      <c r="V48" s="296" t="s">
        <v>5</v>
      </c>
      <c r="W48" s="1749" t="str">
        <f>VLOOKUP(BP46,[2]eFHH!$P$1:$XX$4020,10,FALSE)</f>
        <v>No Such Person</v>
      </c>
      <c r="X48" s="1750"/>
      <c r="Y48" s="1750"/>
      <c r="Z48" s="1751"/>
      <c r="AA48" s="48"/>
      <c r="AB48" s="1751"/>
      <c r="AC48" s="1751"/>
      <c r="AD48" s="1751"/>
      <c r="AE48" s="233"/>
      <c r="AF48" s="233"/>
      <c r="AG48" s="233"/>
      <c r="AH48" s="233"/>
      <c r="AI48" s="1752"/>
      <c r="AJ48" s="1752"/>
      <c r="AK48" s="1752"/>
      <c r="AL48" s="1752"/>
      <c r="AM48" s="1752"/>
      <c r="AN48" s="234"/>
      <c r="AO48" s="3"/>
      <c r="AP48" s="544"/>
      <c r="AQ48" s="197"/>
      <c r="AR48" s="198"/>
      <c r="AS48" s="1747"/>
      <c r="AT48" s="1747"/>
      <c r="AU48" s="1747"/>
      <c r="AV48" s="1747"/>
      <c r="AW48" s="1747"/>
      <c r="AX48" s="1747"/>
      <c r="AY48" s="1747"/>
      <c r="AZ48" s="1747"/>
      <c r="BA48" s="1747"/>
      <c r="BB48" s="1747"/>
      <c r="BC48" s="1747"/>
      <c r="BD48" s="1747"/>
      <c r="BE48" s="1747"/>
      <c r="BF48" s="1747"/>
      <c r="BG48" s="1747"/>
      <c r="BH48" s="1747"/>
      <c r="BI48" s="1748"/>
      <c r="BJ48" s="140" t="str">
        <f>VLOOKUP(BJ46,[2]eFHH!$P$1:$XX$3017,3,FALSE)</f>
        <v/>
      </c>
      <c r="BK48" s="140"/>
      <c r="BN48" s="140" t="str">
        <f>VLOOKUP(BN46,[2]eFHH!$P$1:$XX$3017,3,FALSE)</f>
        <v/>
      </c>
      <c r="BO48" s="140"/>
      <c r="BP48" s="140" t="str">
        <f>VLOOKUP(BP46,[2]eFHH!$P$1:$XX$3017,3,FALSE)</f>
        <v/>
      </c>
      <c r="BQ48" s="140"/>
    </row>
    <row r="49" spans="1:63" ht="15" customHeight="1">
      <c r="A49" s="296" t="s">
        <v>5</v>
      </c>
      <c r="B49" s="1672" t="str">
        <f>VLOOKUP(BN46,[2]eFHH!$P$1:$XX$4020,10,FALSE)</f>
        <v>No Such Person</v>
      </c>
      <c r="C49" s="1673"/>
      <c r="D49" s="1673"/>
      <c r="E49" s="690"/>
      <c r="F49" s="48"/>
      <c r="G49" s="690"/>
      <c r="H49" s="690"/>
      <c r="I49" s="690"/>
      <c r="J49" s="1674"/>
      <c r="K49" s="1674"/>
      <c r="L49" s="1674"/>
      <c r="M49" s="1674"/>
      <c r="N49" s="681"/>
      <c r="O49" s="681"/>
      <c r="P49" s="681"/>
      <c r="Q49" s="681"/>
      <c r="R49" s="681"/>
      <c r="S49" s="1675"/>
      <c r="U49" s="119"/>
      <c r="V49" s="251">
        <v>1</v>
      </c>
      <c r="W49" s="560" t="str">
        <f>VLOOKUP(BP46,[2]eFHH!$P$1:$XX$4020,11,FALSE)</f>
        <v>Malik</v>
      </c>
      <c r="X49" s="12"/>
      <c r="Y49" s="12"/>
      <c r="Z49" s="3"/>
      <c r="AA49" s="315">
        <v>12</v>
      </c>
      <c r="AB49" s="684" t="str">
        <f>VLOOKUP(BP46,[2]eFHH!$P$1:$XX$4020,22,FALSE)</f>
        <v>Rohani</v>
      </c>
      <c r="AC49" s="3"/>
      <c r="AD49" s="3"/>
      <c r="AE49" s="3"/>
      <c r="AF49" s="3"/>
      <c r="AG49" s="3"/>
      <c r="AH49" s="258">
        <v>21</v>
      </c>
      <c r="AI49" s="1686" t="str">
        <f>VLOOKUP(BP46,[2]eFHH!$P$1:$XX$4020,31,FALSE)</f>
        <v>Member of CDC</v>
      </c>
      <c r="AJ49" s="1687"/>
      <c r="AK49" s="1687"/>
      <c r="AL49" s="1687"/>
      <c r="AM49" s="1687"/>
      <c r="AN49" s="1688"/>
      <c r="AO49" s="3"/>
      <c r="AP49" s="579"/>
      <c r="AQ49" s="125"/>
      <c r="AR49" s="126"/>
      <c r="AS49" s="1753"/>
      <c r="AT49" s="1753"/>
      <c r="AU49" s="1753"/>
      <c r="AV49" s="1753"/>
      <c r="AW49" s="1753"/>
      <c r="AX49" s="1753"/>
      <c r="AY49" s="1753"/>
      <c r="AZ49" s="1753"/>
      <c r="BA49" s="1753"/>
      <c r="BB49" s="1753"/>
      <c r="BC49" s="1753"/>
      <c r="BD49" s="1753"/>
      <c r="BE49" s="1753"/>
      <c r="BF49" s="1753"/>
      <c r="BG49" s="1753"/>
      <c r="BH49" s="1753"/>
      <c r="BI49" s="1754"/>
      <c r="BJ49" s="4"/>
      <c r="BK49" s="3"/>
    </row>
    <row r="50" spans="1:63" ht="14.25" customHeight="1">
      <c r="A50" s="251">
        <v>1</v>
      </c>
      <c r="B50" s="560" t="str">
        <f>VLOOKUP(BN46,[2]eFHH!$P$1:$XX$4020,11,FALSE)</f>
        <v>Malik</v>
      </c>
      <c r="C50" s="12"/>
      <c r="D50" s="12"/>
      <c r="E50" s="3"/>
      <c r="F50" s="315">
        <v>12</v>
      </c>
      <c r="G50" s="684" t="str">
        <f>VLOOKUP(BN46,[2]eFHH!$P$1:$XX$4020,22,FALSE)</f>
        <v>Rohani</v>
      </c>
      <c r="H50" s="3"/>
      <c r="I50" s="3"/>
      <c r="J50" s="3"/>
      <c r="K50" s="3"/>
      <c r="L50" s="3"/>
      <c r="M50" s="258">
        <v>21</v>
      </c>
      <c r="N50" s="1686" t="str">
        <f>VLOOKUP(BN46,[2]eFHH!$P$1:$XX$4020,31,FALSE)</f>
        <v>Member of CDC</v>
      </c>
      <c r="O50" s="1687"/>
      <c r="P50" s="1687"/>
      <c r="Q50" s="1687"/>
      <c r="R50" s="1687"/>
      <c r="S50" s="1688"/>
      <c r="U50" s="119"/>
      <c r="V50" s="251">
        <v>2</v>
      </c>
      <c r="W50" s="706" t="str">
        <f>VLOOKUP(BP46,[2]eFHH!$P$1:$XX$4020,12,FALSE)</f>
        <v>Arbab</v>
      </c>
      <c r="X50" s="698"/>
      <c r="Y50" s="698"/>
      <c r="Z50" s="709"/>
      <c r="AA50" s="251">
        <v>13</v>
      </c>
      <c r="AB50" s="1678" t="str">
        <f>VLOOKUP(BP46,[2]eFHH!$P$1:$XX$4020,23,FALSE)</f>
        <v>Judge</v>
      </c>
      <c r="AC50" s="1607"/>
      <c r="AD50" s="1607"/>
      <c r="AE50" s="1607"/>
      <c r="AF50" s="1607"/>
      <c r="AG50" s="1608"/>
      <c r="AH50" s="263"/>
      <c r="AI50" s="1690"/>
      <c r="AJ50" s="1691"/>
      <c r="AK50" s="1691"/>
      <c r="AL50" s="1691"/>
      <c r="AM50" s="1691"/>
      <c r="AN50" s="1692"/>
      <c r="AO50" s="3"/>
      <c r="AP50" s="119"/>
      <c r="AQ50" s="296">
        <v>1</v>
      </c>
      <c r="AR50" s="335" t="str">
        <f>VLOOKUP(BJ46,[2]eFHH!$P$1:$XX$3017,10,FALSE)</f>
        <v>Position Should be Inherited from Father or Family</v>
      </c>
      <c r="AS50" s="2"/>
      <c r="AT50" s="2"/>
      <c r="AU50" s="2"/>
      <c r="AV50" s="2"/>
      <c r="AW50" s="2"/>
      <c r="AX50" s="2"/>
      <c r="AY50" s="2"/>
      <c r="AZ50" s="2"/>
      <c r="BA50" s="2"/>
      <c r="BB50" s="2"/>
      <c r="BC50" s="2"/>
      <c r="BD50" s="2"/>
      <c r="BE50" s="2"/>
      <c r="BF50" s="2"/>
      <c r="BG50" s="2"/>
      <c r="BH50" s="2"/>
      <c r="BI50" s="618"/>
      <c r="BJ50" s="4"/>
      <c r="BK50" s="3"/>
    </row>
    <row r="51" spans="1:63" ht="14.25" customHeight="1">
      <c r="A51" s="251">
        <v>2</v>
      </c>
      <c r="B51" s="706" t="str">
        <f>VLOOKUP(BN46,[2]eFHH!$P$1:$XX$4020,12,FALSE)</f>
        <v>Arbab</v>
      </c>
      <c r="C51" s="698"/>
      <c r="D51" s="698"/>
      <c r="E51" s="709"/>
      <c r="F51" s="251">
        <v>13</v>
      </c>
      <c r="G51" s="1678" t="str">
        <f>VLOOKUP(BN46,[2]eFHH!$P$1:$XX$4020,23,FALSE)</f>
        <v>Judge</v>
      </c>
      <c r="H51" s="1607"/>
      <c r="I51" s="1607"/>
      <c r="J51" s="1607"/>
      <c r="K51" s="1607"/>
      <c r="L51" s="1608"/>
      <c r="M51" s="263"/>
      <c r="N51" s="1690"/>
      <c r="O51" s="1691"/>
      <c r="P51" s="1691"/>
      <c r="Q51" s="1691"/>
      <c r="R51" s="1691"/>
      <c r="S51" s="1692"/>
      <c r="U51" s="119"/>
      <c r="V51" s="251">
        <v>3</v>
      </c>
      <c r="W51" s="706" t="str">
        <f>VLOOKUP(BP46,[2]eFHH!$P$1:$XX$4020,13,FALSE)</f>
        <v>Qariyadar</v>
      </c>
      <c r="X51" s="698"/>
      <c r="Y51" s="698"/>
      <c r="Z51" s="709"/>
      <c r="AA51" s="288">
        <v>14</v>
      </c>
      <c r="AB51" s="1678" t="str">
        <f>VLOOKUP(BP46,[2]eFHH!$P$1:$XX$4020,24,FALSE)</f>
        <v>Tribal Elders</v>
      </c>
      <c r="AC51" s="709"/>
      <c r="AD51" s="709"/>
      <c r="AE51" s="999"/>
      <c r="AF51" s="999"/>
      <c r="AG51" s="1416"/>
      <c r="AH51" s="315">
        <v>22</v>
      </c>
      <c r="AI51" s="817" t="str">
        <f>VLOOKUP(BP46,[2]eFHH!$P$1:$XX$4020,32,FALSE)</f>
        <v>Head of Council</v>
      </c>
      <c r="AJ51" s="1755"/>
      <c r="AK51" s="1755"/>
      <c r="AL51" s="1755"/>
      <c r="AM51" s="1755"/>
      <c r="AN51" s="1756"/>
      <c r="AO51" s="3"/>
      <c r="AP51" s="119"/>
      <c r="AQ51" s="1757" t="str">
        <f>VLOOKUP(BJ46,[2]eFHH!$P$1:$XX$3017,11,FALSE)</f>
        <v>Select by:</v>
      </c>
      <c r="AR51" s="1758"/>
      <c r="AS51" s="1758"/>
      <c r="AT51" s="1758"/>
      <c r="AU51" s="1758"/>
      <c r="AV51" s="1758"/>
      <c r="AW51" s="1758"/>
      <c r="AX51" s="1758"/>
      <c r="AY51" s="1758"/>
      <c r="AZ51" s="1758"/>
      <c r="BA51" s="1758"/>
      <c r="BB51" s="1758"/>
      <c r="BC51" s="1758"/>
      <c r="BD51" s="1758"/>
      <c r="BE51" s="1758"/>
      <c r="BF51" s="1758"/>
      <c r="BG51" s="1758"/>
      <c r="BH51" s="1758"/>
      <c r="BI51" s="1759"/>
      <c r="BJ51" s="4"/>
      <c r="BK51" s="3"/>
    </row>
    <row r="52" spans="1:63" ht="14.25" customHeight="1">
      <c r="A52" s="251">
        <v>3</v>
      </c>
      <c r="B52" s="706" t="str">
        <f>VLOOKUP(BN46,[2]eFHH!$P$1:$XX$4020,13,FALSE)</f>
        <v>Qariyadar</v>
      </c>
      <c r="C52" s="698"/>
      <c r="D52" s="698"/>
      <c r="E52" s="709"/>
      <c r="F52" s="288">
        <v>14</v>
      </c>
      <c r="G52" s="1678" t="str">
        <f>VLOOKUP(BN46,[2]eFHH!$P$1:$XX$4020,24,FALSE)</f>
        <v>Tribal Elders</v>
      </c>
      <c r="H52" s="709"/>
      <c r="I52" s="709"/>
      <c r="J52" s="999"/>
      <c r="K52" s="999"/>
      <c r="L52" s="1416"/>
      <c r="M52" s="315">
        <v>22</v>
      </c>
      <c r="N52" s="817" t="str">
        <f>VLOOKUP(BN46,[2]eFHH!$P$1:$XX$4020,32,FALSE)</f>
        <v>Head of Council</v>
      </c>
      <c r="O52" s="1755"/>
      <c r="P52" s="1755"/>
      <c r="Q52" s="1755"/>
      <c r="R52" s="1755"/>
      <c r="S52" s="1756"/>
      <c r="U52" s="119"/>
      <c r="V52" s="251">
        <v>4</v>
      </c>
      <c r="W52" s="706" t="str">
        <f>VLOOKUP(BP46,[2]eFHH!$P$1:$XX$4020,14,FALSE)</f>
        <v>Khan</v>
      </c>
      <c r="X52" s="1683"/>
      <c r="Y52" s="1683"/>
      <c r="Z52" s="709"/>
      <c r="AA52" s="251">
        <v>15</v>
      </c>
      <c r="AB52" s="1678" t="str">
        <f>VLOOKUP(BP46,[2]eFHH!$P$1:$XX$4020,25,FALSE)</f>
        <v>Whitebeards</v>
      </c>
      <c r="AC52" s="1607"/>
      <c r="AD52" s="1607"/>
      <c r="AE52" s="1607"/>
      <c r="AF52" s="1607"/>
      <c r="AG52" s="709"/>
      <c r="AH52" s="251">
        <v>23</v>
      </c>
      <c r="AI52" s="1678" t="str">
        <f>VLOOKUP(BP46,[2]eFHH!$P$1:$XX$4020,33,FALSE)</f>
        <v>Member of Council</v>
      </c>
      <c r="AJ52" s="1684"/>
      <c r="AK52" s="1684"/>
      <c r="AL52" s="1684"/>
      <c r="AM52" s="1684"/>
      <c r="AN52" s="1685"/>
      <c r="AO52" s="3"/>
      <c r="AP52" s="119"/>
      <c r="AQ52" s="288">
        <v>2</v>
      </c>
      <c r="AR52" s="335" t="str">
        <f>VLOOKUP(BJ46,[2]eFHH!$P$1:$XX$3017,12,FALSE)</f>
        <v>Powerful People in Village</v>
      </c>
      <c r="AS52" s="2"/>
      <c r="AT52" s="2"/>
      <c r="AU52" s="2"/>
      <c r="AV52" s="2"/>
      <c r="AW52" s="2"/>
      <c r="AX52" s="2"/>
      <c r="AY52" s="2"/>
      <c r="AZ52" s="595">
        <v>10</v>
      </c>
      <c r="BA52" s="1760" t="str">
        <f>VLOOKUP(BJ46,[2]eFHH!$P$1:$XX$3017,20,FALSE)</f>
        <v>Secret Ballot Election Open to All Villagers</v>
      </c>
      <c r="BB52" s="1760"/>
      <c r="BC52" s="1760"/>
      <c r="BD52" s="1760"/>
      <c r="BE52" s="1760"/>
      <c r="BF52" s="1760"/>
      <c r="BG52" s="1760"/>
      <c r="BH52" s="1760"/>
      <c r="BI52" s="1761"/>
      <c r="BJ52" s="4"/>
      <c r="BK52" s="3"/>
    </row>
    <row r="53" spans="1:63" ht="14.25" customHeight="1">
      <c r="A53" s="251">
        <v>4</v>
      </c>
      <c r="B53" s="706" t="str">
        <f>VLOOKUP(BN46,[2]eFHH!$P$1:$XX$4020,14,FALSE)</f>
        <v>Khan</v>
      </c>
      <c r="C53" s="1683"/>
      <c r="D53" s="1683"/>
      <c r="E53" s="709"/>
      <c r="F53" s="251">
        <v>15</v>
      </c>
      <c r="G53" s="1678" t="str">
        <f>VLOOKUP(BN46,[2]eFHH!$P$1:$XX$4020,25,FALSE)</f>
        <v>Whitebeards</v>
      </c>
      <c r="H53" s="1607"/>
      <c r="I53" s="1607"/>
      <c r="J53" s="1607"/>
      <c r="K53" s="1607"/>
      <c r="L53" s="709"/>
      <c r="M53" s="251">
        <v>23</v>
      </c>
      <c r="N53" s="1678" t="str">
        <f>VLOOKUP(BN46,[2]eFHH!$P$1:$XX$4020,33,FALSE)</f>
        <v>Member of Council</v>
      </c>
      <c r="O53" s="1684"/>
      <c r="P53" s="1684"/>
      <c r="Q53" s="1684"/>
      <c r="R53" s="1684"/>
      <c r="S53" s="1685"/>
      <c r="U53" s="119"/>
      <c r="V53" s="251">
        <v>5</v>
      </c>
      <c r="W53" s="706" t="str">
        <f>VLOOKUP(BP46,[2]eFHH!$P$1:$XX$4020,15,FALSE)</f>
        <v>Zamindar</v>
      </c>
      <c r="X53" s="1683"/>
      <c r="Y53" s="1683"/>
      <c r="Z53" s="709"/>
      <c r="AA53" s="251">
        <v>16</v>
      </c>
      <c r="AB53" s="1678" t="str">
        <f>VLOOKUP(BP46,[2]eFHH!$P$1:$XX$4020,26,FALSE)</f>
        <v>Council</v>
      </c>
      <c r="AC53" s="698"/>
      <c r="AD53" s="698"/>
      <c r="AE53" s="698"/>
      <c r="AF53" s="709"/>
      <c r="AG53" s="709"/>
      <c r="AH53" s="251">
        <v>24</v>
      </c>
      <c r="AI53" s="1678" t="str">
        <f>VLOOKUP(BP46,[2]eFHH!$P$1:$XX$4020,34,FALSE)</f>
        <v>Head of Tribal Council</v>
      </c>
      <c r="AJ53" s="1684"/>
      <c r="AK53" s="1684"/>
      <c r="AL53" s="1684"/>
      <c r="AM53" s="1684"/>
      <c r="AN53" s="1685"/>
      <c r="AO53" s="3"/>
      <c r="AP53" s="119"/>
      <c r="AQ53" s="595">
        <v>3</v>
      </c>
      <c r="AR53" s="1762" t="str">
        <f>VLOOKUP(BJ46,[2]eFHH!$P$1:$XX$3017,13,FALSE)</f>
        <v>White Beards / Tribal Elders</v>
      </c>
      <c r="AS53" s="1762"/>
      <c r="AT53" s="1762"/>
      <c r="AU53" s="1762"/>
      <c r="AV53" s="1762"/>
      <c r="AW53" s="1762"/>
      <c r="AX53" s="1762"/>
      <c r="AY53" s="1762"/>
      <c r="AZ53" s="595"/>
      <c r="BA53" s="1763"/>
      <c r="BB53" s="1763"/>
      <c r="BC53" s="1763"/>
      <c r="BD53" s="1763"/>
      <c r="BE53" s="1763"/>
      <c r="BF53" s="1763"/>
      <c r="BG53" s="1763"/>
      <c r="BH53" s="1763"/>
      <c r="BI53" s="1764"/>
      <c r="BJ53" s="4"/>
      <c r="BK53" s="3"/>
    </row>
    <row r="54" spans="1:63" ht="14.25" customHeight="1">
      <c r="A54" s="251">
        <v>5</v>
      </c>
      <c r="B54" s="706" t="str">
        <f>VLOOKUP(BN46,[2]eFHH!$P$1:$XX$4020,15,FALSE)</f>
        <v>Zamindar</v>
      </c>
      <c r="C54" s="1683"/>
      <c r="D54" s="1683"/>
      <c r="E54" s="709"/>
      <c r="F54" s="251">
        <v>16</v>
      </c>
      <c r="G54" s="1678" t="str">
        <f>VLOOKUP(BN46,[2]eFHH!$P$1:$XX$4020,26,FALSE)</f>
        <v>Council</v>
      </c>
      <c r="H54" s="698"/>
      <c r="I54" s="698"/>
      <c r="J54" s="698"/>
      <c r="K54" s="709"/>
      <c r="L54" s="709"/>
      <c r="M54" s="251">
        <v>24</v>
      </c>
      <c r="N54" s="1678" t="str">
        <f>VLOOKUP(BN46,[2]eFHH!$P$1:$XX$4020,34,FALSE)</f>
        <v>Head of Tribal Council</v>
      </c>
      <c r="O54" s="1684"/>
      <c r="P54" s="1684"/>
      <c r="Q54" s="1684"/>
      <c r="R54" s="1684"/>
      <c r="S54" s="1685"/>
      <c r="U54" s="119"/>
      <c r="V54" s="251">
        <v>6</v>
      </c>
      <c r="W54" s="706" t="str">
        <f>VLOOKUP(BP46,[2]eFHH!$P$1:$XX$4020,16,FALSE)</f>
        <v>Beg / Baay</v>
      </c>
      <c r="X54" s="999"/>
      <c r="Y54" s="999"/>
      <c r="Z54" s="709"/>
      <c r="AA54" s="315">
        <v>17</v>
      </c>
      <c r="AB54" s="1678" t="str">
        <f>VLOOKUP(BP46,[2]eFHH!$P$1:$XX$4020,27,FALSE)</f>
        <v>CDC</v>
      </c>
      <c r="AC54" s="698"/>
      <c r="AD54" s="698"/>
      <c r="AE54" s="698"/>
      <c r="AF54" s="698"/>
      <c r="AG54" s="709"/>
      <c r="AH54" s="251">
        <v>25</v>
      </c>
      <c r="AI54" s="1678" t="str">
        <f>VLOOKUP(BP46,[2]eFHH!$P$1:$XX$4020,35,FALSE)</f>
        <v>Member of Tribal Council</v>
      </c>
      <c r="AJ54" s="1684"/>
      <c r="AK54" s="1684"/>
      <c r="AL54" s="1684"/>
      <c r="AM54" s="1684"/>
      <c r="AN54" s="1685"/>
      <c r="AO54" s="3"/>
      <c r="AP54" s="119"/>
      <c r="AQ54" s="595"/>
      <c r="AR54" s="1762"/>
      <c r="AS54" s="1762"/>
      <c r="AT54" s="1762"/>
      <c r="AU54" s="1762"/>
      <c r="AV54" s="1762"/>
      <c r="AW54" s="1762"/>
      <c r="AX54" s="1762"/>
      <c r="AY54" s="1762"/>
      <c r="AZ54" s="595">
        <v>11</v>
      </c>
      <c r="BA54" s="1765" t="str">
        <f>VLOOKUP(BJ46,[2]eFHH!$P$1:$XX$3017,21,FALSE)</f>
        <v>Secret Ballot Election Open to Village Men</v>
      </c>
      <c r="BB54" s="1765"/>
      <c r="BC54" s="1765"/>
      <c r="BD54" s="1765"/>
      <c r="BE54" s="1765"/>
      <c r="BF54" s="1765"/>
      <c r="BG54" s="1765"/>
      <c r="BH54" s="1765"/>
      <c r="BI54" s="1765"/>
      <c r="BJ54" s="4"/>
      <c r="BK54" s="3"/>
    </row>
    <row r="55" spans="1:63" ht="14.25" customHeight="1">
      <c r="A55" s="251">
        <v>6</v>
      </c>
      <c r="B55" s="706" t="str">
        <f>VLOOKUP(BN46,[2]eFHH!$P$1:$XX$4020,16,FALSE)</f>
        <v>Beg / Baay</v>
      </c>
      <c r="C55" s="999"/>
      <c r="D55" s="999"/>
      <c r="E55" s="709"/>
      <c r="F55" s="315">
        <v>17</v>
      </c>
      <c r="G55" s="1678" t="str">
        <f>VLOOKUP(BN46,[2]eFHH!$P$1:$XX$4020,27,FALSE)</f>
        <v>CDC</v>
      </c>
      <c r="H55" s="698"/>
      <c r="I55" s="698"/>
      <c r="J55" s="698"/>
      <c r="K55" s="698"/>
      <c r="L55" s="709"/>
      <c r="M55" s="251">
        <v>25</v>
      </c>
      <c r="N55" s="1678" t="str">
        <f>VLOOKUP(BN46,[2]eFHH!$P$1:$XX$4020,35,FALSE)</f>
        <v>Member of Tribal Council</v>
      </c>
      <c r="O55" s="1684"/>
      <c r="P55" s="1684"/>
      <c r="Q55" s="1684"/>
      <c r="R55" s="1684"/>
      <c r="S55" s="1685"/>
      <c r="U55" s="119"/>
      <c r="V55" s="251">
        <v>7</v>
      </c>
      <c r="W55" s="706" t="str">
        <f>VLOOKUP(BP46,[2]eFHH!$P$1:$XX$4020,17,FALSE)</f>
        <v>Commander</v>
      </c>
      <c r="X55" s="1217"/>
      <c r="Y55" s="1217"/>
      <c r="Z55" s="709"/>
      <c r="AA55" s="315">
        <v>18</v>
      </c>
      <c r="AB55" s="1678" t="str">
        <f>VLOOKUP(BP46,[2]eFHH!$P$1:$XX$4020,28,FALSE)</f>
        <v>Tribal Council</v>
      </c>
      <c r="AC55" s="1766"/>
      <c r="AD55" s="1766"/>
      <c r="AE55" s="1766"/>
      <c r="AF55" s="1766"/>
      <c r="AG55" s="1767"/>
      <c r="AH55" s="315">
        <v>26</v>
      </c>
      <c r="AI55" s="1678" t="str">
        <f>VLOOKUP(BP46,[2]eFHH!$P$1:$XX$4020,36,FALSE)</f>
        <v>People's Representative</v>
      </c>
      <c r="AJ55" s="1607"/>
      <c r="AK55" s="1607"/>
      <c r="AL55" s="1607"/>
      <c r="AM55" s="1607"/>
      <c r="AN55" s="1608"/>
      <c r="AO55" s="3"/>
      <c r="AP55" s="119"/>
      <c r="AQ55" s="251">
        <v>4</v>
      </c>
      <c r="AR55" s="1768" t="str">
        <f>VLOOKUP(BJ46,[2]eFHH!$P$1:$XX$3017,14,FALSE)</f>
        <v>Village Council</v>
      </c>
      <c r="AS55" s="1607"/>
      <c r="AT55" s="1607"/>
      <c r="AU55" s="1607"/>
      <c r="AV55" s="1607"/>
      <c r="AW55" s="1607"/>
      <c r="AX55" s="1607"/>
      <c r="AY55" s="1607"/>
      <c r="AZ55" s="595"/>
      <c r="BA55" s="1765"/>
      <c r="BB55" s="1765"/>
      <c r="BC55" s="1765"/>
      <c r="BD55" s="1765"/>
      <c r="BE55" s="1765"/>
      <c r="BF55" s="1765"/>
      <c r="BG55" s="1765"/>
      <c r="BH55" s="1765"/>
      <c r="BI55" s="1765"/>
      <c r="BJ55" s="4"/>
      <c r="BK55" s="3"/>
    </row>
    <row r="56" spans="1:63" ht="14.25" customHeight="1">
      <c r="A56" s="251">
        <v>7</v>
      </c>
      <c r="B56" s="706" t="str">
        <f>VLOOKUP(BN46,[2]eFHH!$P$1:$XX$4020,17,FALSE)</f>
        <v>Commander</v>
      </c>
      <c r="C56" s="1217"/>
      <c r="D56" s="1217"/>
      <c r="E56" s="709"/>
      <c r="F56" s="315">
        <v>18</v>
      </c>
      <c r="G56" s="1678" t="str">
        <f>VLOOKUP(BN46,[2]eFHH!$P$1:$XX$4020,28,FALSE)</f>
        <v>Tribal Council</v>
      </c>
      <c r="H56" s="1766"/>
      <c r="I56" s="1766"/>
      <c r="J56" s="1766"/>
      <c r="K56" s="1766"/>
      <c r="L56" s="1767"/>
      <c r="M56" s="315">
        <v>26</v>
      </c>
      <c r="N56" s="1678" t="str">
        <f>VLOOKUP(BN46,[2]eFHH!$P$1:$XX$4020,36,FALSE)</f>
        <v>People's Representative</v>
      </c>
      <c r="O56" s="1607"/>
      <c r="P56" s="1607"/>
      <c r="Q56" s="1607"/>
      <c r="R56" s="1607"/>
      <c r="S56" s="1608"/>
      <c r="U56" s="119"/>
      <c r="V56" s="251">
        <v>8</v>
      </c>
      <c r="W56" s="706" t="str">
        <f>VLOOKUP(BP46,[2]eFHH!$P$1:$XX$4020,18,FALSE)</f>
        <v>Mullah / Imam</v>
      </c>
      <c r="X56" s="697"/>
      <c r="Y56" s="697"/>
      <c r="Z56" s="709"/>
      <c r="AA56" s="595">
        <v>19</v>
      </c>
      <c r="AB56" s="1680" t="str">
        <f>VLOOKUP(BP46,[2]eFHH!$P$1:$XX$4020,29,FALSE)</f>
        <v>Head of CDC</v>
      </c>
      <c r="AC56" s="1681"/>
      <c r="AD56" s="1681"/>
      <c r="AE56" s="1681"/>
      <c r="AF56" s="1681"/>
      <c r="AG56" s="1682"/>
      <c r="AH56" s="258">
        <v>27</v>
      </c>
      <c r="AI56" s="1680" t="str">
        <f>VLOOKUP(BP46,[2]eFHH!$P$1:$XX$4020,37,FALSE)</f>
        <v>Police Commander</v>
      </c>
      <c r="AJ56" s="1681"/>
      <c r="AK56" s="1681"/>
      <c r="AL56" s="1681"/>
      <c r="AM56" s="1681"/>
      <c r="AN56" s="1682"/>
      <c r="AO56" s="3"/>
      <c r="AP56" s="119"/>
      <c r="AQ56" s="251">
        <v>5</v>
      </c>
      <c r="AR56" s="1768" t="str">
        <f>VLOOKUP(BJ46,[2]eFHH!$P$1:$XX$3017,15,FALSE)</f>
        <v>District Administrator</v>
      </c>
      <c r="AS56" s="1607"/>
      <c r="AT56" s="1607"/>
      <c r="AU56" s="1607"/>
      <c r="AV56" s="999"/>
      <c r="AW56" s="999"/>
      <c r="AX56" s="999"/>
      <c r="AY56" s="1607"/>
      <c r="AZ56" s="595">
        <v>12</v>
      </c>
      <c r="BA56" s="1769" t="str">
        <f>VLOOKUP(BJ46,[2]eFHH!$P$1:$XX$3017,22,FALSE)</f>
        <v>Secret Ballot Election Open to Village Women</v>
      </c>
      <c r="BB56" s="1770"/>
      <c r="BC56" s="1770"/>
      <c r="BD56" s="1770"/>
      <c r="BE56" s="1770"/>
      <c r="BF56" s="1770"/>
      <c r="BG56" s="1770"/>
      <c r="BH56" s="1770"/>
      <c r="BI56" s="1771"/>
      <c r="BJ56" s="4"/>
      <c r="BK56" s="3"/>
    </row>
    <row r="57" spans="1:63" ht="14.25" customHeight="1">
      <c r="A57" s="251">
        <v>8</v>
      </c>
      <c r="B57" s="706" t="str">
        <f>VLOOKUP(BN46,[2]eFHH!$P$1:$XX$4020,18,FALSE)</f>
        <v>Mullah / Imam</v>
      </c>
      <c r="C57" s="697"/>
      <c r="D57" s="697"/>
      <c r="E57" s="709"/>
      <c r="F57" s="595">
        <v>19</v>
      </c>
      <c r="G57" s="1680" t="str">
        <f>VLOOKUP(BN46,[2]eFHH!$P$1:$XX$4020,29,FALSE)</f>
        <v>Head of CDC</v>
      </c>
      <c r="H57" s="1681"/>
      <c r="I57" s="1681"/>
      <c r="J57" s="1681"/>
      <c r="K57" s="1681"/>
      <c r="L57" s="1682"/>
      <c r="M57" s="258">
        <v>27</v>
      </c>
      <c r="N57" s="1680" t="str">
        <f>VLOOKUP(BN46,[2]eFHH!$P$1:$XX$4020,37,FALSE)</f>
        <v>Police Commander</v>
      </c>
      <c r="O57" s="1681"/>
      <c r="P57" s="1681"/>
      <c r="Q57" s="1681"/>
      <c r="R57" s="1681"/>
      <c r="S57" s="1682"/>
      <c r="U57" s="119"/>
      <c r="V57" s="251">
        <v>9</v>
      </c>
      <c r="W57" s="706" t="str">
        <f>VLOOKUP(BP46,[2]eFHH!$P$1:$XX$4020,19,FALSE)</f>
        <v>Mosque Mullah</v>
      </c>
      <c r="X57" s="697"/>
      <c r="Y57" s="697"/>
      <c r="Z57" s="709"/>
      <c r="AA57" s="595"/>
      <c r="AB57" s="1680"/>
      <c r="AC57" s="1681"/>
      <c r="AD57" s="1681"/>
      <c r="AE57" s="1681"/>
      <c r="AF57" s="1681"/>
      <c r="AG57" s="1682"/>
      <c r="AH57" s="263"/>
      <c r="AI57" s="1680"/>
      <c r="AJ57" s="1681"/>
      <c r="AK57" s="1681"/>
      <c r="AL57" s="1681"/>
      <c r="AM57" s="1681"/>
      <c r="AN57" s="1682"/>
      <c r="AO57" s="3"/>
      <c r="AP57" s="119"/>
      <c r="AQ57" s="251">
        <v>6</v>
      </c>
      <c r="AR57" s="1768" t="str">
        <f>VLOOKUP(BJ46,[2]eFHH!$P$1:$XX$3017,16,FALSE)</f>
        <v>Provincial Governor</v>
      </c>
      <c r="AS57" s="1607"/>
      <c r="AT57" s="1607"/>
      <c r="AU57" s="1607"/>
      <c r="AV57" s="1607"/>
      <c r="AW57" s="1607"/>
      <c r="AX57" s="1607"/>
      <c r="AY57" s="1607"/>
      <c r="AZ57" s="595"/>
      <c r="BA57" s="1769"/>
      <c r="BB57" s="1770"/>
      <c r="BC57" s="1770"/>
      <c r="BD57" s="1770"/>
      <c r="BE57" s="1770"/>
      <c r="BF57" s="1770"/>
      <c r="BG57" s="1770"/>
      <c r="BH57" s="1770"/>
      <c r="BI57" s="1771"/>
      <c r="BJ57" s="4"/>
      <c r="BK57" s="3"/>
    </row>
    <row r="58" spans="1:63" ht="14.25" customHeight="1">
      <c r="A58" s="251">
        <v>9</v>
      </c>
      <c r="B58" s="706" t="str">
        <f>VLOOKUP(BN46,[2]eFHH!$P$1:$XX$4020,19,FALSE)</f>
        <v>Mosque Mullah</v>
      </c>
      <c r="C58" s="697"/>
      <c r="D58" s="697"/>
      <c r="E58" s="709"/>
      <c r="F58" s="595"/>
      <c r="G58" s="1680"/>
      <c r="H58" s="1681"/>
      <c r="I58" s="1681"/>
      <c r="J58" s="1681"/>
      <c r="K58" s="1681"/>
      <c r="L58" s="1682"/>
      <c r="M58" s="263"/>
      <c r="N58" s="1680"/>
      <c r="O58" s="1681"/>
      <c r="P58" s="1681"/>
      <c r="Q58" s="1681"/>
      <c r="R58" s="1681"/>
      <c r="S58" s="1682"/>
      <c r="U58" s="119"/>
      <c r="V58" s="251">
        <v>10</v>
      </c>
      <c r="W58" s="1678" t="str">
        <f>VLOOKUP(BP46,[2]eFHH!$P$1:$XX$4020,20,FALSE)</f>
        <v>Mawlawi</v>
      </c>
      <c r="X58" s="709"/>
      <c r="Y58" s="709"/>
      <c r="Z58" s="709"/>
      <c r="AA58" s="595">
        <v>20</v>
      </c>
      <c r="AB58" s="1686" t="str">
        <f>VLOOKUP(BP46,[2]eFHH!$P$1:$XX$4020,30,FALSE)</f>
        <v>Treasurer of CDC</v>
      </c>
      <c r="AC58" s="1687"/>
      <c r="AD58" s="1687"/>
      <c r="AE58" s="1687"/>
      <c r="AF58" s="1687"/>
      <c r="AG58" s="1688"/>
      <c r="AH58" s="315">
        <v>28</v>
      </c>
      <c r="AI58" s="2" t="str">
        <f>VLOOKUP(BP46,[2]eFHH!$P$1:$XX$4020,38,FALSE)</f>
        <v>District Administrator</v>
      </c>
      <c r="AJ58" s="790"/>
      <c r="AK58" s="790"/>
      <c r="AL58" s="790"/>
      <c r="AM58" s="790"/>
      <c r="AN58" s="1693"/>
      <c r="AO58" s="3"/>
      <c r="AP58" s="119"/>
      <c r="AQ58" s="251">
        <v>7</v>
      </c>
      <c r="AR58" s="1768" t="str">
        <f>VLOOKUP(BJ46,[2]eFHH!$P$1:$XX$3017,17,FALSE)</f>
        <v>Central Government</v>
      </c>
      <c r="AS58" s="1607"/>
      <c r="AT58" s="1607"/>
      <c r="AU58" s="1607"/>
      <c r="AV58" s="1607"/>
      <c r="AW58" s="1607"/>
      <c r="AX58" s="1607"/>
      <c r="AY58" s="1607"/>
      <c r="AZ58" s="288">
        <v>13</v>
      </c>
      <c r="BA58" s="1772" t="str">
        <f>VLOOKUP(BJ46,[2]eFHH!$P$1:$XX$3017,23,FALSE)</f>
        <v>Meeting of All Villagers</v>
      </c>
      <c r="BB58" s="2"/>
      <c r="BC58" s="2"/>
      <c r="BD58" s="2"/>
      <c r="BE58" s="2"/>
      <c r="BF58" s="2"/>
      <c r="BG58" s="2"/>
      <c r="BH58" s="2"/>
      <c r="BI58" s="618"/>
      <c r="BJ58" s="4"/>
      <c r="BK58" s="3"/>
    </row>
    <row r="59" spans="1:63" ht="14.25" customHeight="1">
      <c r="A59" s="251">
        <v>10</v>
      </c>
      <c r="B59" s="1678" t="str">
        <f>VLOOKUP(BN46,[2]eFHH!$P$1:$XX$4020,20,FALSE)</f>
        <v>Mawlawi</v>
      </c>
      <c r="C59" s="709"/>
      <c r="D59" s="709"/>
      <c r="E59" s="709"/>
      <c r="F59" s="595">
        <v>20</v>
      </c>
      <c r="G59" s="1680" t="str">
        <f>VLOOKUP(BN46,[2]eFHH!$P$1:$XX$4020,30,FALSE)</f>
        <v>Treasurer of CDC</v>
      </c>
      <c r="H59" s="1681"/>
      <c r="I59" s="1681"/>
      <c r="J59" s="1681"/>
      <c r="K59" s="1681"/>
      <c r="L59" s="1682"/>
      <c r="M59" s="315">
        <v>28</v>
      </c>
      <c r="N59" s="2" t="str">
        <f>VLOOKUP(BN46,[2]eFHH!$P$1:$XX$4020,38,FALSE)</f>
        <v>District Administrator</v>
      </c>
      <c r="O59" s="790"/>
      <c r="P59" s="790"/>
      <c r="Q59" s="790"/>
      <c r="R59" s="790"/>
      <c r="S59" s="1693"/>
      <c r="U59" s="119"/>
      <c r="V59" s="251">
        <v>11</v>
      </c>
      <c r="W59" s="1694" t="str">
        <f>VLOOKUP(BP46,[2]eFHH!$P$1:$XX$4020,21,FALSE)</f>
        <v>Religious Scholar</v>
      </c>
      <c r="X59" s="1773"/>
      <c r="Y59" s="1773"/>
      <c r="Z59" s="1773"/>
      <c r="AA59" s="595"/>
      <c r="AB59" s="1774"/>
      <c r="AC59" s="1775"/>
      <c r="AD59" s="1775"/>
      <c r="AE59" s="1775"/>
      <c r="AF59" s="1775"/>
      <c r="AG59" s="1776"/>
      <c r="AH59" s="233"/>
      <c r="AI59" s="233"/>
      <c r="AJ59" s="233"/>
      <c r="AK59" s="233"/>
      <c r="AL59" s="233"/>
      <c r="AM59" s="251" t="s">
        <v>0</v>
      </c>
      <c r="AN59" s="251" t="s">
        <v>1</v>
      </c>
      <c r="AO59" s="3"/>
      <c r="AP59" s="119"/>
      <c r="AQ59" s="251">
        <v>8</v>
      </c>
      <c r="AR59" s="1768" t="str">
        <f>VLOOKUP(BJ46,[2]eFHH!$P$1:$XX$3017,18,FALSE)</f>
        <v>NGO</v>
      </c>
      <c r="AS59" s="1607"/>
      <c r="AT59" s="1607"/>
      <c r="AU59" s="1607"/>
      <c r="AV59" s="1607"/>
      <c r="AW59" s="1607"/>
      <c r="AX59" s="1607"/>
      <c r="AY59" s="1607"/>
      <c r="AZ59" s="251">
        <v>14</v>
      </c>
      <c r="BA59" s="1777" t="str">
        <f>VLOOKUP(BJ46,[2]eFHH!$P$1:$XX$3017,24,FALSE)</f>
        <v>Meeting of Village Men</v>
      </c>
      <c r="BB59" s="1607"/>
      <c r="BC59" s="1607"/>
      <c r="BD59" s="1607"/>
      <c r="BE59" s="1607"/>
      <c r="BF59" s="1607"/>
      <c r="BG59" s="1607"/>
      <c r="BH59" s="1607"/>
      <c r="BI59" s="251" t="s">
        <v>0</v>
      </c>
      <c r="BJ59" s="4"/>
      <c r="BK59" s="3"/>
    </row>
    <row r="60" spans="1:63" ht="14.25" customHeight="1">
      <c r="A60" s="251">
        <v>11</v>
      </c>
      <c r="B60" s="1694" t="str">
        <f>VLOOKUP(BN46,[2]eFHH!$P$1:$XX$4020,21,FALSE)</f>
        <v>Religious Scholar</v>
      </c>
      <c r="C60" s="1773"/>
      <c r="D60" s="1773"/>
      <c r="E60" s="1773"/>
      <c r="F60" s="595"/>
      <c r="G60" s="1778"/>
      <c r="H60" s="1779"/>
      <c r="I60" s="1779"/>
      <c r="J60" s="1779"/>
      <c r="K60" s="1779"/>
      <c r="L60" s="1780"/>
      <c r="M60" s="233"/>
      <c r="N60" s="233"/>
      <c r="O60" s="233"/>
      <c r="P60" s="233"/>
      <c r="Q60" s="233"/>
      <c r="R60" s="251" t="s">
        <v>0</v>
      </c>
      <c r="S60" s="251" t="s">
        <v>1</v>
      </c>
      <c r="U60" s="119"/>
      <c r="V60" s="263" t="s">
        <v>6</v>
      </c>
      <c r="W60" s="1703" t="str">
        <f>VLOOKUP(BP46,[2]eFHH!$P$1:$XX$4020,39,FALSE)</f>
        <v>Other:</v>
      </c>
      <c r="X60" s="1781"/>
      <c r="Y60" s="1704"/>
      <c r="Z60" s="1704"/>
      <c r="AA60" s="1704"/>
      <c r="AB60" s="1704"/>
      <c r="AC60" s="1704"/>
      <c r="AD60" s="1704"/>
      <c r="AE60" s="1704"/>
      <c r="AF60" s="1704"/>
      <c r="AG60" s="1704"/>
      <c r="AH60" s="1704"/>
      <c r="AI60" s="1704"/>
      <c r="AJ60" s="1704"/>
      <c r="AK60" s="1704"/>
      <c r="AL60" s="1704"/>
      <c r="AM60" s="1704"/>
      <c r="AN60" s="1705"/>
      <c r="AO60" s="3"/>
      <c r="AP60" s="119"/>
      <c r="AQ60" s="251">
        <v>9</v>
      </c>
      <c r="AR60" s="378" t="str">
        <f>VLOOKUP(BJ46,[2]eFHH!$P$1:$XX$3017,19,FALSE)</f>
        <v>Other Powerful People</v>
      </c>
      <c r="AS60" s="714"/>
      <c r="AT60" s="714"/>
      <c r="AU60" s="714"/>
      <c r="AV60" s="714"/>
      <c r="AW60" s="714"/>
      <c r="AX60" s="714"/>
      <c r="AY60" s="714"/>
      <c r="AZ60" s="288">
        <v>15</v>
      </c>
      <c r="BA60" s="1782" t="str">
        <f>VLOOKUP(BJ46,[2]eFHH!$P$1:$XX$3017,25,FALSE)</f>
        <v>Meeting of Village Women</v>
      </c>
      <c r="BB60" s="714"/>
      <c r="BC60" s="714"/>
      <c r="BD60" s="714"/>
      <c r="BE60" s="714"/>
      <c r="BF60" s="714"/>
      <c r="BG60" s="714"/>
      <c r="BH60" s="714"/>
      <c r="BI60" s="251" t="s">
        <v>1</v>
      </c>
      <c r="BJ60" s="4"/>
      <c r="BK60" s="4"/>
    </row>
    <row r="61" spans="1:63" ht="14.25" customHeight="1">
      <c r="A61" s="263" t="s">
        <v>6</v>
      </c>
      <c r="B61" s="1703" t="str">
        <f>VLOOKUP(BN46,[2]eFHH!$P$1:$XX$4020,39,FALSE)</f>
        <v>Other:</v>
      </c>
      <c r="C61" s="1781"/>
      <c r="D61" s="1704"/>
      <c r="E61" s="1704"/>
      <c r="F61" s="1704"/>
      <c r="G61" s="1704"/>
      <c r="H61" s="1704"/>
      <c r="I61" s="1704"/>
      <c r="J61" s="1704"/>
      <c r="K61" s="1704"/>
      <c r="L61" s="1704"/>
      <c r="M61" s="1704"/>
      <c r="N61" s="1704"/>
      <c r="O61" s="1704"/>
      <c r="P61" s="1704"/>
      <c r="Q61" s="1704"/>
      <c r="R61" s="1704"/>
      <c r="S61" s="1705"/>
      <c r="U61" s="119"/>
      <c r="V61" s="595"/>
      <c r="W61" s="1706"/>
      <c r="X61" s="1781"/>
      <c r="Y61" s="1704"/>
      <c r="Z61" s="1704"/>
      <c r="AA61" s="1704"/>
      <c r="AB61" s="1704"/>
      <c r="AC61" s="1704"/>
      <c r="AD61" s="1704"/>
      <c r="AE61" s="1704"/>
      <c r="AF61" s="1704"/>
      <c r="AG61" s="1704"/>
      <c r="AH61" s="1704"/>
      <c r="AI61" s="1704"/>
      <c r="AJ61" s="1704"/>
      <c r="AK61" s="1704"/>
      <c r="AL61" s="1704"/>
      <c r="AM61" s="1704"/>
      <c r="AN61" s="1705"/>
      <c r="AO61" s="3"/>
      <c r="AP61" s="119"/>
      <c r="AQ61" s="595" t="s">
        <v>6</v>
      </c>
      <c r="AR61" s="1783" t="str">
        <f>VLOOKUP(BJ46,[2]eFHH!$P$1:$XX$3017,26,FALSE)</f>
        <v>Other:</v>
      </c>
      <c r="AS61" s="1784"/>
      <c r="AT61" s="1785"/>
      <c r="AU61" s="1785"/>
      <c r="AV61" s="1785"/>
      <c r="AW61" s="1785"/>
      <c r="AX61" s="1785"/>
      <c r="AY61" s="1785"/>
      <c r="AZ61" s="1785"/>
      <c r="BA61" s="1785"/>
      <c r="BB61" s="1785"/>
      <c r="BC61" s="1785"/>
      <c r="BD61" s="1785"/>
      <c r="BE61" s="1785"/>
      <c r="BF61" s="1785"/>
      <c r="BG61" s="1785"/>
      <c r="BH61" s="1785"/>
      <c r="BI61" s="1786"/>
      <c r="BJ61" s="4"/>
      <c r="BK61" s="4"/>
    </row>
    <row r="62" spans="1:63" ht="14.25" customHeight="1">
      <c r="A62" s="595"/>
      <c r="B62" s="1706"/>
      <c r="C62" s="1781"/>
      <c r="D62" s="1704"/>
      <c r="E62" s="1704"/>
      <c r="F62" s="1704"/>
      <c r="G62" s="1704"/>
      <c r="H62" s="1704"/>
      <c r="I62" s="1704"/>
      <c r="J62" s="1704"/>
      <c r="K62" s="1704"/>
      <c r="L62" s="1704"/>
      <c r="M62" s="1704"/>
      <c r="N62" s="1704"/>
      <c r="O62" s="1704"/>
      <c r="P62" s="1704"/>
      <c r="Q62" s="1704"/>
      <c r="R62" s="1704"/>
      <c r="S62" s="1705"/>
      <c r="U62" s="119"/>
      <c r="V62" s="595"/>
      <c r="W62" s="1706"/>
      <c r="X62" s="1781"/>
      <c r="Y62" s="1704"/>
      <c r="Z62" s="1704"/>
      <c r="AA62" s="1704"/>
      <c r="AB62" s="1704"/>
      <c r="AC62" s="1704"/>
      <c r="AD62" s="1704"/>
      <c r="AE62" s="1704"/>
      <c r="AF62" s="1704"/>
      <c r="AG62" s="1704"/>
      <c r="AH62" s="1704"/>
      <c r="AI62" s="1704"/>
      <c r="AJ62" s="1704"/>
      <c r="AK62" s="1704"/>
      <c r="AL62" s="1704"/>
      <c r="AM62" s="1704"/>
      <c r="AN62" s="1705"/>
      <c r="AO62" s="3"/>
      <c r="AP62" s="119"/>
      <c r="AQ62" s="595"/>
      <c r="AR62" s="1783"/>
      <c r="AS62" s="1784"/>
      <c r="AT62" s="1785"/>
      <c r="AU62" s="1785"/>
      <c r="AV62" s="1785"/>
      <c r="AW62" s="1785"/>
      <c r="AX62" s="1785"/>
      <c r="AY62" s="1785"/>
      <c r="AZ62" s="1785"/>
      <c r="BA62" s="1785"/>
      <c r="BB62" s="1785"/>
      <c r="BC62" s="1785"/>
      <c r="BD62" s="1785"/>
      <c r="BE62" s="1785"/>
      <c r="BF62" s="1785"/>
      <c r="BG62" s="1785"/>
      <c r="BH62" s="1785"/>
      <c r="BI62" s="1786"/>
      <c r="BJ62" s="4"/>
      <c r="BK62" s="4"/>
    </row>
    <row r="63" spans="1:63" ht="14.25" customHeight="1">
      <c r="A63" s="595"/>
      <c r="B63" s="1706"/>
      <c r="C63" s="1781"/>
      <c r="D63" s="1704"/>
      <c r="E63" s="1704"/>
      <c r="F63" s="1704"/>
      <c r="G63" s="1704"/>
      <c r="H63" s="1704"/>
      <c r="I63" s="1704"/>
      <c r="J63" s="1704"/>
      <c r="K63" s="1704"/>
      <c r="L63" s="1704"/>
      <c r="M63" s="1704"/>
      <c r="N63" s="1704"/>
      <c r="O63" s="1704"/>
      <c r="P63" s="1704"/>
      <c r="Q63" s="1704"/>
      <c r="R63" s="1704"/>
      <c r="S63" s="1705"/>
      <c r="U63" s="119"/>
      <c r="V63" s="595"/>
      <c r="W63" s="1706"/>
      <c r="X63" s="1787"/>
      <c r="Y63" s="1707"/>
      <c r="Z63" s="1707"/>
      <c r="AA63" s="1707"/>
      <c r="AB63" s="1707"/>
      <c r="AC63" s="1707"/>
      <c r="AD63" s="1707"/>
      <c r="AE63" s="1707"/>
      <c r="AF63" s="1707"/>
      <c r="AG63" s="1707"/>
      <c r="AH63" s="1707"/>
      <c r="AI63" s="1707"/>
      <c r="AJ63" s="1707"/>
      <c r="AK63" s="1707"/>
      <c r="AL63" s="1707"/>
      <c r="AM63" s="1707"/>
      <c r="AN63" s="1708"/>
      <c r="AO63" s="3"/>
      <c r="AP63" s="119"/>
      <c r="AQ63" s="595"/>
      <c r="AR63" s="1783"/>
      <c r="AS63" s="1784"/>
      <c r="AT63" s="1785"/>
      <c r="AU63" s="1785"/>
      <c r="AV63" s="1785"/>
      <c r="AW63" s="1785"/>
      <c r="AX63" s="1785"/>
      <c r="AY63" s="1785"/>
      <c r="AZ63" s="1785"/>
      <c r="BA63" s="1785"/>
      <c r="BB63" s="1785"/>
      <c r="BC63" s="1785"/>
      <c r="BD63" s="1785"/>
      <c r="BE63" s="1785"/>
      <c r="BF63" s="1785"/>
      <c r="BG63" s="1785"/>
      <c r="BH63" s="1785"/>
      <c r="BI63" s="1786"/>
      <c r="BJ63" s="3"/>
      <c r="BK63" s="3"/>
    </row>
    <row r="64" spans="1:63" ht="14.25" customHeight="1">
      <c r="A64" s="595"/>
      <c r="B64" s="1706"/>
      <c r="C64" s="1787"/>
      <c r="D64" s="1707"/>
      <c r="E64" s="1707"/>
      <c r="F64" s="1707"/>
      <c r="G64" s="1707"/>
      <c r="H64" s="1707"/>
      <c r="I64" s="1707"/>
      <c r="J64" s="1707"/>
      <c r="K64" s="1707"/>
      <c r="L64" s="1707"/>
      <c r="M64" s="1707"/>
      <c r="N64" s="1707"/>
      <c r="O64" s="1707"/>
      <c r="P64" s="1707"/>
      <c r="Q64" s="1707"/>
      <c r="R64" s="1707"/>
      <c r="S64" s="1708"/>
      <c r="V64" s="22"/>
      <c r="W64" s="1788"/>
      <c r="X64" s="12"/>
      <c r="Y64" s="12"/>
      <c r="Z64" s="12"/>
      <c r="AA64" s="12"/>
      <c r="AB64" s="12"/>
      <c r="AC64" s="12"/>
      <c r="AD64" s="12"/>
      <c r="AE64" s="12"/>
      <c r="AF64" s="12"/>
      <c r="AG64" s="12"/>
      <c r="AH64" s="12"/>
      <c r="AI64" s="12"/>
      <c r="AJ64" s="12"/>
      <c r="AK64" s="12"/>
      <c r="AL64" s="12"/>
      <c r="AM64" s="12"/>
      <c r="AN64" s="12"/>
      <c r="AO64" s="3"/>
      <c r="AQ64" s="595"/>
      <c r="AR64" s="1783"/>
      <c r="AS64" s="1789"/>
      <c r="AT64" s="1790"/>
      <c r="AU64" s="1790"/>
      <c r="AV64" s="1790"/>
      <c r="AW64" s="1790"/>
      <c r="AX64" s="1790"/>
      <c r="AY64" s="1790"/>
      <c r="AZ64" s="1790"/>
      <c r="BA64" s="1790"/>
      <c r="BB64" s="1790"/>
      <c r="BC64" s="1790"/>
      <c r="BD64" s="1790"/>
      <c r="BE64" s="1790"/>
      <c r="BF64" s="1790"/>
      <c r="BG64" s="1790"/>
      <c r="BH64" s="1790"/>
      <c r="BI64" s="1791"/>
      <c r="BJ64" s="3"/>
      <c r="BK64" s="3"/>
    </row>
    <row r="65" spans="1:63" ht="14.25" customHeight="1">
      <c r="A65" s="3"/>
      <c r="B65" s="3"/>
      <c r="C65" s="3"/>
      <c r="D65" s="3"/>
      <c r="E65" s="3"/>
      <c r="F65" s="3"/>
      <c r="G65" s="3"/>
      <c r="H65" s="3"/>
      <c r="I65" s="3"/>
      <c r="J65" s="3"/>
      <c r="K65" s="3"/>
      <c r="L65" s="3"/>
      <c r="M65" s="3"/>
      <c r="N65" s="3"/>
      <c r="O65" s="3"/>
      <c r="P65" s="3"/>
      <c r="Q65" s="3"/>
      <c r="R65" s="3"/>
      <c r="S65" s="3"/>
      <c r="T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row>
    <row r="66" spans="1:63" ht="14.25" customHeight="1">
      <c r="A66" s="23"/>
      <c r="B66" s="23"/>
      <c r="C66" s="44"/>
      <c r="D66" s="44"/>
      <c r="E66" s="44"/>
      <c r="F66" s="44"/>
      <c r="G66" s="44"/>
      <c r="H66" s="44"/>
      <c r="I66" s="44"/>
      <c r="J66" s="44"/>
      <c r="K66" s="44"/>
      <c r="L66" s="44"/>
      <c r="M66" s="44"/>
      <c r="N66" s="44"/>
      <c r="O66" s="44"/>
      <c r="P66" s="44"/>
      <c r="Q66" s="44"/>
      <c r="R66" s="44"/>
      <c r="S66" s="44"/>
      <c r="T66" s="31"/>
      <c r="U66" s="31"/>
      <c r="V66" s="3"/>
      <c r="W66" s="3"/>
      <c r="X66" s="3"/>
      <c r="Y66" s="3"/>
      <c r="Z66" s="3"/>
      <c r="AA66" s="3"/>
      <c r="AB66" s="3"/>
      <c r="AC66" s="3"/>
      <c r="AD66" s="3"/>
      <c r="AE66" s="3"/>
      <c r="AF66" s="3"/>
      <c r="AG66" s="3"/>
      <c r="AH66" s="3"/>
      <c r="AI66" s="3"/>
      <c r="AJ66" s="3"/>
      <c r="AK66" s="3"/>
      <c r="AL66" s="3"/>
      <c r="AM66" s="3"/>
      <c r="AN66" s="3"/>
      <c r="AO66" s="3"/>
      <c r="AP66" s="3"/>
      <c r="AQ66" s="23"/>
      <c r="AR66" s="23"/>
      <c r="AS66" s="8"/>
      <c r="AT66" s="8"/>
      <c r="AU66" s="8"/>
      <c r="AV66" s="8"/>
      <c r="AW66" s="8"/>
      <c r="AX66" s="8"/>
      <c r="AY66" s="8"/>
      <c r="AZ66" s="8"/>
      <c r="BA66" s="8"/>
      <c r="BB66" s="8"/>
      <c r="BC66" s="8"/>
      <c r="BD66" s="8"/>
      <c r="BE66" s="8"/>
      <c r="BF66" s="8"/>
      <c r="BG66" s="8"/>
      <c r="BH66" s="8"/>
      <c r="BI66" s="8"/>
      <c r="BJ66" s="24"/>
      <c r="BK66" s="24"/>
    </row>
    <row r="67" spans="1:63" ht="14.25" customHeight="1">
      <c r="A67" s="23"/>
      <c r="B67" s="23"/>
      <c r="C67" s="44"/>
      <c r="D67" s="44"/>
      <c r="E67" s="44"/>
      <c r="F67" s="44"/>
      <c r="G67" s="44"/>
      <c r="H67" s="44"/>
      <c r="I67" s="44"/>
      <c r="J67" s="44"/>
      <c r="K67" s="44"/>
      <c r="L67" s="44"/>
      <c r="M67" s="44"/>
      <c r="N67" s="44"/>
      <c r="O67" s="44"/>
      <c r="P67" s="44"/>
      <c r="Q67" s="44"/>
      <c r="R67" s="44"/>
      <c r="S67" s="44"/>
      <c r="T67" s="66"/>
      <c r="U67" s="66"/>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13"/>
      <c r="AX67" s="13"/>
      <c r="AY67" s="3"/>
      <c r="AZ67" s="3"/>
      <c r="BA67" s="3"/>
      <c r="BB67" s="3"/>
      <c r="BC67" s="3"/>
      <c r="BD67" s="3"/>
      <c r="BE67" s="3"/>
      <c r="BF67" s="13"/>
      <c r="BG67" s="13"/>
      <c r="BH67" s="13"/>
      <c r="BI67" s="13"/>
      <c r="BJ67" s="66"/>
      <c r="BK67" s="66"/>
    </row>
    <row r="68" spans="1:63" ht="14.25" customHeight="1">
      <c r="A68" s="23"/>
      <c r="B68" s="23"/>
      <c r="C68" s="44"/>
      <c r="D68" s="44"/>
      <c r="E68" s="44"/>
      <c r="F68" s="44"/>
      <c r="G68" s="44"/>
      <c r="H68" s="44"/>
      <c r="I68" s="44"/>
      <c r="J68" s="44"/>
      <c r="K68" s="44"/>
      <c r="L68" s="44"/>
      <c r="M68" s="44"/>
      <c r="N68" s="44"/>
      <c r="O68" s="44"/>
      <c r="P68" s="44"/>
      <c r="Q68" s="44"/>
      <c r="R68" s="44"/>
      <c r="S68" s="44"/>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1792"/>
      <c r="AX68" s="1792"/>
      <c r="AY68" s="3"/>
      <c r="AZ68" s="3"/>
      <c r="BA68" s="3"/>
      <c r="BB68" s="3"/>
      <c r="BC68" s="3"/>
      <c r="BD68" s="3"/>
      <c r="BE68" s="3"/>
      <c r="BF68" s="1792"/>
      <c r="BG68" s="1792"/>
      <c r="BH68" s="1792"/>
      <c r="BI68" s="1792"/>
      <c r="BJ68" s="68"/>
      <c r="BK68" s="68"/>
    </row>
    <row r="69" spans="1:63" ht="14.25" customHeight="1">
      <c r="A69" s="22"/>
      <c r="B69" s="20"/>
      <c r="C69" s="273"/>
      <c r="D69" s="273"/>
      <c r="E69" s="13"/>
      <c r="F69" s="13"/>
      <c r="G69" s="13"/>
      <c r="H69" s="13"/>
      <c r="I69" s="13"/>
      <c r="J69" s="13"/>
      <c r="K69" s="13"/>
      <c r="L69" s="13"/>
      <c r="M69" s="13"/>
      <c r="N69" s="12"/>
      <c r="O69" s="12"/>
      <c r="P69" s="12"/>
      <c r="Q69" s="12"/>
      <c r="R69" s="12"/>
      <c r="S69" s="1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1656"/>
      <c r="AX69" s="13"/>
      <c r="AY69" s="3"/>
      <c r="AZ69" s="3"/>
      <c r="BA69" s="3"/>
      <c r="BB69" s="3"/>
      <c r="BC69" s="3"/>
      <c r="BD69" s="3"/>
      <c r="BE69" s="3"/>
      <c r="BF69" s="397"/>
      <c r="BG69" s="397"/>
      <c r="BH69" s="397"/>
      <c r="BI69" s="397"/>
      <c r="BJ69" s="4"/>
      <c r="BK69" s="4"/>
    </row>
    <row r="70" spans="1:63" ht="14.25" customHeight="1">
      <c r="A70" s="22"/>
      <c r="B70" s="20"/>
      <c r="C70" s="12"/>
      <c r="D70" s="12"/>
      <c r="E70" s="13"/>
      <c r="F70" s="22"/>
      <c r="G70" s="545"/>
      <c r="H70" s="13"/>
      <c r="I70" s="13"/>
      <c r="J70" s="13"/>
      <c r="K70" s="13"/>
      <c r="L70" s="13"/>
      <c r="M70" s="22"/>
      <c r="N70" s="273"/>
      <c r="O70" s="273"/>
      <c r="P70" s="273"/>
      <c r="Q70" s="273"/>
      <c r="R70" s="273"/>
      <c r="S70" s="27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13"/>
      <c r="AX70" s="13"/>
      <c r="AY70" s="3"/>
      <c r="AZ70" s="3"/>
      <c r="BA70" s="3"/>
      <c r="BB70" s="3"/>
      <c r="BC70" s="3"/>
      <c r="BD70" s="3"/>
      <c r="BE70" s="3"/>
      <c r="BF70" s="397"/>
      <c r="BG70" s="397"/>
      <c r="BH70" s="397"/>
      <c r="BI70" s="397"/>
      <c r="BJ70" s="4"/>
      <c r="BK70" s="4"/>
    </row>
    <row r="71" spans="1:63" ht="14.25" customHeight="1">
      <c r="A71" s="22"/>
      <c r="B71" s="20"/>
      <c r="C71" s="8"/>
      <c r="D71" s="8"/>
      <c r="E71" s="12"/>
      <c r="F71" s="22"/>
      <c r="G71" s="545"/>
      <c r="H71" s="12"/>
      <c r="I71" s="12"/>
      <c r="J71" s="13"/>
      <c r="K71" s="13"/>
      <c r="L71" s="13"/>
      <c r="M71" s="22"/>
      <c r="N71" s="273"/>
      <c r="O71" s="273"/>
      <c r="P71" s="273"/>
      <c r="Q71" s="273"/>
      <c r="R71" s="273"/>
      <c r="S71" s="27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1656"/>
      <c r="AX71" s="13"/>
      <c r="AY71" s="3"/>
      <c r="AZ71" s="3"/>
      <c r="BA71" s="3"/>
      <c r="BB71" s="3"/>
      <c r="BC71" s="3"/>
      <c r="BD71" s="3"/>
      <c r="BE71" s="3"/>
      <c r="BF71" s="397"/>
      <c r="BG71" s="397"/>
      <c r="BH71" s="397"/>
      <c r="BI71" s="397"/>
      <c r="BJ71" s="4"/>
      <c r="BK71" s="4"/>
    </row>
    <row r="72" spans="1:63" ht="14.25" customHeight="1">
      <c r="A72" s="22"/>
      <c r="B72" s="20"/>
      <c r="C72" s="8"/>
      <c r="D72" s="8"/>
      <c r="E72" s="12"/>
      <c r="F72" s="22"/>
      <c r="G72" s="545"/>
      <c r="H72" s="13"/>
      <c r="I72" s="13"/>
      <c r="J72" s="13"/>
      <c r="K72" s="13"/>
      <c r="L72" s="12"/>
      <c r="M72" s="22"/>
      <c r="N72" s="273"/>
      <c r="O72" s="273"/>
      <c r="P72" s="273"/>
      <c r="Q72" s="273"/>
      <c r="R72" s="273"/>
      <c r="S72" s="27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1656"/>
      <c r="AX72" s="13"/>
      <c r="AY72" s="3"/>
      <c r="AZ72" s="3"/>
      <c r="BA72" s="3"/>
      <c r="BB72" s="3"/>
      <c r="BC72" s="3"/>
      <c r="BD72" s="3"/>
      <c r="BE72" s="3"/>
      <c r="BF72" s="480"/>
      <c r="BG72" s="480"/>
      <c r="BH72" s="480"/>
      <c r="BI72" s="480"/>
      <c r="BJ72" s="4"/>
      <c r="BK72" s="4"/>
    </row>
    <row r="73" spans="1:63" ht="14.25" customHeight="1">
      <c r="A73" s="22"/>
      <c r="B73" s="20"/>
      <c r="C73" s="511"/>
      <c r="D73" s="511"/>
      <c r="E73" s="12"/>
      <c r="F73" s="22"/>
      <c r="G73" s="545"/>
      <c r="H73" s="8"/>
      <c r="I73" s="8"/>
      <c r="J73" s="8"/>
      <c r="K73" s="12"/>
      <c r="L73" s="12"/>
      <c r="M73" s="22"/>
      <c r="N73" s="273"/>
      <c r="O73" s="273"/>
      <c r="P73" s="273"/>
      <c r="Q73" s="273"/>
      <c r="R73" s="273"/>
      <c r="S73" s="27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1656"/>
      <c r="AX73" s="13"/>
      <c r="AY73" s="3"/>
      <c r="AZ73" s="3"/>
      <c r="BA73" s="3"/>
      <c r="BB73" s="3"/>
      <c r="BC73" s="3"/>
      <c r="BD73" s="3"/>
      <c r="BE73" s="3"/>
      <c r="BF73" s="480"/>
      <c r="BG73" s="480"/>
      <c r="BH73" s="480"/>
      <c r="BI73" s="480"/>
      <c r="BJ73" s="4"/>
      <c r="BK73" s="4"/>
    </row>
    <row r="74" spans="1:63" ht="14.25" customHeight="1">
      <c r="A74" s="22"/>
      <c r="B74" s="20"/>
      <c r="C74" s="511"/>
      <c r="D74" s="511"/>
      <c r="E74" s="12"/>
      <c r="F74" s="22"/>
      <c r="G74" s="545"/>
      <c r="H74" s="8"/>
      <c r="I74" s="8"/>
      <c r="J74" s="8"/>
      <c r="K74" s="8"/>
      <c r="L74" s="12"/>
      <c r="M74" s="22"/>
      <c r="N74" s="273"/>
      <c r="O74" s="273"/>
      <c r="P74" s="273"/>
      <c r="Q74" s="273"/>
      <c r="R74" s="273"/>
      <c r="S74" s="27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49"/>
      <c r="AX74" s="349"/>
      <c r="AY74" s="3"/>
      <c r="AZ74" s="3"/>
      <c r="BA74" s="3"/>
      <c r="BB74" s="3"/>
      <c r="BC74" s="3"/>
      <c r="BD74" s="3"/>
      <c r="BE74" s="3"/>
      <c r="BF74" s="480"/>
      <c r="BG74" s="480"/>
      <c r="BH74" s="480"/>
      <c r="BI74" s="480"/>
      <c r="BJ74" s="4"/>
      <c r="BK74" s="4"/>
    </row>
    <row r="75" spans="1:63" ht="14.25" customHeight="1">
      <c r="A75" s="22"/>
      <c r="B75" s="20"/>
      <c r="C75" s="13"/>
      <c r="D75" s="13"/>
      <c r="E75" s="12"/>
      <c r="F75" s="22"/>
      <c r="G75" s="273"/>
      <c r="H75" s="273"/>
      <c r="I75" s="273"/>
      <c r="J75" s="273"/>
      <c r="K75" s="273"/>
      <c r="L75" s="273"/>
      <c r="M75" s="22"/>
      <c r="N75" s="273"/>
      <c r="O75" s="273"/>
      <c r="P75" s="273"/>
      <c r="Q75" s="273"/>
      <c r="R75" s="273"/>
      <c r="S75" s="27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49"/>
      <c r="AX75" s="349"/>
      <c r="AY75" s="3"/>
      <c r="AZ75" s="3"/>
      <c r="BA75" s="3"/>
      <c r="BB75" s="3"/>
      <c r="BC75" s="3"/>
      <c r="BD75" s="3"/>
      <c r="BE75" s="3"/>
      <c r="BF75" s="480"/>
      <c r="BG75" s="480"/>
      <c r="BH75" s="480"/>
      <c r="BI75" s="480"/>
      <c r="BJ75" s="4"/>
      <c r="BK75" s="4"/>
    </row>
    <row r="76" spans="1:63" ht="14.25" customHeight="1">
      <c r="A76" s="22"/>
      <c r="B76" s="20"/>
      <c r="C76" s="20"/>
      <c r="D76" s="20"/>
      <c r="E76" s="12"/>
      <c r="F76" s="22"/>
      <c r="G76" s="273"/>
      <c r="H76" s="273"/>
      <c r="I76" s="273"/>
      <c r="J76" s="273"/>
      <c r="K76" s="273"/>
      <c r="L76" s="273"/>
      <c r="M76" s="22"/>
      <c r="N76" s="545"/>
      <c r="O76" s="13"/>
      <c r="P76" s="13"/>
      <c r="Q76" s="13"/>
      <c r="R76" s="13"/>
      <c r="S76" s="13"/>
      <c r="V76" s="3"/>
      <c r="W76" s="3"/>
      <c r="X76" s="3"/>
      <c r="Y76" s="3"/>
      <c r="Z76" s="3"/>
      <c r="AA76" s="3"/>
      <c r="AB76" s="3"/>
      <c r="AC76" s="3"/>
      <c r="AD76" s="3"/>
      <c r="AE76" s="3"/>
      <c r="AF76" s="3"/>
      <c r="AG76" s="3"/>
      <c r="AH76" s="3"/>
      <c r="AI76" s="3"/>
      <c r="AJ76" s="3"/>
      <c r="AK76" s="3"/>
      <c r="AL76" s="3"/>
      <c r="AM76" s="3"/>
      <c r="AN76" s="3"/>
      <c r="AO76" s="3"/>
      <c r="AP76" s="3"/>
      <c r="AQ76" s="22"/>
      <c r="AR76" s="349"/>
      <c r="AS76" s="349"/>
      <c r="AT76" s="349"/>
      <c r="AU76" s="349"/>
      <c r="AV76" s="349"/>
      <c r="AW76" s="349"/>
      <c r="AX76" s="13"/>
      <c r="AY76" s="3"/>
      <c r="AZ76" s="3"/>
      <c r="BA76" s="3"/>
      <c r="BB76" s="3"/>
      <c r="BC76" s="3"/>
      <c r="BD76" s="3"/>
      <c r="BE76" s="3"/>
      <c r="BF76" s="480"/>
      <c r="BG76" s="480"/>
      <c r="BH76" s="480"/>
      <c r="BI76" s="480"/>
      <c r="BJ76" s="4"/>
      <c r="BK76" s="4"/>
    </row>
    <row r="77" spans="1:63" ht="14.25" customHeight="1">
      <c r="A77" s="22"/>
      <c r="B77" s="20"/>
      <c r="E77" s="12"/>
      <c r="F77" s="22"/>
      <c r="G77" s="545"/>
      <c r="H77" s="545"/>
      <c r="I77" s="545"/>
      <c r="J77" s="545"/>
      <c r="K77" s="545"/>
      <c r="L77" s="545"/>
      <c r="M77" s="22"/>
      <c r="N77" s="273"/>
      <c r="O77" s="273"/>
      <c r="P77" s="273"/>
      <c r="Q77" s="273"/>
      <c r="R77" s="273"/>
      <c r="S77" s="273"/>
      <c r="V77" s="3"/>
      <c r="W77" s="3"/>
      <c r="X77" s="3"/>
      <c r="Y77" s="3"/>
      <c r="Z77" s="3"/>
      <c r="AA77" s="3"/>
      <c r="AB77" s="3"/>
      <c r="AC77" s="3"/>
      <c r="AD77" s="3"/>
      <c r="AE77" s="3"/>
      <c r="AF77" s="3"/>
      <c r="AG77" s="3"/>
      <c r="AH77" s="3"/>
      <c r="AI77" s="3"/>
      <c r="AJ77" s="3"/>
      <c r="AK77" s="3"/>
      <c r="AL77" s="3"/>
      <c r="AM77" s="3"/>
      <c r="AN77" s="3"/>
      <c r="AO77" s="3"/>
      <c r="AP77" s="3"/>
      <c r="AQ77" s="557"/>
      <c r="AR77" s="480"/>
      <c r="AS77" s="480"/>
      <c r="AT77" s="480"/>
      <c r="AU77" s="480"/>
      <c r="AV77" s="480"/>
      <c r="AW77" s="480"/>
      <c r="AX77" s="480"/>
      <c r="AY77" s="3"/>
      <c r="AZ77" s="3"/>
      <c r="BA77" s="3"/>
      <c r="BB77" s="3"/>
      <c r="BC77" s="3"/>
      <c r="BD77" s="3"/>
      <c r="BE77" s="3"/>
      <c r="BF77" s="480"/>
      <c r="BG77" s="480"/>
      <c r="BH77" s="480"/>
      <c r="BI77" s="480"/>
      <c r="BJ77" s="4"/>
      <c r="BK77" s="4"/>
    </row>
    <row r="78" spans="1:63" ht="14.25" customHeight="1">
      <c r="A78" s="22"/>
      <c r="B78" s="20"/>
      <c r="E78" s="12"/>
      <c r="F78" s="22"/>
      <c r="G78" s="545"/>
      <c r="H78" s="20"/>
      <c r="I78" s="20"/>
      <c r="J78" s="20"/>
      <c r="K78" s="20"/>
      <c r="L78" s="20"/>
      <c r="M78" s="22"/>
      <c r="N78" s="273"/>
      <c r="O78" s="273"/>
      <c r="P78" s="273"/>
      <c r="Q78" s="273"/>
      <c r="R78" s="273"/>
      <c r="S78" s="273"/>
      <c r="V78" s="3"/>
      <c r="W78" s="3"/>
      <c r="X78" s="3"/>
      <c r="Y78" s="3"/>
      <c r="Z78" s="3"/>
      <c r="AA78" s="3"/>
      <c r="AB78" s="3"/>
      <c r="AC78" s="3"/>
      <c r="AD78" s="3"/>
      <c r="AE78" s="3"/>
      <c r="AF78" s="3"/>
      <c r="AG78" s="3"/>
      <c r="AH78" s="3"/>
      <c r="AI78" s="3"/>
      <c r="AJ78" s="3"/>
      <c r="AK78" s="3"/>
      <c r="AL78" s="3"/>
      <c r="AM78" s="3"/>
      <c r="AN78" s="3"/>
      <c r="AO78" s="3"/>
      <c r="AP78" s="3"/>
      <c r="AQ78" s="557"/>
      <c r="AR78" s="480"/>
      <c r="AS78" s="480"/>
      <c r="AT78" s="480"/>
      <c r="AU78" s="480"/>
      <c r="AV78" s="480"/>
      <c r="AW78" s="480"/>
      <c r="AX78" s="480"/>
      <c r="AY78" s="13"/>
      <c r="AZ78" s="13"/>
      <c r="BA78" s="13"/>
      <c r="BB78" s="13"/>
      <c r="BC78" s="13"/>
      <c r="BD78" s="13"/>
      <c r="BE78" s="13"/>
      <c r="BF78" s="13"/>
      <c r="BG78" s="13"/>
      <c r="BH78" s="13"/>
      <c r="BI78" s="13"/>
      <c r="BJ78" s="4"/>
      <c r="BK78" s="4"/>
    </row>
    <row r="79" spans="1:63" ht="14.25" customHeight="1">
      <c r="A79" s="22"/>
      <c r="B79" s="545"/>
      <c r="C79" s="12"/>
      <c r="D79" s="12"/>
      <c r="E79" s="12"/>
      <c r="F79" s="22"/>
      <c r="G79" s="273"/>
      <c r="H79" s="273"/>
      <c r="I79" s="273"/>
      <c r="J79" s="273"/>
      <c r="K79" s="273"/>
      <c r="L79" s="273"/>
      <c r="M79" s="22"/>
      <c r="N79" s="13"/>
      <c r="O79" s="545"/>
      <c r="P79" s="545"/>
      <c r="Q79" s="545"/>
      <c r="R79" s="545"/>
      <c r="S79" s="545"/>
      <c r="V79" s="3"/>
      <c r="W79" s="3"/>
      <c r="X79" s="3"/>
      <c r="Y79" s="3"/>
      <c r="Z79" s="3"/>
      <c r="AA79" s="3"/>
      <c r="AB79" s="3"/>
      <c r="AC79" s="3"/>
      <c r="AD79" s="3"/>
      <c r="AE79" s="3"/>
      <c r="AF79" s="3"/>
      <c r="AG79" s="3"/>
      <c r="AH79" s="3"/>
      <c r="AI79" s="3"/>
      <c r="AJ79" s="3"/>
      <c r="AK79" s="3"/>
      <c r="AL79" s="3"/>
      <c r="AM79" s="3"/>
      <c r="AN79" s="3"/>
      <c r="AO79" s="3"/>
      <c r="AP79" s="3"/>
      <c r="AQ79" s="22"/>
      <c r="AR79" s="1793"/>
      <c r="AS79" s="397"/>
      <c r="AT79" s="397"/>
      <c r="AU79" s="397"/>
      <c r="AV79" s="397"/>
      <c r="AW79" s="397"/>
      <c r="AX79" s="397"/>
      <c r="AY79" s="397"/>
      <c r="AZ79" s="397"/>
      <c r="BA79" s="397"/>
      <c r="BB79" s="397"/>
      <c r="BC79" s="397"/>
      <c r="BD79" s="397"/>
      <c r="BE79" s="397"/>
      <c r="BF79" s="397"/>
      <c r="BG79" s="397"/>
      <c r="BH79" s="397"/>
      <c r="BI79" s="13"/>
      <c r="BJ79" s="4"/>
      <c r="BK79" s="4"/>
    </row>
    <row r="80" spans="1:63" ht="14.25" customHeight="1">
      <c r="A80" s="22"/>
      <c r="B80" s="545"/>
      <c r="C80" s="12"/>
      <c r="D80" s="12"/>
      <c r="E80" s="12"/>
      <c r="F80" s="22"/>
      <c r="G80" s="273"/>
      <c r="H80" s="273"/>
      <c r="I80" s="273"/>
      <c r="J80" s="273"/>
      <c r="K80" s="273"/>
      <c r="L80" s="273"/>
      <c r="M80" s="22"/>
      <c r="N80" s="1070"/>
      <c r="O80" s="28"/>
      <c r="P80" s="28"/>
      <c r="Q80" s="28"/>
      <c r="R80" s="28"/>
      <c r="S80" s="22"/>
      <c r="V80" s="3"/>
      <c r="W80" s="3"/>
      <c r="X80" s="3"/>
      <c r="Y80" s="3"/>
      <c r="Z80" s="3"/>
      <c r="AA80" s="3"/>
      <c r="AB80" s="3"/>
      <c r="AC80" s="3"/>
      <c r="AD80" s="3"/>
      <c r="AE80" s="3"/>
      <c r="AF80" s="3"/>
      <c r="AG80" s="3"/>
      <c r="AH80" s="3"/>
      <c r="AI80" s="3"/>
      <c r="AJ80" s="3"/>
      <c r="AK80" s="3"/>
      <c r="AL80" s="3"/>
      <c r="AM80" s="3"/>
      <c r="AN80" s="3"/>
      <c r="AO80" s="3"/>
      <c r="AP80" s="3"/>
      <c r="AQ80" s="22"/>
      <c r="AR80" s="1793"/>
      <c r="AS80" s="397"/>
      <c r="AT80" s="397"/>
      <c r="AU80" s="397"/>
      <c r="AV80" s="397"/>
      <c r="AW80" s="397"/>
      <c r="AX80" s="397"/>
      <c r="AY80" s="397"/>
      <c r="AZ80" s="397"/>
      <c r="BA80" s="397"/>
      <c r="BB80" s="397"/>
      <c r="BC80" s="397"/>
      <c r="BD80" s="397"/>
      <c r="BE80" s="397"/>
      <c r="BF80" s="397"/>
      <c r="BG80" s="397"/>
      <c r="BH80" s="397"/>
      <c r="BI80" s="13"/>
      <c r="BJ80" s="13"/>
      <c r="BK80" s="13"/>
    </row>
    <row r="81" spans="1:63" ht="14.25" customHeight="1">
      <c r="A81" s="22"/>
      <c r="B81" s="545"/>
      <c r="C81" s="8"/>
      <c r="D81" s="8"/>
      <c r="E81" s="12"/>
      <c r="F81" s="22"/>
      <c r="G81" s="545"/>
      <c r="H81" s="545"/>
      <c r="I81" s="545"/>
      <c r="J81" s="545"/>
      <c r="K81" s="545"/>
      <c r="L81" s="545"/>
      <c r="M81" s="22"/>
      <c r="N81" s="28"/>
      <c r="O81" s="663"/>
      <c r="P81" s="663"/>
      <c r="Q81" s="663"/>
      <c r="R81" s="663"/>
      <c r="S81" s="22"/>
      <c r="V81" s="3"/>
      <c r="W81" s="3"/>
      <c r="X81" s="3"/>
      <c r="Y81" s="3"/>
      <c r="Z81" s="3"/>
      <c r="AA81" s="3"/>
      <c r="AB81" s="3"/>
      <c r="AC81" s="3"/>
      <c r="AD81" s="3"/>
      <c r="AE81" s="3"/>
      <c r="AF81" s="3"/>
      <c r="AG81" s="3"/>
      <c r="AH81" s="3"/>
      <c r="AI81" s="3"/>
      <c r="AJ81" s="3"/>
      <c r="AK81" s="3"/>
      <c r="AL81" s="3"/>
      <c r="AM81" s="3"/>
      <c r="AN81" s="3"/>
      <c r="AO81" s="3"/>
      <c r="AP81" s="3"/>
      <c r="AQ81" s="22"/>
      <c r="AR81" s="1793"/>
      <c r="AS81" s="397"/>
      <c r="AT81" s="397"/>
      <c r="AU81" s="397"/>
      <c r="AV81" s="397"/>
      <c r="AW81" s="397"/>
      <c r="AX81" s="397"/>
      <c r="AY81" s="397"/>
      <c r="AZ81" s="397"/>
      <c r="BA81" s="397"/>
      <c r="BB81" s="397"/>
      <c r="BC81" s="397"/>
      <c r="BD81" s="397"/>
      <c r="BE81" s="397"/>
      <c r="BF81" s="397"/>
      <c r="BG81" s="397"/>
      <c r="BH81" s="397"/>
      <c r="BI81" s="22"/>
      <c r="BJ81" s="13"/>
      <c r="BK81" s="13"/>
    </row>
    <row r="82" spans="1:63" ht="14.25" customHeight="1">
      <c r="A82" s="22"/>
      <c r="B82" s="1788"/>
      <c r="C82" s="12"/>
      <c r="D82" s="12"/>
      <c r="E82" s="12"/>
      <c r="F82" s="12"/>
      <c r="G82" s="12"/>
      <c r="H82" s="12"/>
      <c r="I82" s="12"/>
      <c r="J82" s="12"/>
      <c r="K82" s="12"/>
      <c r="L82" s="12"/>
      <c r="M82" s="12"/>
      <c r="N82" s="12"/>
      <c r="O82" s="12"/>
      <c r="P82" s="12"/>
      <c r="Q82" s="12"/>
      <c r="R82" s="12"/>
      <c r="S82" s="12"/>
      <c r="V82" s="3"/>
      <c r="W82" s="3"/>
      <c r="X82" s="3"/>
      <c r="Y82" s="3"/>
      <c r="Z82" s="3"/>
      <c r="AA82" s="3"/>
      <c r="AB82" s="3"/>
      <c r="AC82" s="3"/>
      <c r="AD82" s="3"/>
      <c r="AE82" s="3"/>
      <c r="AF82" s="3"/>
      <c r="AG82" s="3"/>
      <c r="AH82" s="3"/>
      <c r="AI82" s="3"/>
      <c r="AJ82" s="3"/>
      <c r="AK82" s="3"/>
      <c r="AL82" s="3"/>
      <c r="AM82" s="3"/>
      <c r="AN82" s="3"/>
      <c r="AO82" s="3"/>
      <c r="AP82" s="3"/>
      <c r="AQ82" s="22"/>
      <c r="AR82" s="1793"/>
      <c r="AS82" s="397"/>
      <c r="AT82" s="397"/>
      <c r="AU82" s="397"/>
      <c r="AV82" s="397"/>
      <c r="AW82" s="397"/>
      <c r="AX82" s="397"/>
      <c r="AY82" s="397"/>
      <c r="AZ82" s="397"/>
      <c r="BA82" s="397"/>
      <c r="BB82" s="397"/>
      <c r="BC82" s="397"/>
      <c r="BD82" s="397"/>
      <c r="BE82" s="397"/>
      <c r="BF82" s="397"/>
      <c r="BG82" s="397"/>
      <c r="BH82" s="397"/>
      <c r="BI82" s="22"/>
      <c r="BJ82" s="13"/>
      <c r="BK82" s="13"/>
    </row>
    <row r="83" spans="1:63" ht="14.25" customHeight="1">
      <c r="A83" s="22"/>
      <c r="B83" s="1788"/>
      <c r="C83" s="12"/>
      <c r="D83" s="12"/>
      <c r="E83" s="12"/>
      <c r="F83" s="12"/>
      <c r="G83" s="12"/>
      <c r="H83" s="12"/>
      <c r="I83" s="12"/>
      <c r="J83" s="12"/>
      <c r="K83" s="12"/>
      <c r="L83" s="12"/>
      <c r="M83" s="12"/>
      <c r="N83" s="12"/>
      <c r="O83" s="12"/>
      <c r="P83" s="12"/>
      <c r="Q83" s="12"/>
      <c r="R83" s="12"/>
      <c r="S83" s="12"/>
      <c r="T83" s="3"/>
      <c r="V83" s="3"/>
      <c r="W83" s="3"/>
      <c r="X83" s="3"/>
      <c r="Y83" s="3"/>
      <c r="Z83" s="3"/>
      <c r="AA83" s="3"/>
      <c r="AB83" s="3"/>
      <c r="AC83" s="3"/>
      <c r="AD83" s="3"/>
      <c r="AE83" s="3"/>
      <c r="AF83" s="3"/>
      <c r="AG83" s="3"/>
      <c r="AH83" s="3"/>
      <c r="AI83" s="3"/>
      <c r="AJ83" s="3"/>
      <c r="AK83" s="3"/>
      <c r="AL83" s="3"/>
      <c r="AM83" s="3"/>
      <c r="AN83" s="3"/>
      <c r="AO83" s="3"/>
      <c r="AP83" s="3"/>
      <c r="AQ83" s="28"/>
      <c r="AR83" s="28"/>
      <c r="AS83" s="3"/>
      <c r="AT83" s="3"/>
      <c r="AU83" s="3"/>
      <c r="AV83" s="3"/>
      <c r="AW83" s="3"/>
      <c r="AX83" s="3"/>
      <c r="AY83" s="3"/>
      <c r="AZ83" s="3"/>
      <c r="BA83" s="3"/>
      <c r="BB83" s="3"/>
      <c r="BC83" s="3"/>
      <c r="BD83" s="3"/>
      <c r="BE83" s="3"/>
      <c r="BF83" s="3"/>
      <c r="BG83" s="3"/>
      <c r="BH83" s="3"/>
      <c r="BI83" s="3"/>
      <c r="BJ83" s="3"/>
      <c r="BK83" s="3"/>
    </row>
    <row r="84" spans="1:63" ht="14.25" customHeight="1">
      <c r="A84" s="22"/>
      <c r="B84" s="1788"/>
      <c r="C84" s="12"/>
      <c r="D84" s="12"/>
      <c r="E84" s="12"/>
      <c r="F84" s="12"/>
      <c r="G84" s="12"/>
      <c r="H84" s="12"/>
      <c r="I84" s="12"/>
      <c r="J84" s="12"/>
      <c r="K84" s="12"/>
      <c r="L84" s="12"/>
      <c r="M84" s="12"/>
      <c r="N84" s="12"/>
      <c r="O84" s="12"/>
      <c r="P84" s="12"/>
      <c r="Q84" s="12"/>
      <c r="R84" s="12"/>
      <c r="S84" s="12"/>
    </row>
  </sheetData>
  <mergeCells count="154">
    <mergeCell ref="A1:BI1"/>
    <mergeCell ref="A3:B3"/>
    <mergeCell ref="C3:BI3"/>
    <mergeCell ref="M12:M13"/>
    <mergeCell ref="N12:S13"/>
    <mergeCell ref="BJ10:BK10"/>
    <mergeCell ref="BJ11:BK11"/>
    <mergeCell ref="BJ9:BK9"/>
    <mergeCell ref="A10:B10"/>
    <mergeCell ref="AQ6:BI8"/>
    <mergeCell ref="BJ12:BK12"/>
    <mergeCell ref="AH16:AH17"/>
    <mergeCell ref="AI16:AN17"/>
    <mergeCell ref="AH12:AH13"/>
    <mergeCell ref="AI12:AN13"/>
    <mergeCell ref="AH14:AH15"/>
    <mergeCell ref="AI14:AN15"/>
    <mergeCell ref="AV17:AV18"/>
    <mergeCell ref="BJ3:BK3"/>
    <mergeCell ref="A4:BI4"/>
    <mergeCell ref="BJ4:BK4"/>
    <mergeCell ref="BJ5:BK5"/>
    <mergeCell ref="A6:S8"/>
    <mergeCell ref="G21:L22"/>
    <mergeCell ref="F21:F22"/>
    <mergeCell ref="AI19:AN20"/>
    <mergeCell ref="V24:V26"/>
    <mergeCell ref="W24:W26"/>
    <mergeCell ref="AA21:AA22"/>
    <mergeCell ref="AB21:AG22"/>
    <mergeCell ref="F17:F18"/>
    <mergeCell ref="V6:AN8"/>
    <mergeCell ref="N16:S17"/>
    <mergeCell ref="AH19:AH20"/>
    <mergeCell ref="M19:M20"/>
    <mergeCell ref="N19:S20"/>
    <mergeCell ref="C10:BI10"/>
    <mergeCell ref="N14:S15"/>
    <mergeCell ref="M14:M15"/>
    <mergeCell ref="G17:L18"/>
    <mergeCell ref="M16:M17"/>
    <mergeCell ref="BD12:BI13"/>
    <mergeCell ref="BC14:BC15"/>
    <mergeCell ref="BD14:BI15"/>
    <mergeCell ref="BC12:BC13"/>
    <mergeCell ref="AA17:AA18"/>
    <mergeCell ref="AB17:AG18"/>
    <mergeCell ref="AV21:AV22"/>
    <mergeCell ref="AW21:BB22"/>
    <mergeCell ref="AQ24:AQ26"/>
    <mergeCell ref="AR24:AR26"/>
    <mergeCell ref="AS24:BI26"/>
    <mergeCell ref="BC16:BC17"/>
    <mergeCell ref="BD16:BI17"/>
    <mergeCell ref="BJ18:BK18"/>
    <mergeCell ref="BJ19:BK19"/>
    <mergeCell ref="BJ20:BK20"/>
    <mergeCell ref="BD19:BI20"/>
    <mergeCell ref="BC19:BC20"/>
    <mergeCell ref="BJ25:BK25"/>
    <mergeCell ref="BJ26:BK26"/>
    <mergeCell ref="AW17:BB18"/>
    <mergeCell ref="BJ27:BK27"/>
    <mergeCell ref="A44:BI44"/>
    <mergeCell ref="BJ29:BK29"/>
    <mergeCell ref="BJ30:BK30"/>
    <mergeCell ref="BJ31:BK31"/>
    <mergeCell ref="C30:BI30"/>
    <mergeCell ref="A30:B30"/>
    <mergeCell ref="BA31:BA32"/>
    <mergeCell ref="BB31:BI32"/>
    <mergeCell ref="B38:J40"/>
    <mergeCell ref="C42:S43"/>
    <mergeCell ref="X42:AN43"/>
    <mergeCell ref="AS42:BI43"/>
    <mergeCell ref="BJ32:BK32"/>
    <mergeCell ref="BJ33:BK33"/>
    <mergeCell ref="A33:A34"/>
    <mergeCell ref="B33:J34"/>
    <mergeCell ref="A42:A43"/>
    <mergeCell ref="B42:B43"/>
    <mergeCell ref="V42:V43"/>
    <mergeCell ref="W42:W43"/>
    <mergeCell ref="AQ42:AQ43"/>
    <mergeCell ref="AR42:AR43"/>
    <mergeCell ref="BJ34:BK34"/>
    <mergeCell ref="AQ33:AQ34"/>
    <mergeCell ref="AR33:AZ34"/>
    <mergeCell ref="AF31:AF32"/>
    <mergeCell ref="BJ35:BK35"/>
    <mergeCell ref="A61:A64"/>
    <mergeCell ref="X24:AN26"/>
    <mergeCell ref="AG31:AN32"/>
    <mergeCell ref="K31:K32"/>
    <mergeCell ref="L31:S32"/>
    <mergeCell ref="V33:V34"/>
    <mergeCell ref="W33:AE34"/>
    <mergeCell ref="A28:BI28"/>
    <mergeCell ref="A24:A26"/>
    <mergeCell ref="B24:B26"/>
    <mergeCell ref="C24:S26"/>
    <mergeCell ref="BA52:BI53"/>
    <mergeCell ref="AS46:BI49"/>
    <mergeCell ref="A38:A40"/>
    <mergeCell ref="V38:V40"/>
    <mergeCell ref="W38:AE40"/>
    <mergeCell ref="AQ38:AQ40"/>
    <mergeCell ref="AR38:AZ40"/>
    <mergeCell ref="N57:S58"/>
    <mergeCell ref="C46:S48"/>
    <mergeCell ref="M50:M51"/>
    <mergeCell ref="N50:S51"/>
    <mergeCell ref="M57:M58"/>
    <mergeCell ref="A46:B48"/>
    <mergeCell ref="AS61:BI64"/>
    <mergeCell ref="AR61:AR64"/>
    <mergeCell ref="AQ61:AQ64"/>
    <mergeCell ref="BA54:BI55"/>
    <mergeCell ref="BA56:BI57"/>
    <mergeCell ref="AZ56:AZ57"/>
    <mergeCell ref="AH56:AH57"/>
    <mergeCell ref="AI56:AN57"/>
    <mergeCell ref="B61:B64"/>
    <mergeCell ref="G59:L60"/>
    <mergeCell ref="F59:F60"/>
    <mergeCell ref="G57:L58"/>
    <mergeCell ref="F57:F58"/>
    <mergeCell ref="C61:S64"/>
    <mergeCell ref="AH49:AH50"/>
    <mergeCell ref="AI49:AN50"/>
    <mergeCell ref="AA56:AA57"/>
    <mergeCell ref="AB56:AG57"/>
    <mergeCell ref="AA58:AA59"/>
    <mergeCell ref="AB58:AG59"/>
    <mergeCell ref="V60:V63"/>
    <mergeCell ref="W60:W63"/>
    <mergeCell ref="X60:AN63"/>
    <mergeCell ref="BN46:BO46"/>
    <mergeCell ref="BN47:BO47"/>
    <mergeCell ref="BP47:BQ47"/>
    <mergeCell ref="BP46:BQ46"/>
    <mergeCell ref="BN48:BO48"/>
    <mergeCell ref="AZ54:AZ55"/>
    <mergeCell ref="AZ52:AZ53"/>
    <mergeCell ref="AR53:AY54"/>
    <mergeCell ref="AQ53:AQ54"/>
    <mergeCell ref="AQ46:AR49"/>
    <mergeCell ref="BP48:BQ48"/>
    <mergeCell ref="BJ48:BK48"/>
    <mergeCell ref="BJ47:BK47"/>
    <mergeCell ref="AQ51:BI51"/>
    <mergeCell ref="BJ46:BK46"/>
    <mergeCell ref="X46:AN47"/>
    <mergeCell ref="V46:W47"/>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3" max="60" man="1"/>
  </rowBreaks>
</worksheet>
</file>

<file path=xl/worksheets/sheet6.xml><?xml version="1.0" encoding="utf-8"?>
<worksheet xmlns="http://schemas.openxmlformats.org/spreadsheetml/2006/main" xmlns:r="http://schemas.openxmlformats.org/officeDocument/2006/relationships">
  <dimension ref="A1:BZ123"/>
  <sheetViews>
    <sheetView view="pageBreakPreview" zoomScaleSheetLayoutView="100" workbookViewId="0">
      <selection activeCell="M44" sqref="M44:AB44"/>
    </sheetView>
  </sheetViews>
  <sheetFormatPr defaultRowHeight="11.25"/>
  <cols>
    <col min="1" max="60" width="2.42578125" style="4" customWidth="1"/>
    <col min="61" max="61" width="2.5703125" style="2" bestFit="1" customWidth="1"/>
    <col min="62" max="62" width="2.140625" style="2" customWidth="1"/>
    <col min="63" max="63" width="2.140625" style="3" customWidth="1"/>
    <col min="64" max="64" width="2.5703125" style="3" bestFit="1" customWidth="1"/>
    <col min="65" max="16384" width="9.140625" style="3"/>
  </cols>
  <sheetData>
    <row r="1" spans="1:66" ht="15.75" customHeight="1">
      <c r="A1" s="1" t="str">
        <f>CONCATENATE([2]Sections!$K$1," - / - ",[2]Sections!$K$7," ",[2]Sections!$L$7,": ",[2]Sections!$N$7," [ ",[2]Sections!$V$2," ",ROMAN(COUNT($BL$1:$BL$817))," / ",ROMAN(BL1)," ]")</f>
        <v>Female Household Questionnaire - / - Section 4: Council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4"/>
      <c r="BL1" s="3">
        <v>1</v>
      </c>
    </row>
    <row r="2" spans="1:66" ht="6" customHeight="1"/>
    <row r="3" spans="1:66" s="13" customFormat="1" ht="15" customHeight="1">
      <c r="A3" s="55">
        <f>VLOOKUP(BI3,[2]eFHH!$K$4:$M$346,3,FALSE)</f>
        <v>4.01</v>
      </c>
      <c r="B3" s="56"/>
      <c r="C3" s="36" t="str">
        <f>VLOOKUP(BI3,[2]eFHH!$P$4:$XX$3017,8,FALSE)</f>
        <v>Are there any councils that just belong to this village or which are shared with other neighboring villages?</v>
      </c>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1311" t="str">
        <f>VLOOKUP(BI3,[2]eFHH!$P$1:$XX$3017,9,FALSE)</f>
        <v>[MARK ALL MENTIONED]</v>
      </c>
      <c r="AH3" s="1311"/>
      <c r="AI3" s="1311"/>
      <c r="AJ3" s="1311"/>
      <c r="AK3" s="1311"/>
      <c r="AL3" s="1311"/>
      <c r="AM3" s="1311"/>
      <c r="AN3" s="1311"/>
      <c r="AO3" s="1311"/>
      <c r="AP3" s="1311"/>
      <c r="AQ3" s="1311"/>
      <c r="AR3" s="1311"/>
      <c r="AS3" s="1311"/>
      <c r="AT3" s="1311"/>
      <c r="AU3" s="1311"/>
      <c r="AV3" s="1311"/>
      <c r="AW3" s="1311"/>
      <c r="AX3" s="1311"/>
      <c r="AY3" s="1311"/>
      <c r="AZ3" s="1311"/>
      <c r="BA3" s="1311"/>
      <c r="BB3" s="1311"/>
      <c r="BC3" s="1311"/>
      <c r="BD3" s="1311"/>
      <c r="BE3" s="1311"/>
      <c r="BF3" s="1311"/>
      <c r="BG3" s="1311"/>
      <c r="BH3" s="1312"/>
      <c r="BI3" s="1154">
        <v>5.01</v>
      </c>
      <c r="BJ3" s="1154"/>
    </row>
    <row r="4" spans="1:66" s="13" customFormat="1" ht="14.25" customHeight="1">
      <c r="A4" s="45">
        <v>1</v>
      </c>
      <c r="B4" s="1313" t="str">
        <f>VLOOKUP(BI3,[2]eFHH!$P$4:$XX$3017,10,FALSE)</f>
        <v>This village does not have a council and does not share a council with other villages</v>
      </c>
      <c r="C4" s="1254"/>
      <c r="D4" s="1254"/>
      <c r="E4" s="1255"/>
      <c r="F4" s="1255"/>
      <c r="G4" s="1255"/>
      <c r="H4" s="1255"/>
      <c r="I4" s="1255"/>
      <c r="J4" s="1255"/>
      <c r="K4" s="1255"/>
      <c r="L4" s="1254"/>
      <c r="M4" s="1254"/>
      <c r="N4" s="168"/>
      <c r="O4" s="165"/>
      <c r="P4" s="1314"/>
      <c r="Q4" s="144" t="str">
        <f>CONCATENATE("[&gt;&gt;",FIXED(VLOOKUP(BI3,[2]eFHH!$P$4:$XX$3017,3,FALSE),2),"]")</f>
        <v>[&gt;&gt;4.13]</v>
      </c>
      <c r="R4" s="762"/>
      <c r="S4" s="762"/>
      <c r="T4" s="168"/>
      <c r="U4" s="762"/>
      <c r="V4" s="762"/>
      <c r="W4" s="45">
        <v>3</v>
      </c>
      <c r="X4" s="1313" t="str">
        <f>VLOOKUP(BI3,[2]eFHH!$P$4:$XX$3017,12,FALSE)</f>
        <v>This village shares a council with another village</v>
      </c>
      <c r="Y4" s="1314"/>
      <c r="Z4" s="168"/>
      <c r="AA4" s="168"/>
      <c r="AB4" s="1255"/>
      <c r="AC4" s="1255"/>
      <c r="AD4" s="1255"/>
      <c r="AE4" s="1255"/>
      <c r="AF4" s="1255"/>
      <c r="AG4" s="762"/>
      <c r="AH4" s="762"/>
      <c r="AI4" s="1315"/>
      <c r="AJ4" s="1315"/>
      <c r="AK4" s="1315"/>
      <c r="AL4" s="1315"/>
      <c r="AM4" s="1315"/>
      <c r="AN4" s="1315"/>
      <c r="AO4" s="45" t="s">
        <v>0</v>
      </c>
      <c r="AP4" s="1313" t="s">
        <v>70</v>
      </c>
      <c r="AQ4" s="1315"/>
      <c r="AR4" s="1315"/>
      <c r="AS4" s="165"/>
      <c r="AT4" s="144" t="str">
        <f>CONCATENATE("[&gt;&gt;",FIXED(VLOOKUP(BI3,[2]eFHH!$P$4:$XX$3017,3,FALSE),2),"]")</f>
        <v>[&gt;&gt;4.13]</v>
      </c>
      <c r="AU4" s="762"/>
      <c r="AV4" s="1254"/>
      <c r="AW4" s="1254"/>
      <c r="AX4" s="1254"/>
      <c r="AY4" s="1254"/>
      <c r="AZ4" s="1254"/>
      <c r="BA4" s="1254"/>
      <c r="BB4" s="167"/>
      <c r="BC4" s="167"/>
      <c r="BD4" s="167"/>
      <c r="BE4" s="1254"/>
      <c r="BF4" s="1254"/>
      <c r="BG4" s="1254"/>
      <c r="BH4" s="204"/>
      <c r="BI4" s="1316">
        <f>VLOOKUP(BI3,[2]eFHH!$P$1:$XX$3017,60,FALSE)</f>
        <v>0</v>
      </c>
      <c r="BJ4" s="1316"/>
    </row>
    <row r="5" spans="1:66" s="13" customFormat="1" ht="14.25" customHeight="1">
      <c r="A5" s="45">
        <v>2</v>
      </c>
      <c r="B5" s="1317" t="str">
        <f>VLOOKUP(BI3,[2]eFHH!$P$4:$XX$3017,11,FALSE)</f>
        <v>This village has a council (which belongs to this village only)</v>
      </c>
      <c r="C5" s="306"/>
      <c r="D5" s="306"/>
      <c r="E5" s="306"/>
      <c r="F5" s="306"/>
      <c r="G5" s="306"/>
      <c r="H5" s="306"/>
      <c r="I5" s="306"/>
      <c r="J5" s="306"/>
      <c r="K5" s="306"/>
      <c r="L5" s="306"/>
      <c r="M5" s="306"/>
      <c r="N5" s="47"/>
      <c r="O5" s="49"/>
      <c r="P5" s="1318"/>
      <c r="Q5" s="47"/>
      <c r="R5" s="47"/>
      <c r="S5" s="306"/>
      <c r="T5" s="306"/>
      <c r="U5" s="308"/>
      <c r="V5" s="308"/>
      <c r="W5" s="45">
        <v>4</v>
      </c>
      <c r="X5" s="1317" t="str">
        <f>VLOOKUP(BI3,[2]eFHH!$P$4:$XX$3017,13,FALSE)</f>
        <v>This village has more than one council</v>
      </c>
      <c r="Y5" s="1318"/>
      <c r="Z5" s="47"/>
      <c r="AA5" s="47"/>
      <c r="AB5" s="1319"/>
      <c r="AC5" s="1319"/>
      <c r="AD5" s="1319"/>
      <c r="AE5" s="1319"/>
      <c r="AF5" s="305"/>
      <c r="AG5" s="49"/>
      <c r="AH5" s="1320"/>
      <c r="AI5" s="1320"/>
      <c r="AJ5" s="1320"/>
      <c r="AK5" s="1320"/>
      <c r="AL5" s="1320"/>
      <c r="AM5" s="1320"/>
      <c r="AN5" s="1320"/>
      <c r="AO5" s="45" t="s">
        <v>1</v>
      </c>
      <c r="AP5" s="1317" t="s">
        <v>71</v>
      </c>
      <c r="AQ5" s="1320"/>
      <c r="AR5" s="1320"/>
      <c r="AS5" s="49"/>
      <c r="AT5" s="1321"/>
      <c r="AU5" s="175" t="str">
        <f>CONCATENATE("[&gt;&gt;",FIXED(VLOOKUP(BI3,[2]eFHH!$P$4:$XX$3017,3,FALSE),2),"]")</f>
        <v>[&gt;&gt;4.13]</v>
      </c>
      <c r="AV5" s="1322"/>
      <c r="AW5" s="1322"/>
      <c r="AX5" s="1322"/>
      <c r="AY5" s="1322"/>
      <c r="AZ5" s="1322"/>
      <c r="BA5" s="1322"/>
      <c r="BB5" s="1322"/>
      <c r="BC5" s="154"/>
      <c r="BD5" s="154"/>
      <c r="BE5" s="1322"/>
      <c r="BF5" s="1322"/>
      <c r="BG5" s="1322"/>
      <c r="BH5" s="637"/>
      <c r="BI5" s="1323">
        <f>VLOOKUP(BI3,[2]eFHH!$P$1:$XX$3017,3,FALSE)</f>
        <v>4.1299999999999972</v>
      </c>
      <c r="BJ5" s="1324"/>
    </row>
    <row r="6" spans="1:66" s="13" customFormat="1" ht="6" customHeight="1">
      <c r="C6" s="27"/>
      <c r="D6" s="27"/>
      <c r="E6" s="27"/>
      <c r="F6" s="27"/>
      <c r="G6" s="27"/>
      <c r="H6" s="27"/>
      <c r="I6" s="27"/>
      <c r="J6" s="27"/>
      <c r="K6" s="27"/>
      <c r="L6" s="27"/>
      <c r="M6" s="27"/>
      <c r="N6" s="28"/>
      <c r="O6" s="25"/>
      <c r="P6" s="1325"/>
      <c r="Q6" s="28"/>
      <c r="R6" s="28"/>
      <c r="S6" s="27"/>
      <c r="T6" s="28"/>
      <c r="U6" s="25"/>
      <c r="V6" s="1325"/>
      <c r="W6" s="28"/>
      <c r="X6" s="25"/>
      <c r="Y6" s="1325"/>
      <c r="Z6" s="28"/>
      <c r="AA6" s="28"/>
      <c r="AB6" s="33"/>
      <c r="AC6" s="33"/>
      <c r="AD6" s="33"/>
      <c r="AE6" s="33"/>
      <c r="AF6" s="589"/>
      <c r="AG6" s="25"/>
      <c r="AH6" s="1326"/>
      <c r="AI6" s="4"/>
      <c r="AJ6" s="33"/>
      <c r="AK6" s="4"/>
      <c r="AL6" s="28"/>
      <c r="AM6" s="28"/>
      <c r="AN6" s="28"/>
      <c r="AO6" s="28"/>
      <c r="AP6" s="28"/>
      <c r="AQ6" s="28"/>
      <c r="AR6" s="28"/>
      <c r="AS6" s="25"/>
      <c r="AT6" s="1326"/>
      <c r="AU6" s="21"/>
      <c r="AV6" s="21"/>
      <c r="AW6" s="21"/>
      <c r="AX6" s="21"/>
      <c r="AY6" s="21"/>
      <c r="AZ6" s="21"/>
      <c r="BA6" s="21"/>
      <c r="BB6" s="21"/>
      <c r="BC6" s="4"/>
      <c r="BD6" s="4"/>
      <c r="BE6" s="21"/>
      <c r="BF6" s="21"/>
      <c r="BG6" s="21"/>
      <c r="BH6" s="21"/>
      <c r="BI6" s="66"/>
      <c r="BJ6" s="66"/>
    </row>
    <row r="7" spans="1:66" s="13" customFormat="1" ht="15" customHeight="1">
      <c r="A7" s="1327"/>
      <c r="B7" s="1328"/>
      <c r="C7" s="1328"/>
      <c r="D7" s="1328"/>
      <c r="E7" s="1328"/>
      <c r="F7" s="1328"/>
      <c r="G7" s="1328"/>
      <c r="H7" s="1328"/>
      <c r="I7" s="1328"/>
      <c r="J7" s="1328"/>
      <c r="K7" s="1328"/>
      <c r="L7" s="1328"/>
      <c r="M7" s="1329" t="s">
        <v>87</v>
      </c>
      <c r="N7" s="117"/>
      <c r="O7" s="117"/>
      <c r="P7" s="117"/>
      <c r="Q7" s="117"/>
      <c r="R7" s="117"/>
      <c r="S7" s="117"/>
      <c r="T7" s="117"/>
      <c r="U7" s="117"/>
      <c r="V7" s="117"/>
      <c r="W7" s="117"/>
      <c r="X7" s="117"/>
      <c r="Y7" s="117"/>
      <c r="Z7" s="117"/>
      <c r="AA7" s="117"/>
      <c r="AB7" s="1330"/>
      <c r="AC7" s="2302" t="s">
        <v>88</v>
      </c>
      <c r="AD7" s="2302"/>
      <c r="AE7" s="2302"/>
      <c r="AF7" s="2302"/>
      <c r="AG7" s="2302"/>
      <c r="AH7" s="2302"/>
      <c r="AI7" s="2302"/>
      <c r="AJ7" s="2302"/>
      <c r="AK7" s="2302"/>
      <c r="AL7" s="2302"/>
      <c r="AM7" s="2302"/>
      <c r="AN7" s="2302"/>
      <c r="AO7" s="2302"/>
      <c r="AP7" s="2302"/>
      <c r="AQ7" s="2302"/>
      <c r="AR7" s="2303"/>
      <c r="AS7" s="2302" t="s">
        <v>89</v>
      </c>
      <c r="AT7" s="2302"/>
      <c r="AU7" s="2302"/>
      <c r="AV7" s="2302"/>
      <c r="AW7" s="2302"/>
      <c r="AX7" s="2302"/>
      <c r="AY7" s="2302"/>
      <c r="AZ7" s="2302"/>
      <c r="BA7" s="2302"/>
      <c r="BB7" s="2302"/>
      <c r="BC7" s="2302"/>
      <c r="BD7" s="2302"/>
      <c r="BE7" s="2302"/>
      <c r="BF7" s="2302"/>
      <c r="BG7" s="2302"/>
      <c r="BH7" s="2304"/>
    </row>
    <row r="8" spans="1:66" s="13" customFormat="1" ht="15.95" customHeight="1">
      <c r="A8" s="1166">
        <f>VLOOKUP(BI8,[2]eFHH!$K$4:$M$346,3,FALSE)</f>
        <v>4.0199999999999996</v>
      </c>
      <c r="B8" s="1167"/>
      <c r="C8" s="1331" t="str">
        <f>VLOOKUP(BI8,[2]eFHH!$P$4:$XX$3017,8,FALSE)</f>
        <v>How many of these councils are there? {What is the name? / In order of importance, what are names of the councils (in terms of their role in making decisions and resolving disputes for people of the village)?}</v>
      </c>
      <c r="D8" s="1331"/>
      <c r="E8" s="1331"/>
      <c r="F8" s="1331"/>
      <c r="G8" s="1331"/>
      <c r="H8" s="1331"/>
      <c r="I8" s="1331"/>
      <c r="J8" s="1331"/>
      <c r="K8" s="1331"/>
      <c r="L8" s="1331"/>
      <c r="M8" s="1332"/>
      <c r="N8" s="130"/>
      <c r="O8" s="130"/>
      <c r="P8" s="130"/>
      <c r="Q8" s="130"/>
      <c r="R8" s="130"/>
      <c r="S8" s="130"/>
      <c r="T8" s="130"/>
      <c r="U8" s="130"/>
      <c r="V8" s="130"/>
      <c r="W8" s="130"/>
      <c r="X8" s="130"/>
      <c r="Y8" s="130"/>
      <c r="Z8" s="130"/>
      <c r="AA8" s="130"/>
      <c r="AB8" s="130"/>
      <c r="AC8" s="1333" t="s">
        <v>5</v>
      </c>
      <c r="AD8" s="1334" t="str">
        <f>VLOOKUP("Only One Council Serves Village",'[1]O#'!$A$1:$C$4011,2,FALSE)</f>
        <v xml:space="preserve">فقط یک شورا به قریه خدمت می کند </v>
      </c>
      <c r="AE8" s="1335"/>
      <c r="AF8" s="1335"/>
      <c r="AG8" s="1335"/>
      <c r="AH8" s="1335"/>
      <c r="AI8" s="1335"/>
      <c r="AJ8" s="308"/>
      <c r="AK8" s="986"/>
      <c r="AL8" s="986"/>
      <c r="AM8" s="986"/>
      <c r="AN8" s="986"/>
      <c r="AO8" s="986"/>
      <c r="AP8" s="986"/>
      <c r="AQ8" s="986"/>
      <c r="AR8" s="1336"/>
      <c r="AS8" s="1333" t="s">
        <v>5</v>
      </c>
      <c r="AT8" s="1334" t="str">
        <f>VLOOKUP("Only Two Councils Serve Village",'[1]O#'!$A$1:$C$4011,2,FALSE)</f>
        <v xml:space="preserve">فقط دو شورا به قریه خدمت می کند </v>
      </c>
      <c r="AU8" s="1335"/>
      <c r="AV8" s="1335"/>
      <c r="AW8" s="1335"/>
      <c r="AX8" s="1335"/>
      <c r="AY8" s="1335"/>
      <c r="AZ8" s="308"/>
      <c r="BA8" s="986"/>
      <c r="BB8" s="986"/>
      <c r="BC8" s="986"/>
      <c r="BD8" s="986"/>
      <c r="BE8" s="986"/>
      <c r="BF8" s="986"/>
      <c r="BG8" s="986"/>
      <c r="BH8" s="1337"/>
      <c r="BI8" s="1154">
        <v>5.0199999999999996</v>
      </c>
      <c r="BJ8" s="1154"/>
    </row>
    <row r="9" spans="1:66" s="13" customFormat="1" ht="15.95" customHeight="1">
      <c r="A9" s="197"/>
      <c r="B9" s="198"/>
      <c r="C9" s="131"/>
      <c r="D9" s="131"/>
      <c r="E9" s="131"/>
      <c r="F9" s="131"/>
      <c r="G9" s="131"/>
      <c r="H9" s="131"/>
      <c r="I9" s="131"/>
      <c r="J9" s="131"/>
      <c r="K9" s="131"/>
      <c r="L9" s="131"/>
      <c r="M9" s="1333">
        <v>1</v>
      </c>
      <c r="N9" s="1338" t="str">
        <f>VLOOKUP($BI8,[2]eFHH!$P$4:$XX$3017,10,FALSE)</f>
        <v>Shura</v>
      </c>
      <c r="O9" s="1339"/>
      <c r="P9" s="1339"/>
      <c r="Q9" s="27"/>
      <c r="R9" s="27"/>
      <c r="S9" s="1339"/>
      <c r="T9" s="45">
        <v>7</v>
      </c>
      <c r="U9" s="1338" t="str">
        <f>VLOOKUP($BI8,[2]eFHH!$P$4:$XX$3017,16,FALSE)</f>
        <v>Religious Council</v>
      </c>
      <c r="AC9" s="1333">
        <v>1</v>
      </c>
      <c r="AD9" s="1338" t="str">
        <f>VLOOKUP($BI8,[2]eFHH!$P$4:$XX$3017,10,FALSE)</f>
        <v>Shura</v>
      </c>
      <c r="AE9" s="1339"/>
      <c r="AF9" s="1339"/>
      <c r="AG9" s="1339"/>
      <c r="AH9" s="1339"/>
      <c r="AI9" s="1339"/>
      <c r="AJ9" s="45">
        <v>7</v>
      </c>
      <c r="AK9" s="1338" t="str">
        <f>VLOOKUP($BI8,[2]eFHH!$P$4:$XX$3017,16,FALSE)</f>
        <v>Religious Council</v>
      </c>
      <c r="AS9" s="1333">
        <v>1</v>
      </c>
      <c r="AT9" s="1338" t="str">
        <f>VLOOKUP($BI8,[2]eFHH!$P$4:$XX$3017,10,FALSE)</f>
        <v>Shura</v>
      </c>
      <c r="AU9" s="1339"/>
      <c r="AV9" s="1339"/>
      <c r="AW9" s="1339"/>
      <c r="AX9" s="1339"/>
      <c r="AY9" s="1339"/>
      <c r="AZ9" s="45">
        <v>7</v>
      </c>
      <c r="BA9" s="1338" t="str">
        <f>VLOOKUP($BI8,[2]eFHH!$P$4:$XX$3017,16,FALSE)</f>
        <v>Religious Council</v>
      </c>
      <c r="BH9" s="224"/>
      <c r="BI9" s="1316">
        <f>VLOOKUP(BI8,[2]eFHH!$P$1:$XX$3017,60,FALSE)</f>
        <v>0</v>
      </c>
      <c r="BJ9" s="1316"/>
    </row>
    <row r="10" spans="1:66" s="13" customFormat="1" ht="15.95" customHeight="1">
      <c r="A10" s="197"/>
      <c r="B10" s="198"/>
      <c r="C10" s="131"/>
      <c r="D10" s="131"/>
      <c r="E10" s="131"/>
      <c r="F10" s="131"/>
      <c r="G10" s="131"/>
      <c r="H10" s="131"/>
      <c r="I10" s="131"/>
      <c r="J10" s="131"/>
      <c r="K10" s="131"/>
      <c r="L10" s="131"/>
      <c r="M10" s="1333">
        <v>2</v>
      </c>
      <c r="N10" s="1338" t="str">
        <f>VLOOKUP($BI8,[2]eFHH!$P$4:$XX$3017,11,FALSE)</f>
        <v>Local Shura</v>
      </c>
      <c r="T10" s="45">
        <v>8</v>
      </c>
      <c r="U10" s="1338" t="str">
        <f>VLOOKUP($BI8,[2]eFHH!$P$4:$XX$3017,17,FALSE)</f>
        <v>Elders Shura</v>
      </c>
      <c r="W10" s="1339"/>
      <c r="X10" s="1339"/>
      <c r="Y10" s="1339"/>
      <c r="Z10" s="1339"/>
      <c r="AA10" s="1339"/>
      <c r="AC10" s="1333">
        <v>2</v>
      </c>
      <c r="AD10" s="1338" t="str">
        <f>VLOOKUP($BI8,[2]eFHH!$P$4:$XX$3017,11,FALSE)</f>
        <v>Local Shura</v>
      </c>
      <c r="AJ10" s="45">
        <v>8</v>
      </c>
      <c r="AK10" s="1338" t="str">
        <f>VLOOKUP($BI8,[2]eFHH!$P$4:$XX$3017,17,FALSE)</f>
        <v>Elders Shura</v>
      </c>
      <c r="AM10" s="1339"/>
      <c r="AN10" s="1339"/>
      <c r="AO10" s="1339"/>
      <c r="AP10" s="1339"/>
      <c r="AQ10" s="1339"/>
      <c r="AS10" s="1333">
        <v>2</v>
      </c>
      <c r="AT10" s="1338" t="str">
        <f>VLOOKUP($BI8,[2]eFHH!$P$4:$XX$3017,11,FALSE)</f>
        <v>Local Shura</v>
      </c>
      <c r="AZ10" s="45">
        <v>8</v>
      </c>
      <c r="BA10" s="1338" t="str">
        <f>VLOOKUP($BI8,[2]eFHH!$P$4:$XX$3017,17,FALSE)</f>
        <v>Elders Shura</v>
      </c>
      <c r="BC10" s="1339"/>
      <c r="BD10" s="1339"/>
      <c r="BE10" s="1339"/>
      <c r="BF10" s="1339"/>
      <c r="BG10" s="1339"/>
      <c r="BH10" s="224"/>
      <c r="BI10" s="1324">
        <f>VLOOKUP(BI8,[2]eFHH!$P$1:$XX$3017,3,FALSE)</f>
        <v>4.0799999999999983</v>
      </c>
      <c r="BJ10" s="1324"/>
      <c r="BM10" s="25"/>
      <c r="BN10" s="1326"/>
    </row>
    <row r="11" spans="1:66" s="13" customFormat="1" ht="15.95" customHeight="1">
      <c r="A11" s="197"/>
      <c r="B11" s="198"/>
      <c r="C11" s="131"/>
      <c r="D11" s="131"/>
      <c r="E11" s="131"/>
      <c r="F11" s="131"/>
      <c r="G11" s="131"/>
      <c r="H11" s="131"/>
      <c r="I11" s="131"/>
      <c r="J11" s="131"/>
      <c r="K11" s="131"/>
      <c r="L11" s="131"/>
      <c r="M11" s="1333">
        <v>3</v>
      </c>
      <c r="N11" s="1338" t="str">
        <f>VLOOKUP($BI8,[2]eFHH!$P$4:$XX$3017,12,FALSE)</f>
        <v>Village Shura</v>
      </c>
      <c r="O11" s="28"/>
      <c r="P11" s="28"/>
      <c r="Q11" s="28"/>
      <c r="R11" s="28"/>
      <c r="S11" s="28"/>
      <c r="T11" s="45">
        <v>9</v>
      </c>
      <c r="U11" s="1338" t="str">
        <f>VLOOKUP($BI8,[2]eFHH!$P$4:$XX$3017,18,FALSE)</f>
        <v>Women's Council</v>
      </c>
      <c r="Y11" s="41" t="str">
        <f>CONCATENATE("[&gt;&gt;",FIXED(VLOOKUP(BI8,[2]eFHH!$P$4:$XX$3017,3,FALSE),2),"]")</f>
        <v>[&gt;&gt;4.08]</v>
      </c>
      <c r="AC11" s="1333">
        <v>3</v>
      </c>
      <c r="AD11" s="1338" t="str">
        <f>VLOOKUP($BI8,[2]eFHH!$P$4:$XX$3017,12,FALSE)</f>
        <v>Village Shura</v>
      </c>
      <c r="AE11" s="28"/>
      <c r="AF11" s="28"/>
      <c r="AG11" s="28"/>
      <c r="AH11" s="28"/>
      <c r="AI11" s="28"/>
      <c r="AJ11" s="45">
        <v>9</v>
      </c>
      <c r="AK11" s="1338" t="str">
        <f>VLOOKUP($BI8,[2]eFHH!$P$4:$XX$3017,18,FALSE)</f>
        <v>Women's Council</v>
      </c>
      <c r="AO11" s="41" t="str">
        <f>CONCATENATE("[&gt;&gt;",FIXED(VLOOKUP(BI8,[2]eFHH!$P$4:$XX$3017,3,FALSE),2),"]")</f>
        <v>[&gt;&gt;4.08]</v>
      </c>
      <c r="AS11" s="1333">
        <v>3</v>
      </c>
      <c r="AT11" s="1338" t="str">
        <f>VLOOKUP($BI8,[2]eFHH!$P$4:$XX$3017,12,FALSE)</f>
        <v>Village Shura</v>
      </c>
      <c r="AU11" s="28"/>
      <c r="AV11" s="28"/>
      <c r="AW11" s="28"/>
      <c r="AX11" s="28"/>
      <c r="AY11" s="28"/>
      <c r="AZ11" s="45">
        <v>9</v>
      </c>
      <c r="BA11" s="1338" t="str">
        <f>VLOOKUP($BI8,[2]eFHH!$P$4:$XX$3017,18,FALSE)</f>
        <v>Women's Council</v>
      </c>
      <c r="BE11" s="41" t="str">
        <f>CONCATENATE("[&gt;&gt;",FIXED(VLOOKUP(BI8,[2]eFHH!$P$4:$XX$3017,3,FALSE),2),"]")</f>
        <v>[&gt;&gt;4.08]</v>
      </c>
      <c r="BH11" s="224"/>
      <c r="BI11" s="28"/>
      <c r="BJ11" s="28"/>
      <c r="BM11" s="25"/>
      <c r="BN11" s="1326"/>
    </row>
    <row r="12" spans="1:66" s="28" customFormat="1" ht="15.95" customHeight="1">
      <c r="A12" s="197"/>
      <c r="B12" s="198"/>
      <c r="C12" s="131"/>
      <c r="D12" s="131"/>
      <c r="E12" s="131"/>
      <c r="F12" s="131"/>
      <c r="G12" s="131"/>
      <c r="H12" s="131"/>
      <c r="I12" s="131"/>
      <c r="J12" s="131"/>
      <c r="K12" s="131"/>
      <c r="L12" s="131"/>
      <c r="M12" s="1333">
        <v>4</v>
      </c>
      <c r="N12" s="1338" t="str">
        <f>VLOOKUP($BI8,[2]eFHH!$P$4:$XX$3017,13,FALSE)</f>
        <v>Community Development Council [ONLY]</v>
      </c>
      <c r="O12" s="44"/>
      <c r="P12" s="44"/>
      <c r="Q12" s="44"/>
      <c r="R12" s="44"/>
      <c r="S12" s="44"/>
      <c r="T12" s="45">
        <v>10</v>
      </c>
      <c r="U12" s="1338" t="str">
        <f>VLOOKUP($BI8,[2]eFHH!$P$4:$XX$3017,19,FALSE)</f>
        <v>Jirga</v>
      </c>
      <c r="AC12" s="1333">
        <v>4</v>
      </c>
      <c r="AD12" s="1338" t="str">
        <f>VLOOKUP($BI8,[2]eFHH!$P$4:$XX$3017,13,FALSE)</f>
        <v>Community Development Council [ONLY]</v>
      </c>
      <c r="AE12" s="44"/>
      <c r="AF12" s="44"/>
      <c r="AG12" s="44"/>
      <c r="AH12" s="44"/>
      <c r="AI12" s="44"/>
      <c r="AJ12" s="45">
        <v>10</v>
      </c>
      <c r="AK12" s="1338" t="str">
        <f>VLOOKUP($BI8,[2]eFHH!$P$4:$XX$3017,19,FALSE)</f>
        <v>Jirga</v>
      </c>
      <c r="AS12" s="1333">
        <v>4</v>
      </c>
      <c r="AT12" s="1338" t="str">
        <f>VLOOKUP($BI8,[2]eFHH!$P$4:$XX$3017,13,FALSE)</f>
        <v>Community Development Council [ONLY]</v>
      </c>
      <c r="AU12" s="44"/>
      <c r="AV12" s="44"/>
      <c r="AW12" s="44"/>
      <c r="AX12" s="44"/>
      <c r="AY12" s="44"/>
      <c r="AZ12" s="45">
        <v>10</v>
      </c>
      <c r="BA12" s="1338" t="str">
        <f>VLOOKUP($BI8,[2]eFHH!$P$4:$XX$3017,19,FALSE)</f>
        <v>Jirga</v>
      </c>
      <c r="BH12" s="218"/>
      <c r="BI12" s="4"/>
      <c r="BJ12" s="4"/>
      <c r="BM12" s="25"/>
      <c r="BN12" s="1325"/>
    </row>
    <row r="13" spans="1:66" s="28" customFormat="1" ht="15.95" customHeight="1">
      <c r="A13" s="197"/>
      <c r="B13" s="198"/>
      <c r="C13" s="131"/>
      <c r="D13" s="131"/>
      <c r="E13" s="131"/>
      <c r="F13" s="131"/>
      <c r="G13" s="131"/>
      <c r="H13" s="131"/>
      <c r="I13" s="131"/>
      <c r="J13" s="131"/>
      <c r="K13" s="131"/>
      <c r="L13" s="131"/>
      <c r="M13" s="1333">
        <v>5</v>
      </c>
      <c r="N13" s="1338" t="str">
        <f>VLOOKUP($BI8,[2]eFHH!$P$4:$XX$3017,14,FALSE)</f>
        <v>Hambastagi Shura</v>
      </c>
      <c r="O13" s="44"/>
      <c r="P13" s="44"/>
      <c r="Q13" s="44"/>
      <c r="R13" s="44"/>
      <c r="S13" s="44"/>
      <c r="T13" s="45">
        <v>11</v>
      </c>
      <c r="U13" s="1340" t="str">
        <f>VLOOKUP($BI8,[2]eFHH!$P$4:$XX$3017,20,FALSE)</f>
        <v>Local Jirga</v>
      </c>
      <c r="W13" s="44"/>
      <c r="X13" s="44"/>
      <c r="Y13" s="44"/>
      <c r="Z13" s="44"/>
      <c r="AA13" s="45" t="s">
        <v>0</v>
      </c>
      <c r="AB13" s="345"/>
      <c r="AC13" s="1333">
        <v>5</v>
      </c>
      <c r="AD13" s="1338" t="str">
        <f>VLOOKUP($BI8,[2]eFHH!$P$4:$XX$3017,14,FALSE)</f>
        <v>Hambastagi Shura</v>
      </c>
      <c r="AE13" s="44"/>
      <c r="AF13" s="44"/>
      <c r="AG13" s="44"/>
      <c r="AH13" s="44"/>
      <c r="AI13" s="44"/>
      <c r="AJ13" s="45">
        <v>11</v>
      </c>
      <c r="AK13" s="1340" t="str">
        <f>VLOOKUP($BI8,[2]eFHH!$P$4:$XX$3017,20,FALSE)</f>
        <v>Local Jirga</v>
      </c>
      <c r="AM13" s="44"/>
      <c r="AN13" s="44"/>
      <c r="AO13" s="44"/>
      <c r="AP13" s="44"/>
      <c r="AQ13" s="45" t="s">
        <v>0</v>
      </c>
      <c r="AR13" s="345"/>
      <c r="AS13" s="1333">
        <v>5</v>
      </c>
      <c r="AT13" s="1338" t="str">
        <f>VLOOKUP($BI8,[2]eFHH!$P$4:$XX$3017,14,FALSE)</f>
        <v>Hambastagi Shura</v>
      </c>
      <c r="AU13" s="44"/>
      <c r="AV13" s="44"/>
      <c r="AW13" s="44"/>
      <c r="AX13" s="44"/>
      <c r="AY13" s="44"/>
      <c r="AZ13" s="45">
        <v>11</v>
      </c>
      <c r="BA13" s="1340" t="str">
        <f>VLOOKUP($BI8,[2]eFHH!$P$4:$XX$3017,20,FALSE)</f>
        <v>Local Jirga</v>
      </c>
      <c r="BC13" s="44"/>
      <c r="BD13" s="44"/>
      <c r="BE13" s="44"/>
      <c r="BF13" s="44"/>
      <c r="BG13" s="45" t="s">
        <v>0</v>
      </c>
      <c r="BH13" s="1140"/>
      <c r="BI13" s="44"/>
      <c r="BJ13" s="44"/>
    </row>
    <row r="14" spans="1:66" s="28" customFormat="1" ht="14.25" customHeight="1">
      <c r="A14" s="1341" t="str">
        <f>VLOOKUP(BI8,[2]eFHH!$P$4:$XX$3017,9,FALSE)</f>
        <v>[LIST COUNCILS IN ORDER OF IMPORTANCE. IF MORE THAN THREE COUNCILS, LIST THREE MOST IMPORTANT COUNCILS]</v>
      </c>
      <c r="B14" s="1342"/>
      <c r="C14" s="1342"/>
      <c r="D14" s="1342"/>
      <c r="E14" s="1342"/>
      <c r="F14" s="1342"/>
      <c r="G14" s="1342"/>
      <c r="H14" s="1342"/>
      <c r="I14" s="1342"/>
      <c r="J14" s="1342"/>
      <c r="K14" s="1342"/>
      <c r="L14" s="1342"/>
      <c r="M14" s="1333">
        <v>6</v>
      </c>
      <c r="N14" s="1343" t="str">
        <f>VLOOKUP($BI8,[2]eFHH!$P$4:$XX$3017,15,FALSE)</f>
        <v>Tribal Shura</v>
      </c>
      <c r="O14" s="511"/>
      <c r="P14" s="511"/>
      <c r="Q14" s="511"/>
      <c r="R14" s="511"/>
      <c r="S14" s="511"/>
      <c r="T14" s="58">
        <v>12</v>
      </c>
      <c r="U14" s="1344" t="str">
        <f>VLOOKUP($BI8,[2]eFHH!$P$4:$XX$3017,21,FALSE)</f>
        <v>Village Jirga</v>
      </c>
      <c r="W14" s="44"/>
      <c r="X14" s="44"/>
      <c r="Z14" s="44"/>
      <c r="AA14" s="58" t="s">
        <v>1</v>
      </c>
      <c r="AB14" s="345"/>
      <c r="AC14" s="1333">
        <v>6</v>
      </c>
      <c r="AD14" s="1343" t="str">
        <f>VLOOKUP($BI8,[2]eFHH!$P$4:$XX$3017,15,FALSE)</f>
        <v>Tribal Shura</v>
      </c>
      <c r="AE14" s="511"/>
      <c r="AF14" s="511"/>
      <c r="AG14" s="511"/>
      <c r="AH14" s="511"/>
      <c r="AI14" s="511"/>
      <c r="AJ14" s="58">
        <v>12</v>
      </c>
      <c r="AK14" s="1344" t="str">
        <f>VLOOKUP($BI8,[2]eFHH!$P$4:$XX$3017,21,FALSE)</f>
        <v>Village Jirga</v>
      </c>
      <c r="AM14" s="44"/>
      <c r="AN14" s="44"/>
      <c r="AP14" s="44"/>
      <c r="AQ14" s="58" t="s">
        <v>1</v>
      </c>
      <c r="AR14" s="345"/>
      <c r="AS14" s="1333">
        <v>6</v>
      </c>
      <c r="AT14" s="1343" t="str">
        <f>VLOOKUP($BI8,[2]eFHH!$P$4:$XX$3017,15,FALSE)</f>
        <v>Tribal Shura</v>
      </c>
      <c r="AU14" s="511"/>
      <c r="AV14" s="511"/>
      <c r="AW14" s="511"/>
      <c r="AX14" s="511"/>
      <c r="AY14" s="511"/>
      <c r="AZ14" s="58">
        <v>12</v>
      </c>
      <c r="BA14" s="1344" t="str">
        <f>VLOOKUP($BI8,[2]eFHH!$P$4:$XX$3017,21,FALSE)</f>
        <v>Village Jirga</v>
      </c>
      <c r="BC14" s="44"/>
      <c r="BD14" s="44"/>
      <c r="BE14" s="41"/>
      <c r="BF14" s="44"/>
      <c r="BG14" s="58" t="s">
        <v>1</v>
      </c>
      <c r="BH14" s="1140"/>
    </row>
    <row r="15" spans="1:66" s="28" customFormat="1" ht="14.25" customHeight="1">
      <c r="A15" s="1341"/>
      <c r="B15" s="1342"/>
      <c r="C15" s="1342"/>
      <c r="D15" s="1342"/>
      <c r="E15" s="1342"/>
      <c r="F15" s="1342"/>
      <c r="G15" s="1342"/>
      <c r="H15" s="1342"/>
      <c r="I15" s="1342"/>
      <c r="J15" s="1342"/>
      <c r="K15" s="1342"/>
      <c r="L15" s="1342"/>
      <c r="M15" s="1345" t="s">
        <v>6</v>
      </c>
      <c r="N15" s="1346" t="str">
        <f>VLOOKUP($BI8,[2]eFHH!$P$4:$XX$3017,22,FALSE)</f>
        <v>Other:</v>
      </c>
      <c r="O15" s="1347"/>
      <c r="P15" s="1348"/>
      <c r="Q15" s="1348"/>
      <c r="R15" s="1348"/>
      <c r="S15" s="1348"/>
      <c r="T15" s="1348"/>
      <c r="U15" s="1348"/>
      <c r="V15" s="1348"/>
      <c r="W15" s="1348"/>
      <c r="X15" s="1348"/>
      <c r="Y15" s="1348"/>
      <c r="Z15" s="1348"/>
      <c r="AA15" s="1348"/>
      <c r="AB15" s="1349"/>
      <c r="AC15" s="1345" t="s">
        <v>6</v>
      </c>
      <c r="AD15" s="1346" t="str">
        <f>VLOOKUP($BI8,[2]eFHH!$P$4:$XX$3017,22,FALSE)</f>
        <v>Other:</v>
      </c>
      <c r="AE15" s="1347"/>
      <c r="AF15" s="1348"/>
      <c r="AG15" s="1348"/>
      <c r="AH15" s="1348"/>
      <c r="AI15" s="1348"/>
      <c r="AJ15" s="1348"/>
      <c r="AK15" s="1348"/>
      <c r="AL15" s="1348"/>
      <c r="AM15" s="1348"/>
      <c r="AN15" s="1348"/>
      <c r="AO15" s="1348"/>
      <c r="AP15" s="1348"/>
      <c r="AQ15" s="1348"/>
      <c r="AR15" s="1349"/>
      <c r="AS15" s="1345" t="s">
        <v>6</v>
      </c>
      <c r="AT15" s="1350" t="str">
        <f>VLOOKUP($BI8,[2]eFHH!$P$4:$XX$3017,22,FALSE)</f>
        <v>Other:</v>
      </c>
      <c r="AU15" s="1347"/>
      <c r="AV15" s="1348"/>
      <c r="AW15" s="1348"/>
      <c r="AX15" s="1348"/>
      <c r="AY15" s="1348"/>
      <c r="AZ15" s="1348"/>
      <c r="BA15" s="1348"/>
      <c r="BB15" s="1348"/>
      <c r="BC15" s="1348"/>
      <c r="BD15" s="1348"/>
      <c r="BE15" s="1348"/>
      <c r="BF15" s="1348"/>
      <c r="BG15" s="1348"/>
      <c r="BH15" s="1351"/>
    </row>
    <row r="16" spans="1:66" s="28" customFormat="1" ht="14.25" customHeight="1" thickBot="1">
      <c r="A16" s="1341"/>
      <c r="B16" s="1342"/>
      <c r="C16" s="1342"/>
      <c r="D16" s="1342"/>
      <c r="E16" s="1342"/>
      <c r="F16" s="1342"/>
      <c r="G16" s="1342"/>
      <c r="H16" s="1342"/>
      <c r="I16" s="1342"/>
      <c r="J16" s="1342"/>
      <c r="K16" s="1342"/>
      <c r="L16" s="1342"/>
      <c r="M16" s="1352"/>
      <c r="N16" s="1353"/>
      <c r="O16" s="1354"/>
      <c r="P16" s="1355"/>
      <c r="Q16" s="1355"/>
      <c r="R16" s="1355"/>
      <c r="S16" s="1355"/>
      <c r="T16" s="1355"/>
      <c r="U16" s="1355"/>
      <c r="V16" s="1355"/>
      <c r="W16" s="1355"/>
      <c r="X16" s="1355"/>
      <c r="Y16" s="1355"/>
      <c r="Z16" s="1355"/>
      <c r="AA16" s="1355"/>
      <c r="AB16" s="1356"/>
      <c r="AC16" s="1352"/>
      <c r="AD16" s="1353"/>
      <c r="AE16" s="1354"/>
      <c r="AF16" s="1355"/>
      <c r="AG16" s="1355"/>
      <c r="AH16" s="1355"/>
      <c r="AI16" s="1355"/>
      <c r="AJ16" s="1355"/>
      <c r="AK16" s="1355"/>
      <c r="AL16" s="1355"/>
      <c r="AM16" s="1355"/>
      <c r="AN16" s="1355"/>
      <c r="AO16" s="1355"/>
      <c r="AP16" s="1355"/>
      <c r="AQ16" s="1355"/>
      <c r="AR16" s="1356"/>
      <c r="AS16" s="1352"/>
      <c r="AT16" s="1357"/>
      <c r="AU16" s="1354"/>
      <c r="AV16" s="1355"/>
      <c r="AW16" s="1355"/>
      <c r="AX16" s="1355"/>
      <c r="AY16" s="1355"/>
      <c r="AZ16" s="1355"/>
      <c r="BA16" s="1355"/>
      <c r="BB16" s="1355"/>
      <c r="BC16" s="1355"/>
      <c r="BD16" s="1355"/>
      <c r="BE16" s="1355"/>
      <c r="BF16" s="1355"/>
      <c r="BG16" s="1355"/>
      <c r="BH16" s="1358"/>
      <c r="BI16" s="4"/>
      <c r="BJ16" s="13"/>
    </row>
    <row r="17" spans="1:66" ht="14.25" customHeight="1" thickTop="1">
      <c r="A17" s="1359">
        <f>VLOOKUP(BI17,[2]eFHH!$K$4:$M$346,3,FALSE)</f>
        <v>4.0299999999999994</v>
      </c>
      <c r="B17" s="1360"/>
      <c r="C17" s="411" t="str">
        <f>VLOOKUP(BI17,[2]eFHH!$P$4:$XX$3017,8,FALSE)</f>
        <v>Is {COUNCIL 1 / 2 / 3} composed only of men, of women and men, or only of women?</v>
      </c>
      <c r="D17" s="411"/>
      <c r="E17" s="411"/>
      <c r="F17" s="411"/>
      <c r="G17" s="411"/>
      <c r="H17" s="411"/>
      <c r="I17" s="411"/>
      <c r="J17" s="411"/>
      <c r="K17" s="411"/>
      <c r="L17" s="411"/>
      <c r="M17" s="1361">
        <v>1</v>
      </c>
      <c r="N17" s="1362" t="str">
        <f>VLOOKUP($BI17,[2]eFHH!$P$4:$XX$3017,10,FALSE)</f>
        <v>Male Only</v>
      </c>
      <c r="O17" s="1363"/>
      <c r="P17" s="1364" t="str">
        <f>CONCATENATE("[&gt;&gt;",FIXED($A24,2),"]")</f>
        <v>[&gt;&gt;4.05]</v>
      </c>
      <c r="Q17" s="1363"/>
      <c r="R17" s="1363"/>
      <c r="S17" s="1363"/>
      <c r="T17" s="1363"/>
      <c r="U17" s="1363"/>
      <c r="V17" s="1363"/>
      <c r="W17" s="1363"/>
      <c r="X17" s="1363"/>
      <c r="Y17" s="1363"/>
      <c r="Z17" s="1363"/>
      <c r="AA17" s="1363"/>
      <c r="AB17" s="1363"/>
      <c r="AC17" s="1365">
        <v>1</v>
      </c>
      <c r="AD17" s="1362" t="str">
        <f>VLOOKUP($BI17,[2]eFHH!$P$4:$XX$3017,10,FALSE)</f>
        <v>Male Only</v>
      </c>
      <c r="AE17" s="1363"/>
      <c r="AF17" s="1364" t="str">
        <f>CONCATENATE("[&gt;&gt;",FIXED($A24,2),"]")</f>
        <v>[&gt;&gt;4.05]</v>
      </c>
      <c r="AG17" s="1363"/>
      <c r="AH17" s="1363"/>
      <c r="AI17" s="1363"/>
      <c r="AJ17" s="1363"/>
      <c r="AK17" s="1363"/>
      <c r="AL17" s="1363"/>
      <c r="AM17" s="1363"/>
      <c r="AN17" s="1363"/>
      <c r="AO17" s="1363"/>
      <c r="AP17" s="1363"/>
      <c r="AQ17" s="1363"/>
      <c r="AR17" s="1363"/>
      <c r="AS17" s="1365">
        <v>1</v>
      </c>
      <c r="AT17" s="1362" t="str">
        <f>VLOOKUP($BI17,[2]eFHH!$P$4:$XX$3017,10,FALSE)</f>
        <v>Male Only</v>
      </c>
      <c r="AU17" s="1363"/>
      <c r="AV17" s="1364" t="str">
        <f>CONCATENATE("[&gt;&gt;",FIXED($A24,2),"]")</f>
        <v>[&gt;&gt;4.05]</v>
      </c>
      <c r="AW17" s="1363"/>
      <c r="AX17" s="1363"/>
      <c r="AY17" s="1363"/>
      <c r="AZ17" s="1363"/>
      <c r="BA17" s="1363"/>
      <c r="BB17" s="1363"/>
      <c r="BC17" s="1363"/>
      <c r="BD17" s="1363"/>
      <c r="BE17" s="1363"/>
      <c r="BF17" s="1363"/>
      <c r="BG17" s="1363"/>
      <c r="BH17" s="1366"/>
      <c r="BI17" s="239" t="s">
        <v>54</v>
      </c>
      <c r="BJ17" s="239"/>
    </row>
    <row r="18" spans="1:66" ht="14.25" customHeight="1">
      <c r="A18" s="1359"/>
      <c r="B18" s="1360"/>
      <c r="C18" s="415"/>
      <c r="D18" s="415"/>
      <c r="E18" s="415"/>
      <c r="F18" s="415"/>
      <c r="G18" s="415"/>
      <c r="H18" s="415"/>
      <c r="I18" s="415"/>
      <c r="J18" s="415"/>
      <c r="K18" s="415"/>
      <c r="L18" s="415"/>
      <c r="M18" s="1367">
        <v>2</v>
      </c>
      <c r="N18" s="1326" t="str">
        <f>VLOOKUP($BI17,[2]eFHH!$P$4:$XX$3017,11,FALSE)</f>
        <v>Joint Male - Female Council</v>
      </c>
      <c r="O18" s="1368"/>
      <c r="P18" s="1368"/>
      <c r="Q18" s="1368"/>
      <c r="R18" s="1368"/>
      <c r="S18" s="1368"/>
      <c r="T18" s="1368"/>
      <c r="U18" s="1368"/>
      <c r="V18" s="1368"/>
      <c r="W18" s="1368"/>
      <c r="X18" s="1368"/>
      <c r="Y18" s="1368"/>
      <c r="Z18" s="1368"/>
      <c r="AA18" s="1368"/>
      <c r="AB18" s="1368"/>
      <c r="AC18" s="1367">
        <v>2</v>
      </c>
      <c r="AD18" s="1326" t="str">
        <f>VLOOKUP($BI17,[2]eFHH!$P$4:$XX$3017,11,FALSE)</f>
        <v>Joint Male - Female Council</v>
      </c>
      <c r="AE18" s="1368"/>
      <c r="AF18" s="1368"/>
      <c r="AG18" s="1368"/>
      <c r="AH18" s="1368"/>
      <c r="AI18" s="1368"/>
      <c r="AJ18" s="1368"/>
      <c r="AK18" s="1368"/>
      <c r="AL18" s="1368"/>
      <c r="AM18" s="1368"/>
      <c r="AN18" s="1368"/>
      <c r="AO18" s="1368"/>
      <c r="AP18" s="1368"/>
      <c r="AQ18" s="1368"/>
      <c r="AR18" s="1368"/>
      <c r="AS18" s="1367">
        <v>2</v>
      </c>
      <c r="AT18" s="1326" t="str">
        <f>VLOOKUP($BI17,[2]eFHH!$P$4:$XX$3017,11,FALSE)</f>
        <v>Joint Male - Female Council</v>
      </c>
      <c r="AU18" s="1368"/>
      <c r="AV18" s="1368"/>
      <c r="AW18" s="1368"/>
      <c r="AX18" s="1368"/>
      <c r="AY18" s="1368"/>
      <c r="AZ18" s="1368"/>
      <c r="BA18" s="1368"/>
      <c r="BB18" s="1368"/>
      <c r="BC18" s="1368"/>
      <c r="BD18" s="1368"/>
      <c r="BE18" s="1368"/>
      <c r="BF18" s="1368"/>
      <c r="BG18" s="1368"/>
      <c r="BH18" s="1369"/>
      <c r="BI18" s="1316">
        <f>VLOOKUP(BI17,[2]eFHH!$P$1:$XX$3017,60,FALSE)</f>
        <v>0</v>
      </c>
      <c r="BJ18" s="1316"/>
    </row>
    <row r="19" spans="1:66" ht="14.25" customHeight="1">
      <c r="A19" s="1359"/>
      <c r="B19" s="1360"/>
      <c r="C19" s="415"/>
      <c r="D19" s="415"/>
      <c r="E19" s="415"/>
      <c r="F19" s="415"/>
      <c r="G19" s="415"/>
      <c r="H19" s="415"/>
      <c r="I19" s="415"/>
      <c r="J19" s="415"/>
      <c r="K19" s="415"/>
      <c r="L19" s="415"/>
      <c r="M19" s="1370">
        <v>3</v>
      </c>
      <c r="N19" s="1326" t="str">
        <f>VLOOKUP($BI17,[2]eFHH!$P$4:$XX$3017,12,FALSE)</f>
        <v>Female Only</v>
      </c>
      <c r="O19" s="1326"/>
      <c r="P19" s="4" t="str">
        <f>CONCATENATE("[&gt;&gt;",FIXED(VLOOKUP(BI17,[2]eFHH!$P$4:$XX$3017,3,FALSE),2),"]")</f>
        <v>[&gt;&gt;4.08]</v>
      </c>
      <c r="X19" s="22"/>
      <c r="Y19" s="27"/>
      <c r="AA19" s="1371"/>
      <c r="AC19" s="1370">
        <v>3</v>
      </c>
      <c r="AD19" s="1326" t="str">
        <f>VLOOKUP($BI17,[2]eFHH!$P$4:$XX$3017,12,FALSE)</f>
        <v>Female Only</v>
      </c>
      <c r="AE19" s="1326"/>
      <c r="AF19" s="4" t="str">
        <f>CONCATENATE("[&gt;&gt;",FIXED(VLOOKUP(BI17,[2]eFHH!$P$4:$XX$3017,3,FALSE),2),"]")</f>
        <v>[&gt;&gt;4.08]</v>
      </c>
      <c r="AN19" s="22"/>
      <c r="AP19" s="27"/>
      <c r="AQ19" s="1371"/>
      <c r="AS19" s="1370">
        <v>3</v>
      </c>
      <c r="AT19" s="1326" t="str">
        <f>VLOOKUP($BI17,[2]eFHH!$P$4:$XX$3017,12,FALSE)</f>
        <v>Female Only</v>
      </c>
      <c r="AU19" s="1326"/>
      <c r="AV19" s="4" t="str">
        <f>CONCATENATE("[&gt;&gt;",FIXED(VLOOKUP(BI17,[2]eFHH!$P$4:$XX$3017,3,FALSE),2),"]")</f>
        <v>[&gt;&gt;4.08]</v>
      </c>
      <c r="BD19" s="22"/>
      <c r="BF19" s="27"/>
      <c r="BG19" s="1371"/>
      <c r="BH19" s="176"/>
      <c r="BI19" s="1324">
        <f>VLOOKUP(BI17,[2]eFHH!$P$1:$XX$3017,3,FALSE)</f>
        <v>4.0799999999999983</v>
      </c>
      <c r="BJ19" s="1324"/>
    </row>
    <row r="20" spans="1:66" ht="14.25" customHeight="1" thickBot="1">
      <c r="A20" s="1166"/>
      <c r="B20" s="1167"/>
      <c r="C20" s="415"/>
      <c r="D20" s="415"/>
      <c r="E20" s="415"/>
      <c r="F20" s="415"/>
      <c r="G20" s="415"/>
      <c r="H20" s="415"/>
      <c r="I20" s="415"/>
      <c r="J20" s="415"/>
      <c r="K20" s="415"/>
      <c r="L20" s="415"/>
      <c r="M20" s="1370" t="s">
        <v>0</v>
      </c>
      <c r="N20" s="762" t="s">
        <v>70</v>
      </c>
      <c r="O20" s="1372"/>
      <c r="P20" s="167"/>
      <c r="Q20" s="167"/>
      <c r="R20" s="167"/>
      <c r="S20" s="167"/>
      <c r="T20" s="1373"/>
      <c r="U20" s="315" t="s">
        <v>1</v>
      </c>
      <c r="V20" s="762" t="s">
        <v>55</v>
      </c>
      <c r="W20" s="167"/>
      <c r="X20" s="292"/>
      <c r="Y20" s="1374"/>
      <c r="Z20" s="1374"/>
      <c r="AA20" s="1375"/>
      <c r="AB20" s="167"/>
      <c r="AC20" s="1370" t="s">
        <v>0</v>
      </c>
      <c r="AD20" s="762" t="s">
        <v>70</v>
      </c>
      <c r="AE20" s="1372"/>
      <c r="AF20" s="167"/>
      <c r="AG20" s="167"/>
      <c r="AH20" s="167"/>
      <c r="AI20" s="167"/>
      <c r="AJ20" s="315" t="s">
        <v>1</v>
      </c>
      <c r="AK20" s="762" t="s">
        <v>55</v>
      </c>
      <c r="AL20" s="167"/>
      <c r="AM20" s="167"/>
      <c r="AN20" s="292"/>
      <c r="AO20" s="1374"/>
      <c r="AP20" s="1376"/>
      <c r="AQ20" s="1375"/>
      <c r="AR20" s="167"/>
      <c r="AS20" s="1370" t="s">
        <v>0</v>
      </c>
      <c r="AT20" s="762" t="s">
        <v>70</v>
      </c>
      <c r="AU20" s="1372"/>
      <c r="AV20" s="167"/>
      <c r="AW20" s="167"/>
      <c r="AX20" s="167"/>
      <c r="AY20" s="167"/>
      <c r="AZ20" s="315" t="s">
        <v>1</v>
      </c>
      <c r="BA20" s="762" t="s">
        <v>55</v>
      </c>
      <c r="BB20" s="167"/>
      <c r="BC20" s="167"/>
      <c r="BD20" s="292"/>
      <c r="BE20" s="1374"/>
      <c r="BF20" s="1376"/>
      <c r="BG20" s="1375"/>
      <c r="BH20" s="169"/>
    </row>
    <row r="21" spans="1:66" ht="15.95" customHeight="1" thickTop="1" thickBot="1">
      <c r="A21" s="1359">
        <f>VLOOKUP(BI21,[2]eFHH!$K$4:$M$346,3,FALSE)</f>
        <v>4.0399999999999991</v>
      </c>
      <c r="B21" s="1360"/>
      <c r="C21" s="1377" t="str">
        <f>VLOOKUP(BI21,[2]eFHH!$P$4:$XX$3017,8,FALSE)</f>
        <v>In the past 12 months, in how many meetings of {name of council 1 / 2 / 3} have you participated?</v>
      </c>
      <c r="D21" s="1377"/>
      <c r="E21" s="1377"/>
      <c r="F21" s="1377"/>
      <c r="G21" s="1377"/>
      <c r="H21" s="1377"/>
      <c r="I21" s="1377"/>
      <c r="J21" s="1377"/>
      <c r="K21" s="1377"/>
      <c r="L21" s="1378"/>
      <c r="M21" s="1379">
        <v>0</v>
      </c>
      <c r="N21" s="1380" t="str">
        <f>VLOOKUP($BI21,[2]eFHH!$P$4:$XX$3017,10,FALSE)</f>
        <v>Zero</v>
      </c>
      <c r="O21" s="1381"/>
      <c r="P21" s="1382"/>
      <c r="Q21" s="1383" t="s">
        <v>2</v>
      </c>
      <c r="R21" s="1384"/>
      <c r="S21" s="1384"/>
      <c r="T21" s="1384"/>
      <c r="U21" s="1384"/>
      <c r="V21" s="1384"/>
      <c r="W21" s="1384"/>
      <c r="X21" s="1384"/>
      <c r="Y21" s="1385" t="str">
        <f>VLOOKUP($BI21,[2]eFHH!$P$4:$XX$3017,11,FALSE)</f>
        <v>Meetings</v>
      </c>
      <c r="Z21" s="1385"/>
      <c r="AA21" s="1385"/>
      <c r="AB21" s="1386"/>
      <c r="AC21" s="1379">
        <v>0</v>
      </c>
      <c r="AD21" s="1380" t="str">
        <f>VLOOKUP($BI21,[2]eFHH!$P$4:$XX$3017,10,FALSE)</f>
        <v>Zero</v>
      </c>
      <c r="AE21" s="1381"/>
      <c r="AF21" s="1382"/>
      <c r="AG21" s="1384" t="s">
        <v>2</v>
      </c>
      <c r="AH21" s="1384"/>
      <c r="AI21" s="1384"/>
      <c r="AJ21" s="1384"/>
      <c r="AK21" s="1384"/>
      <c r="AL21" s="1384"/>
      <c r="AM21" s="1384"/>
      <c r="AN21" s="1384"/>
      <c r="AO21" s="1385" t="str">
        <f>VLOOKUP($BI21,[2]eFHH!$P$4:$XX$3017,11,FALSE)</f>
        <v>Meetings</v>
      </c>
      <c r="AP21" s="1385"/>
      <c r="AQ21" s="1385"/>
      <c r="AR21" s="1386"/>
      <c r="AS21" s="1379">
        <v>0</v>
      </c>
      <c r="AT21" s="1380" t="str">
        <f>VLOOKUP($BI21,[2]eFHH!$P$4:$XX$3017,10,FALSE)</f>
        <v>Zero</v>
      </c>
      <c r="AU21" s="1381"/>
      <c r="AV21" s="1382"/>
      <c r="AW21" s="1384" t="s">
        <v>2</v>
      </c>
      <c r="AX21" s="1384"/>
      <c r="AY21" s="1384"/>
      <c r="AZ21" s="1384"/>
      <c r="BA21" s="1384"/>
      <c r="BB21" s="1384"/>
      <c r="BC21" s="1384"/>
      <c r="BD21" s="1384"/>
      <c r="BE21" s="1385" t="str">
        <f>VLOOKUP($BI21,[2]eFHH!$P$4:$XX$3017,11,FALSE)</f>
        <v>Meetings</v>
      </c>
      <c r="BF21" s="1385"/>
      <c r="BG21" s="1385"/>
      <c r="BH21" s="1387"/>
      <c r="BI21" s="239">
        <v>5.09</v>
      </c>
      <c r="BJ21" s="239"/>
    </row>
    <row r="22" spans="1:66" ht="15.95" customHeight="1" thickTop="1" thickBot="1">
      <c r="A22" s="1359"/>
      <c r="B22" s="1360"/>
      <c r="C22" s="1377"/>
      <c r="D22" s="1377"/>
      <c r="E22" s="1377"/>
      <c r="F22" s="1377"/>
      <c r="G22" s="1377"/>
      <c r="H22" s="1377"/>
      <c r="I22" s="1377"/>
      <c r="J22" s="1377"/>
      <c r="K22" s="1377"/>
      <c r="L22" s="1378"/>
      <c r="M22" s="1388"/>
      <c r="N22" s="1389"/>
      <c r="O22" s="1390"/>
      <c r="P22" s="1391"/>
      <c r="Q22" s="1392"/>
      <c r="R22" s="1393"/>
      <c r="S22" s="1393"/>
      <c r="T22" s="1393"/>
      <c r="U22" s="1393"/>
      <c r="V22" s="1393"/>
      <c r="W22" s="1393"/>
      <c r="X22" s="1393"/>
      <c r="Y22" s="1394"/>
      <c r="Z22" s="1394"/>
      <c r="AA22" s="1394"/>
      <c r="AB22" s="385" t="s">
        <v>0</v>
      </c>
      <c r="AC22" s="1388"/>
      <c r="AD22" s="1389"/>
      <c r="AE22" s="1390"/>
      <c r="AF22" s="1391"/>
      <c r="AG22" s="1393"/>
      <c r="AH22" s="1393"/>
      <c r="AI22" s="1393"/>
      <c r="AJ22" s="1393"/>
      <c r="AK22" s="1393"/>
      <c r="AL22" s="1393"/>
      <c r="AM22" s="1393"/>
      <c r="AN22" s="1393"/>
      <c r="AO22" s="1394"/>
      <c r="AP22" s="1394"/>
      <c r="AQ22" s="1394"/>
      <c r="AR22" s="385" t="s">
        <v>0</v>
      </c>
      <c r="AS22" s="1388"/>
      <c r="AT22" s="1389"/>
      <c r="AU22" s="1390"/>
      <c r="AV22" s="1391"/>
      <c r="AW22" s="1393"/>
      <c r="AX22" s="1393"/>
      <c r="AY22" s="1393"/>
      <c r="AZ22" s="1393"/>
      <c r="BA22" s="1393"/>
      <c r="BB22" s="1393"/>
      <c r="BC22" s="1393"/>
      <c r="BD22" s="1393"/>
      <c r="BE22" s="1394"/>
      <c r="BF22" s="1394"/>
      <c r="BG22" s="1394"/>
      <c r="BH22" s="251" t="s">
        <v>0</v>
      </c>
      <c r="BI22" s="43" t="e">
        <f>VLOOKUP(BI21,[2]eMHH!$I$4:$DV$507,65,FALSE)</f>
        <v>#N/A</v>
      </c>
      <c r="BJ22" s="43"/>
    </row>
    <row r="23" spans="1:66" ht="15.95" customHeight="1" thickTop="1" thickBot="1">
      <c r="A23" s="1359"/>
      <c r="B23" s="1360"/>
      <c r="C23" s="1377"/>
      <c r="D23" s="1377"/>
      <c r="E23" s="1377"/>
      <c r="F23" s="1377"/>
      <c r="G23" s="1377"/>
      <c r="H23" s="1377"/>
      <c r="I23" s="1377"/>
      <c r="J23" s="1377"/>
      <c r="K23" s="1377"/>
      <c r="L23" s="1378"/>
      <c r="M23" s="1395"/>
      <c r="N23" s="1396"/>
      <c r="O23" s="1397"/>
      <c r="P23" s="1398"/>
      <c r="Q23" s="1399"/>
      <c r="R23" s="1400"/>
      <c r="S23" s="1400"/>
      <c r="T23" s="1400"/>
      <c r="U23" s="1400"/>
      <c r="V23" s="1400"/>
      <c r="W23" s="1400"/>
      <c r="X23" s="1400"/>
      <c r="Y23" s="1401"/>
      <c r="Z23" s="1401"/>
      <c r="AA23" s="1401"/>
      <c r="AB23" s="1402" t="s">
        <v>1</v>
      </c>
      <c r="AC23" s="1395"/>
      <c r="AD23" s="1396"/>
      <c r="AE23" s="1397"/>
      <c r="AF23" s="1398"/>
      <c r="AG23" s="1400"/>
      <c r="AH23" s="1400"/>
      <c r="AI23" s="1400"/>
      <c r="AJ23" s="1400"/>
      <c r="AK23" s="1400"/>
      <c r="AL23" s="1400"/>
      <c r="AM23" s="1400"/>
      <c r="AN23" s="1400"/>
      <c r="AO23" s="1401"/>
      <c r="AP23" s="1401"/>
      <c r="AQ23" s="1401"/>
      <c r="AR23" s="1402" t="s">
        <v>1</v>
      </c>
      <c r="AS23" s="1395"/>
      <c r="AT23" s="1396"/>
      <c r="AU23" s="1397"/>
      <c r="AV23" s="1398"/>
      <c r="AW23" s="1400"/>
      <c r="AX23" s="1400"/>
      <c r="AY23" s="1400"/>
      <c r="AZ23" s="1400"/>
      <c r="BA23" s="1400"/>
      <c r="BB23" s="1400"/>
      <c r="BC23" s="1400"/>
      <c r="BD23" s="1400"/>
      <c r="BE23" s="1401"/>
      <c r="BF23" s="1401"/>
      <c r="BG23" s="1401"/>
      <c r="BH23" s="1403" t="s">
        <v>1</v>
      </c>
      <c r="BI23" s="24"/>
      <c r="BJ23" s="24"/>
    </row>
    <row r="24" spans="1:66" ht="14.25" customHeight="1" thickTop="1">
      <c r="A24" s="197">
        <f>VLOOKUP(BI24,[2]eFHH!$K$4:$M$346,3,FALSE)</f>
        <v>4.0499999999999989</v>
      </c>
      <c r="B24" s="198"/>
      <c r="C24" s="323" t="str">
        <f>VLOOKUP(BI24,[2]eFHH!$P$4:$XX$3017,8,FALSE)</f>
        <v>Over the past 12 months, what were the most important activities done by this council for women in the village?</v>
      </c>
      <c r="D24" s="323"/>
      <c r="E24" s="323"/>
      <c r="F24" s="323"/>
      <c r="G24" s="323"/>
      <c r="H24" s="323"/>
      <c r="I24" s="323"/>
      <c r="J24" s="323"/>
      <c r="K24" s="323"/>
      <c r="L24" s="1404"/>
      <c r="M24" s="1405" t="s">
        <v>5</v>
      </c>
      <c r="N24" s="1406" t="str">
        <f>VLOOKUP($BI24,[2]eFHH!$P$4:$XX$3017,10,FALSE)</f>
        <v>Nothing</v>
      </c>
      <c r="O24" s="1407"/>
      <c r="P24" s="1407"/>
      <c r="Q24" s="1407"/>
      <c r="R24" s="1407"/>
      <c r="S24" s="1407"/>
      <c r="T24" s="1408"/>
      <c r="U24" s="1409">
        <v>9</v>
      </c>
      <c r="V24" s="1410" t="str">
        <f>VLOOKUP($BI24,[2]eFHH!$P$4:$XX$3017,19,FALSE)</f>
        <v>Providing for Participation of Women in Decision-Making</v>
      </c>
      <c r="W24" s="1410"/>
      <c r="X24" s="1410"/>
      <c r="Y24" s="1410"/>
      <c r="Z24" s="1410"/>
      <c r="AA24" s="1410"/>
      <c r="AB24" s="1411"/>
      <c r="AC24" s="1405" t="s">
        <v>5</v>
      </c>
      <c r="AD24" s="1406" t="str">
        <f>VLOOKUP($BI24,[2]eFHH!$P$4:$XX$3017,10,FALSE)</f>
        <v>Nothing</v>
      </c>
      <c r="AE24" s="1407"/>
      <c r="AF24" s="1407"/>
      <c r="AG24" s="1407"/>
      <c r="AH24" s="1407"/>
      <c r="AI24" s="1407"/>
      <c r="AJ24" s="1408"/>
      <c r="AK24" s="1409">
        <v>9</v>
      </c>
      <c r="AL24" s="1410" t="str">
        <f>VLOOKUP($BI24,[2]eFHH!$P$4:$XX$3017,19,FALSE)</f>
        <v>Providing for Participation of Women in Decision-Making</v>
      </c>
      <c r="AM24" s="1410"/>
      <c r="AN24" s="1410"/>
      <c r="AO24" s="1410"/>
      <c r="AP24" s="1410"/>
      <c r="AQ24" s="1410"/>
      <c r="AR24" s="1411"/>
      <c r="AS24" s="1405" t="s">
        <v>5</v>
      </c>
      <c r="AT24" s="1406" t="str">
        <f>VLOOKUP($BI24,[2]eFHH!$P$4:$XX$3017,10,FALSE)</f>
        <v>Nothing</v>
      </c>
      <c r="AU24" s="1407"/>
      <c r="AV24" s="1407"/>
      <c r="AW24" s="1407"/>
      <c r="AX24" s="1407"/>
      <c r="AY24" s="1407"/>
      <c r="AZ24" s="1408"/>
      <c r="BA24" s="1409">
        <v>9</v>
      </c>
      <c r="BB24" s="1410" t="str">
        <f>VLOOKUP($BI24,[2]eFHH!$P$4:$XX$3017,19,FALSE)</f>
        <v>Providing for Participation of Women in Decision-Making</v>
      </c>
      <c r="BC24" s="1410"/>
      <c r="BD24" s="1410"/>
      <c r="BE24" s="1410"/>
      <c r="BF24" s="1410"/>
      <c r="BG24" s="1410"/>
      <c r="BH24" s="1410"/>
      <c r="BI24" s="1154">
        <v>5.13</v>
      </c>
      <c r="BJ24" s="1154"/>
    </row>
    <row r="25" spans="1:66" s="13" customFormat="1" ht="14.25" customHeight="1">
      <c r="A25" s="197"/>
      <c r="B25" s="198"/>
      <c r="C25" s="131"/>
      <c r="D25" s="131"/>
      <c r="E25" s="131"/>
      <c r="F25" s="131"/>
      <c r="G25" s="131"/>
      <c r="H25" s="131"/>
      <c r="I25" s="131"/>
      <c r="J25" s="131"/>
      <c r="K25" s="131"/>
      <c r="L25" s="1412"/>
      <c r="M25" s="1413">
        <v>1</v>
      </c>
      <c r="N25" s="1414" t="str">
        <f>VLOOKUP($BI24,[2]eFHH!$P$4:$XX$3017,11,FALSE)</f>
        <v>Resolve Disputes</v>
      </c>
      <c r="O25" s="1415"/>
      <c r="P25" s="1415"/>
      <c r="Q25" s="1415"/>
      <c r="R25" s="1415"/>
      <c r="S25" s="1415"/>
      <c r="T25" s="1416"/>
      <c r="U25" s="209"/>
      <c r="V25" s="1417"/>
      <c r="W25" s="1417"/>
      <c r="X25" s="1417"/>
      <c r="Y25" s="1417"/>
      <c r="Z25" s="1417"/>
      <c r="AA25" s="1417"/>
      <c r="AB25" s="1418"/>
      <c r="AC25" s="1413">
        <v>1</v>
      </c>
      <c r="AD25" s="1414" t="str">
        <f>VLOOKUP($BI24,[2]eFHH!$P$4:$XX$3017,11,FALSE)</f>
        <v>Resolve Disputes</v>
      </c>
      <c r="AE25" s="1415"/>
      <c r="AF25" s="1415"/>
      <c r="AG25" s="1415"/>
      <c r="AH25" s="1415"/>
      <c r="AI25" s="1415"/>
      <c r="AJ25" s="1416"/>
      <c r="AK25" s="209"/>
      <c r="AL25" s="1417"/>
      <c r="AM25" s="1417"/>
      <c r="AN25" s="1417"/>
      <c r="AO25" s="1417"/>
      <c r="AP25" s="1417"/>
      <c r="AQ25" s="1417"/>
      <c r="AR25" s="1418"/>
      <c r="AS25" s="1413">
        <v>1</v>
      </c>
      <c r="AT25" s="1414" t="str">
        <f>VLOOKUP($BI24,[2]eFHH!$P$4:$XX$3017,11,FALSE)</f>
        <v>Resolve Disputes</v>
      </c>
      <c r="AU25" s="1415"/>
      <c r="AV25" s="1415"/>
      <c r="AW25" s="1415"/>
      <c r="AX25" s="1415"/>
      <c r="AY25" s="1415"/>
      <c r="AZ25" s="1416"/>
      <c r="BA25" s="209"/>
      <c r="BB25" s="1417"/>
      <c r="BC25" s="1417"/>
      <c r="BD25" s="1417"/>
      <c r="BE25" s="1417"/>
      <c r="BF25" s="1417"/>
      <c r="BG25" s="1417"/>
      <c r="BH25" s="1417"/>
      <c r="BI25" s="1316">
        <f>VLOOKUP(BI24,[2]eFHH!$P$1:$XX$3017,60,FALSE)</f>
        <v>0</v>
      </c>
      <c r="BJ25" s="1316"/>
    </row>
    <row r="26" spans="1:66" s="13" customFormat="1" ht="14.25" customHeight="1">
      <c r="A26" s="197"/>
      <c r="B26" s="198"/>
      <c r="C26" s="131"/>
      <c r="D26" s="131"/>
      <c r="E26" s="131"/>
      <c r="F26" s="131"/>
      <c r="G26" s="131"/>
      <c r="H26" s="131"/>
      <c r="I26" s="131"/>
      <c r="J26" s="131"/>
      <c r="K26" s="131"/>
      <c r="L26" s="1412"/>
      <c r="M26" s="1333">
        <v>2</v>
      </c>
      <c r="N26" s="1414" t="str">
        <f>VLOOKUP($BI24,[2]eFHH!$P$4:$XX$3017,12,FALSE)</f>
        <v>Resolve Tribal Feud</v>
      </c>
      <c r="O26" s="999"/>
      <c r="P26" s="999"/>
      <c r="Q26" s="999"/>
      <c r="R26" s="999"/>
      <c r="S26" s="999"/>
      <c r="T26" s="1416"/>
      <c r="U26" s="150">
        <v>10</v>
      </c>
      <c r="V26" s="1419" t="str">
        <f>VLOOKUP($BI24,[2]eFHH!$P$4:$XX$3017,20,FALSE)</f>
        <v>Providing for Selection of Projects by Women</v>
      </c>
      <c r="W26" s="1420"/>
      <c r="X26" s="1420"/>
      <c r="Y26" s="1420"/>
      <c r="Z26" s="1420"/>
      <c r="AA26" s="1420"/>
      <c r="AB26" s="1421"/>
      <c r="AC26" s="1333">
        <v>2</v>
      </c>
      <c r="AD26" s="1414" t="str">
        <f>VLOOKUP($BI24,[2]eFHH!$P$4:$XX$3017,12,FALSE)</f>
        <v>Resolve Tribal Feud</v>
      </c>
      <c r="AE26" s="999"/>
      <c r="AF26" s="999"/>
      <c r="AG26" s="999"/>
      <c r="AH26" s="999"/>
      <c r="AI26" s="999"/>
      <c r="AJ26" s="1416"/>
      <c r="AK26" s="150">
        <v>10</v>
      </c>
      <c r="AL26" s="1419" t="str">
        <f>VLOOKUP($BI24,[2]eFHH!$P$4:$XX$3017,20,FALSE)</f>
        <v>Providing for Selection of Projects by Women</v>
      </c>
      <c r="AM26" s="1420"/>
      <c r="AN26" s="1420"/>
      <c r="AO26" s="1420"/>
      <c r="AP26" s="1420"/>
      <c r="AQ26" s="1420"/>
      <c r="AR26" s="1421"/>
      <c r="AS26" s="1333">
        <v>2</v>
      </c>
      <c r="AT26" s="1414" t="str">
        <f>VLOOKUP($BI24,[2]eFHH!$P$4:$XX$3017,12,FALSE)</f>
        <v>Resolve Tribal Feud</v>
      </c>
      <c r="AU26" s="999"/>
      <c r="AV26" s="999"/>
      <c r="AW26" s="999"/>
      <c r="AX26" s="999"/>
      <c r="AY26" s="999"/>
      <c r="AZ26" s="1416"/>
      <c r="BA26" s="150">
        <v>10</v>
      </c>
      <c r="BB26" s="1419" t="str">
        <f>VLOOKUP($BI24,[2]eFHH!$P$4:$XX$3017,20,FALSE)</f>
        <v>Providing for Selection of Projects by Women</v>
      </c>
      <c r="BC26" s="1420"/>
      <c r="BD26" s="1420"/>
      <c r="BE26" s="1420"/>
      <c r="BF26" s="1420"/>
      <c r="BG26" s="1420"/>
      <c r="BH26" s="1422"/>
      <c r="BI26" s="1324" t="str">
        <f>VLOOKUP(BI24,[2]eFHH!$P$1:$XX$3017,3,FALSE)</f>
        <v/>
      </c>
      <c r="BJ26" s="1324"/>
    </row>
    <row r="27" spans="1:66" s="13" customFormat="1" ht="14.25" customHeight="1">
      <c r="A27" s="197"/>
      <c r="B27" s="198"/>
      <c r="C27" s="131"/>
      <c r="D27" s="131"/>
      <c r="E27" s="131"/>
      <c r="F27" s="131"/>
      <c r="G27" s="131"/>
      <c r="H27" s="131"/>
      <c r="I27" s="131"/>
      <c r="J27" s="131"/>
      <c r="K27" s="131"/>
      <c r="L27" s="1412"/>
      <c r="M27" s="1423">
        <v>3</v>
      </c>
      <c r="N27" s="1424" t="str">
        <f>VLOOKUP($BI24,[2]eFHH!$P$4:$XX$3017,13,FALSE)</f>
        <v>Negotiate / Liase with Government</v>
      </c>
      <c r="O27" s="1425"/>
      <c r="P27" s="1425"/>
      <c r="Q27" s="1425"/>
      <c r="R27" s="1425"/>
      <c r="S27" s="1425"/>
      <c r="T27" s="1426"/>
      <c r="U27" s="157"/>
      <c r="V27" s="1419"/>
      <c r="W27" s="1420"/>
      <c r="X27" s="1420"/>
      <c r="Y27" s="1420"/>
      <c r="Z27" s="1420"/>
      <c r="AA27" s="1420"/>
      <c r="AB27" s="1421"/>
      <c r="AC27" s="1423">
        <v>3</v>
      </c>
      <c r="AD27" s="1424" t="str">
        <f>VLOOKUP($BI24,[2]eFHH!$P$4:$XX$3017,13,FALSE)</f>
        <v>Negotiate / Liase with Government</v>
      </c>
      <c r="AE27" s="1425"/>
      <c r="AF27" s="1425"/>
      <c r="AG27" s="1425"/>
      <c r="AH27" s="1425"/>
      <c r="AI27" s="1425"/>
      <c r="AJ27" s="1426"/>
      <c r="AK27" s="157"/>
      <c r="AL27" s="1419"/>
      <c r="AM27" s="1420"/>
      <c r="AN27" s="1420"/>
      <c r="AO27" s="1420"/>
      <c r="AP27" s="1420"/>
      <c r="AQ27" s="1420"/>
      <c r="AR27" s="1421"/>
      <c r="AS27" s="1423">
        <v>3</v>
      </c>
      <c r="AT27" s="1424" t="str">
        <f>VLOOKUP($BI24,[2]eFHH!$P$4:$XX$3017,13,FALSE)</f>
        <v>Negotiate / Liase with Government</v>
      </c>
      <c r="AU27" s="1425"/>
      <c r="AV27" s="1425"/>
      <c r="AW27" s="1425"/>
      <c r="AX27" s="1425"/>
      <c r="AY27" s="1425"/>
      <c r="AZ27" s="1426"/>
      <c r="BA27" s="157"/>
      <c r="BB27" s="1419"/>
      <c r="BC27" s="1420"/>
      <c r="BD27" s="1420"/>
      <c r="BE27" s="1420"/>
      <c r="BF27" s="1420"/>
      <c r="BG27" s="1420"/>
      <c r="BH27" s="1422"/>
      <c r="BI27" s="28"/>
      <c r="BJ27" s="28"/>
    </row>
    <row r="28" spans="1:66" s="28" customFormat="1" ht="14.25" customHeight="1">
      <c r="A28" s="197"/>
      <c r="B28" s="198"/>
      <c r="C28" s="131"/>
      <c r="D28" s="131"/>
      <c r="E28" s="131"/>
      <c r="F28" s="131"/>
      <c r="G28" s="131"/>
      <c r="H28" s="131"/>
      <c r="I28" s="131"/>
      <c r="J28" s="131"/>
      <c r="K28" s="131"/>
      <c r="L28" s="1412"/>
      <c r="M28" s="1427"/>
      <c r="N28" s="1424"/>
      <c r="O28" s="1425"/>
      <c r="P28" s="1425"/>
      <c r="Q28" s="1425"/>
      <c r="R28" s="1425"/>
      <c r="S28" s="1425"/>
      <c r="T28" s="1426"/>
      <c r="U28" s="209">
        <v>11</v>
      </c>
      <c r="V28" s="1419" t="str">
        <f>VLOOKUP($BI24,[2]eFHH!$P$4:$XX$3017,21,FALSE)</f>
        <v>Consult with Women about Selection of Development Projects</v>
      </c>
      <c r="W28" s="1420"/>
      <c r="X28" s="1420"/>
      <c r="Y28" s="1420"/>
      <c r="Z28" s="1420"/>
      <c r="AA28" s="1420"/>
      <c r="AB28" s="1421"/>
      <c r="AC28" s="1427"/>
      <c r="AD28" s="1424"/>
      <c r="AE28" s="1425"/>
      <c r="AF28" s="1425"/>
      <c r="AG28" s="1425"/>
      <c r="AH28" s="1425"/>
      <c r="AI28" s="1425"/>
      <c r="AJ28" s="1426"/>
      <c r="AK28" s="209">
        <v>11</v>
      </c>
      <c r="AL28" s="1419" t="str">
        <f>VLOOKUP($BI24,[2]eFHH!$P$4:$XX$3017,21,FALSE)</f>
        <v>Consult with Women about Selection of Development Projects</v>
      </c>
      <c r="AM28" s="1420"/>
      <c r="AN28" s="1420"/>
      <c r="AO28" s="1420"/>
      <c r="AP28" s="1420"/>
      <c r="AQ28" s="1420"/>
      <c r="AR28" s="1421"/>
      <c r="AS28" s="1427"/>
      <c r="AT28" s="1424"/>
      <c r="AU28" s="1425"/>
      <c r="AV28" s="1425"/>
      <c r="AW28" s="1425"/>
      <c r="AX28" s="1425"/>
      <c r="AY28" s="1425"/>
      <c r="AZ28" s="1426"/>
      <c r="BA28" s="150">
        <v>11</v>
      </c>
      <c r="BB28" s="1428" t="str">
        <f>VLOOKUP($BI24,[2]eFHH!$P$4:$XX$3017,21,FALSE)</f>
        <v>Consult with Women about Selection of Development Projects</v>
      </c>
      <c r="BC28" s="1429"/>
      <c r="BD28" s="1429"/>
      <c r="BE28" s="1429"/>
      <c r="BF28" s="1429"/>
      <c r="BG28" s="1429"/>
      <c r="BH28" s="1430"/>
      <c r="BI28" s="4"/>
      <c r="BJ28" s="4"/>
      <c r="BK28" s="13"/>
      <c r="BL28" s="13"/>
      <c r="BM28" s="13"/>
      <c r="BN28" s="13"/>
    </row>
    <row r="29" spans="1:66" s="28" customFormat="1" ht="14.25" customHeight="1">
      <c r="A29" s="197"/>
      <c r="B29" s="198"/>
      <c r="C29" s="131"/>
      <c r="D29" s="131"/>
      <c r="E29" s="131"/>
      <c r="F29" s="131"/>
      <c r="G29" s="131"/>
      <c r="H29" s="131"/>
      <c r="I29" s="131"/>
      <c r="J29" s="131"/>
      <c r="K29" s="131"/>
      <c r="L29" s="1412"/>
      <c r="M29" s="1333">
        <v>4</v>
      </c>
      <c r="N29" s="1414" t="str">
        <f>VLOOKUP($BI24,[2]eFHH!$P$4:$XX$3017,14,FALSE)</f>
        <v>Protect Village from Attack</v>
      </c>
      <c r="O29" s="1431"/>
      <c r="P29" s="1431"/>
      <c r="Q29" s="1431"/>
      <c r="R29" s="1431"/>
      <c r="S29" s="1431"/>
      <c r="T29" s="1432"/>
      <c r="U29" s="209"/>
      <c r="V29" s="1419"/>
      <c r="W29" s="1420"/>
      <c r="X29" s="1420"/>
      <c r="Y29" s="1420"/>
      <c r="Z29" s="1420"/>
      <c r="AA29" s="1420"/>
      <c r="AB29" s="1421"/>
      <c r="AC29" s="1333">
        <v>4</v>
      </c>
      <c r="AD29" s="1414" t="str">
        <f>VLOOKUP($BI24,[2]eFHH!$P$4:$XX$3017,14,FALSE)</f>
        <v>Protect Village from Attack</v>
      </c>
      <c r="AE29" s="1431"/>
      <c r="AF29" s="1431"/>
      <c r="AG29" s="1431"/>
      <c r="AH29" s="1431"/>
      <c r="AI29" s="1431"/>
      <c r="AJ29" s="1432"/>
      <c r="AK29" s="209"/>
      <c r="AL29" s="1419"/>
      <c r="AM29" s="1420"/>
      <c r="AN29" s="1420"/>
      <c r="AO29" s="1420"/>
      <c r="AP29" s="1420"/>
      <c r="AQ29" s="1420"/>
      <c r="AR29" s="1421"/>
      <c r="AS29" s="1333">
        <v>4</v>
      </c>
      <c r="AT29" s="1414" t="str">
        <f>VLOOKUP($BI24,[2]eFHH!$P$4:$XX$3017,14,FALSE)</f>
        <v>Protect Village from Attack</v>
      </c>
      <c r="AU29" s="1431"/>
      <c r="AV29" s="1431"/>
      <c r="AW29" s="1431"/>
      <c r="AX29" s="1431"/>
      <c r="AY29" s="1431"/>
      <c r="AZ29" s="1432"/>
      <c r="BA29" s="1433"/>
      <c r="BB29" s="1226"/>
      <c r="BC29" s="1152"/>
      <c r="BD29" s="1152"/>
      <c r="BE29" s="1152"/>
      <c r="BF29" s="1152"/>
      <c r="BG29" s="1152"/>
      <c r="BH29" s="1153"/>
      <c r="BI29" s="44"/>
      <c r="BJ29" s="44"/>
    </row>
    <row r="30" spans="1:66" s="28" customFormat="1" ht="14.25" customHeight="1">
      <c r="A30" s="197"/>
      <c r="B30" s="198"/>
      <c r="C30" s="131"/>
      <c r="D30" s="131"/>
      <c r="E30" s="131"/>
      <c r="F30" s="131"/>
      <c r="G30" s="131"/>
      <c r="H30" s="131"/>
      <c r="I30" s="131"/>
      <c r="J30" s="131"/>
      <c r="K30" s="131"/>
      <c r="L30" s="1412"/>
      <c r="M30" s="1333">
        <v>5</v>
      </c>
      <c r="N30" s="1414" t="str">
        <f>VLOOKUP($BI24,[2]eFHH!$P$4:$XX$3017,15,FALSE)</f>
        <v>Hold Meetings</v>
      </c>
      <c r="O30" s="1434"/>
      <c r="P30" s="1434"/>
      <c r="Q30" s="1434"/>
      <c r="R30" s="1434"/>
      <c r="S30" s="1434"/>
      <c r="T30" s="1432"/>
      <c r="U30" s="209"/>
      <c r="V30" s="1419"/>
      <c r="W30" s="1420"/>
      <c r="X30" s="1420"/>
      <c r="Y30" s="1420"/>
      <c r="Z30" s="1420"/>
      <c r="AA30" s="1420"/>
      <c r="AB30" s="1421"/>
      <c r="AC30" s="1333">
        <v>5</v>
      </c>
      <c r="AD30" s="1414" t="str">
        <f>VLOOKUP($BI24,[2]eFHH!$P$4:$XX$3017,15,FALSE)</f>
        <v>Hold Meetings</v>
      </c>
      <c r="AE30" s="1434"/>
      <c r="AF30" s="1434"/>
      <c r="AG30" s="1434"/>
      <c r="AH30" s="1434"/>
      <c r="AI30" s="1434"/>
      <c r="AJ30" s="1432"/>
      <c r="AK30" s="209"/>
      <c r="AL30" s="1419"/>
      <c r="AM30" s="1420"/>
      <c r="AN30" s="1420"/>
      <c r="AO30" s="1420"/>
      <c r="AP30" s="1420"/>
      <c r="AQ30" s="1420"/>
      <c r="AR30" s="1421"/>
      <c r="AS30" s="1333">
        <v>5</v>
      </c>
      <c r="AT30" s="1414" t="str">
        <f>VLOOKUP($BI24,[2]eFHH!$P$4:$XX$3017,15,FALSE)</f>
        <v>Hold Meetings</v>
      </c>
      <c r="AU30" s="1434"/>
      <c r="AV30" s="1434"/>
      <c r="AW30" s="1434"/>
      <c r="AX30" s="1434"/>
      <c r="AY30" s="1434"/>
      <c r="AZ30" s="1432"/>
      <c r="BA30" s="157"/>
      <c r="BB30" s="1435"/>
      <c r="BC30" s="1436"/>
      <c r="BD30" s="1436"/>
      <c r="BE30" s="1436"/>
      <c r="BF30" s="1436"/>
      <c r="BG30" s="1436"/>
      <c r="BH30" s="1437"/>
    </row>
    <row r="31" spans="1:66" s="28" customFormat="1" ht="14.25" customHeight="1">
      <c r="A31" s="197"/>
      <c r="B31" s="198"/>
      <c r="C31" s="131"/>
      <c r="D31" s="131"/>
      <c r="E31" s="131"/>
      <c r="F31" s="131"/>
      <c r="G31" s="131"/>
      <c r="H31" s="131"/>
      <c r="I31" s="131"/>
      <c r="J31" s="131"/>
      <c r="K31" s="131"/>
      <c r="L31" s="1412"/>
      <c r="M31" s="1345">
        <v>6</v>
      </c>
      <c r="N31" s="1438" t="str">
        <f>VLOOKUP($BI24,[2]eFHH!$P$4:$XX$3017,16,FALSE)</f>
        <v>Make Rules for Villagers</v>
      </c>
      <c r="O31" s="1438"/>
      <c r="P31" s="1438"/>
      <c r="Q31" s="1438"/>
      <c r="R31" s="1438"/>
      <c r="S31" s="1438"/>
      <c r="T31" s="1438"/>
      <c r="U31" s="217">
        <v>12</v>
      </c>
      <c r="V31" s="1419" t="str">
        <f>VLOOKUP($BI24,[2]eFHH!$P$4:$XX$3017,22,FALSE)</f>
        <v>Manage Development Projects</v>
      </c>
      <c r="W31" s="1420"/>
      <c r="X31" s="1420"/>
      <c r="Y31" s="1420"/>
      <c r="Z31" s="1420"/>
      <c r="AA31" s="1420"/>
      <c r="AB31" s="1421"/>
      <c r="AC31" s="1345">
        <v>6</v>
      </c>
      <c r="AD31" s="1438" t="str">
        <f>VLOOKUP($BI24,[2]eFHH!$P$4:$XX$3017,16,FALSE)</f>
        <v>Make Rules for Villagers</v>
      </c>
      <c r="AE31" s="1438"/>
      <c r="AF31" s="1438"/>
      <c r="AG31" s="1438"/>
      <c r="AH31" s="1438"/>
      <c r="AI31" s="1438"/>
      <c r="AJ31" s="1438"/>
      <c r="AK31" s="217">
        <v>12</v>
      </c>
      <c r="AL31" s="1419" t="str">
        <f>VLOOKUP($BI24,[2]eFHH!$P$4:$XX$3017,22,FALSE)</f>
        <v>Manage Development Projects</v>
      </c>
      <c r="AM31" s="1420"/>
      <c r="AN31" s="1420"/>
      <c r="AO31" s="1420"/>
      <c r="AP31" s="1420"/>
      <c r="AQ31" s="1420"/>
      <c r="AR31" s="1421"/>
      <c r="AS31" s="1345">
        <v>6</v>
      </c>
      <c r="AT31" s="1438" t="str">
        <f>VLOOKUP($BI24,[2]eFHH!$P$4:$XX$3017,16,FALSE)</f>
        <v>Make Rules for Villagers</v>
      </c>
      <c r="AU31" s="1438"/>
      <c r="AV31" s="1438"/>
      <c r="AW31" s="1438"/>
      <c r="AX31" s="1438"/>
      <c r="AY31" s="1438"/>
      <c r="AZ31" s="1438"/>
      <c r="BA31" s="217">
        <v>12</v>
      </c>
      <c r="BB31" s="1419" t="str">
        <f>VLOOKUP($BI24,[2]eFHH!$P$4:$XX$3017,22,FALSE)</f>
        <v>Manage Development Projects</v>
      </c>
      <c r="BC31" s="1420"/>
      <c r="BD31" s="1420"/>
      <c r="BE31" s="1420"/>
      <c r="BF31" s="1420"/>
      <c r="BG31" s="1420"/>
      <c r="BH31" s="1422"/>
    </row>
    <row r="32" spans="1:66" s="28" customFormat="1" ht="14.25" customHeight="1">
      <c r="A32" s="197"/>
      <c r="B32" s="198"/>
      <c r="C32" s="127"/>
      <c r="D32" s="127"/>
      <c r="E32" s="127"/>
      <c r="F32" s="127"/>
      <c r="G32" s="127"/>
      <c r="H32" s="127"/>
      <c r="I32" s="127"/>
      <c r="J32" s="127"/>
      <c r="K32" s="127"/>
      <c r="L32" s="1439"/>
      <c r="M32" s="1345"/>
      <c r="N32" s="1438"/>
      <c r="O32" s="1438"/>
      <c r="P32" s="1438"/>
      <c r="Q32" s="1438"/>
      <c r="R32" s="1438"/>
      <c r="S32" s="1438"/>
      <c r="T32" s="1438"/>
      <c r="U32" s="150">
        <v>13</v>
      </c>
      <c r="V32" s="1419" t="str">
        <f>VLOOKUP($BI24,[2]eFHH!$P$4:$XX$3017,23,FALSE)</f>
        <v>Providing Job Opportunities for Women</v>
      </c>
      <c r="W32" s="1420"/>
      <c r="X32" s="1420"/>
      <c r="Y32" s="1420"/>
      <c r="Z32" s="1420"/>
      <c r="AA32" s="1420"/>
      <c r="AB32" s="1421"/>
      <c r="AC32" s="1345"/>
      <c r="AD32" s="1438"/>
      <c r="AE32" s="1438"/>
      <c r="AF32" s="1438"/>
      <c r="AG32" s="1438"/>
      <c r="AH32" s="1438"/>
      <c r="AI32" s="1438"/>
      <c r="AJ32" s="1438"/>
      <c r="AK32" s="150">
        <v>13</v>
      </c>
      <c r="AL32" s="1419" t="str">
        <f>VLOOKUP($BI24,[2]eFHH!$P$4:$XX$3017,23,FALSE)</f>
        <v>Providing Job Opportunities for Women</v>
      </c>
      <c r="AM32" s="1420"/>
      <c r="AN32" s="1420"/>
      <c r="AO32" s="1420"/>
      <c r="AP32" s="1420"/>
      <c r="AQ32" s="1420"/>
      <c r="AR32" s="1421"/>
      <c r="AS32" s="1345"/>
      <c r="AT32" s="1438"/>
      <c r="AU32" s="1438"/>
      <c r="AV32" s="1438"/>
      <c r="AW32" s="1438"/>
      <c r="AX32" s="1438"/>
      <c r="AY32" s="1438"/>
      <c r="AZ32" s="1438"/>
      <c r="BA32" s="150">
        <v>13</v>
      </c>
      <c r="BB32" s="1419" t="str">
        <f>VLOOKUP($BI24,[2]eFHH!$P$4:$XX$3017,23,FALSE)</f>
        <v>Providing Job Opportunities for Women</v>
      </c>
      <c r="BC32" s="1420"/>
      <c r="BD32" s="1420"/>
      <c r="BE32" s="1420"/>
      <c r="BF32" s="1420"/>
      <c r="BG32" s="1420"/>
      <c r="BH32" s="1422"/>
      <c r="BI32" s="4"/>
      <c r="BJ32" s="13"/>
    </row>
    <row r="33" spans="1:66" s="28" customFormat="1" ht="14.25" customHeight="1">
      <c r="A33" s="1440" t="str">
        <f>VLOOKUP(BI24,[2]eFHH!$P$4:$XX$3017,9,FALSE)</f>
        <v>[MARK ALL MENTIONED]</v>
      </c>
      <c r="B33" s="1440"/>
      <c r="C33" s="1440"/>
      <c r="D33" s="1440"/>
      <c r="E33" s="1440"/>
      <c r="F33" s="1440"/>
      <c r="G33" s="1440"/>
      <c r="H33" s="1440"/>
      <c r="I33" s="1440"/>
      <c r="J33" s="1440"/>
      <c r="K33" s="1440"/>
      <c r="L33" s="1440"/>
      <c r="M33" s="150">
        <v>7</v>
      </c>
      <c r="N33" s="1441" t="str">
        <f>VLOOKUP($BI24,[2]eFHH!$P$4:$XX$3017,17,FALSE)</f>
        <v>Promote Health and Hygiene of Villagers</v>
      </c>
      <c r="O33" s="1441"/>
      <c r="P33" s="1441"/>
      <c r="Q33" s="1441"/>
      <c r="R33" s="1441"/>
      <c r="S33" s="1441"/>
      <c r="T33" s="1442"/>
      <c r="U33" s="157"/>
      <c r="V33" s="1419"/>
      <c r="W33" s="1420"/>
      <c r="X33" s="1420"/>
      <c r="Y33" s="1420"/>
      <c r="Z33" s="1420"/>
      <c r="AA33" s="1420"/>
      <c r="AB33" s="1421"/>
      <c r="AC33" s="1423">
        <v>7</v>
      </c>
      <c r="AD33" s="1441" t="str">
        <f>VLOOKUP($BI24,[2]eFHH!$P$4:$XX$3017,17,FALSE)</f>
        <v>Promote Health and Hygiene of Villagers</v>
      </c>
      <c r="AE33" s="1441"/>
      <c r="AF33" s="1441"/>
      <c r="AG33" s="1441"/>
      <c r="AH33" s="1441"/>
      <c r="AI33" s="1441"/>
      <c r="AJ33" s="1442"/>
      <c r="AK33" s="157"/>
      <c r="AL33" s="1419"/>
      <c r="AM33" s="1420"/>
      <c r="AN33" s="1420"/>
      <c r="AO33" s="1420"/>
      <c r="AP33" s="1420"/>
      <c r="AQ33" s="1420"/>
      <c r="AR33" s="1421"/>
      <c r="AS33" s="1423">
        <v>7</v>
      </c>
      <c r="AT33" s="1441" t="str">
        <f>VLOOKUP($BI24,[2]eFHH!$P$4:$XX$3017,17,FALSE)</f>
        <v>Promote Health and Hygiene of Villagers</v>
      </c>
      <c r="AU33" s="1441"/>
      <c r="AV33" s="1441"/>
      <c r="AW33" s="1441"/>
      <c r="AX33" s="1441"/>
      <c r="AY33" s="1441"/>
      <c r="AZ33" s="1442"/>
      <c r="BA33" s="157"/>
      <c r="BB33" s="1419"/>
      <c r="BC33" s="1420"/>
      <c r="BD33" s="1420"/>
      <c r="BE33" s="1420"/>
      <c r="BF33" s="1420"/>
      <c r="BG33" s="1420"/>
      <c r="BH33" s="1422"/>
      <c r="BI33" s="2"/>
      <c r="BJ33" s="2"/>
    </row>
    <row r="34" spans="1:66" ht="14.25" customHeight="1">
      <c r="A34" s="1440"/>
      <c r="B34" s="1440"/>
      <c r="C34" s="1440"/>
      <c r="D34" s="1440"/>
      <c r="E34" s="1440"/>
      <c r="F34" s="1440"/>
      <c r="G34" s="1440"/>
      <c r="H34" s="1440"/>
      <c r="I34" s="1440"/>
      <c r="J34" s="1440"/>
      <c r="K34" s="1440"/>
      <c r="L34" s="1440"/>
      <c r="M34" s="157"/>
      <c r="N34" s="1443"/>
      <c r="O34" s="1443"/>
      <c r="P34" s="1443"/>
      <c r="Q34" s="1443"/>
      <c r="R34" s="1443"/>
      <c r="S34" s="1443"/>
      <c r="T34" s="1444"/>
      <c r="U34" s="150">
        <v>14</v>
      </c>
      <c r="V34" s="1428" t="str">
        <f>VLOOKUP($BI24,[2]eFHH!$P$4:$XX$3017,24,FALSE)</f>
        <v>Vocational Training for Women</v>
      </c>
      <c r="W34" s="1445"/>
      <c r="X34" s="1445"/>
      <c r="Y34" s="1445"/>
      <c r="Z34" s="1445"/>
      <c r="AA34" s="1445"/>
      <c r="AB34" s="1446"/>
      <c r="AC34" s="1427"/>
      <c r="AD34" s="1443"/>
      <c r="AE34" s="1443"/>
      <c r="AF34" s="1443"/>
      <c r="AG34" s="1443"/>
      <c r="AH34" s="1443"/>
      <c r="AI34" s="1443"/>
      <c r="AJ34" s="1444"/>
      <c r="AK34" s="150">
        <v>14</v>
      </c>
      <c r="AL34" s="1447" t="str">
        <f>VLOOKUP($BI24,[2]eFHH!$P$4:$XX$3017,24,FALSE)</f>
        <v>Vocational Training for Women</v>
      </c>
      <c r="AM34" s="1447"/>
      <c r="AN34" s="1447"/>
      <c r="AO34" s="1447"/>
      <c r="AP34" s="1447"/>
      <c r="AQ34" s="1447"/>
      <c r="AR34" s="1448"/>
      <c r="AS34" s="1427"/>
      <c r="AT34" s="1443"/>
      <c r="AU34" s="1443"/>
      <c r="AV34" s="1443"/>
      <c r="AW34" s="1443"/>
      <c r="AX34" s="1443"/>
      <c r="AY34" s="1443"/>
      <c r="AZ34" s="1444"/>
      <c r="BA34" s="150">
        <v>14</v>
      </c>
      <c r="BB34" s="1447" t="str">
        <f>VLOOKUP($BI24,[2]eFHH!$P$4:$XX$3017,24,FALSE)</f>
        <v>Vocational Training for Women</v>
      </c>
      <c r="BC34" s="1447"/>
      <c r="BD34" s="1447"/>
      <c r="BE34" s="1447"/>
      <c r="BF34" s="1447"/>
      <c r="BG34" s="1447"/>
      <c r="BH34" s="1449"/>
      <c r="BK34" s="28"/>
      <c r="BL34" s="28"/>
      <c r="BM34" s="28"/>
    </row>
    <row r="35" spans="1:66" ht="14.25" customHeight="1">
      <c r="A35" s="1440"/>
      <c r="B35" s="1440"/>
      <c r="C35" s="1440"/>
      <c r="D35" s="1440"/>
      <c r="E35" s="1440"/>
      <c r="F35" s="1440"/>
      <c r="G35" s="1440"/>
      <c r="H35" s="1440"/>
      <c r="I35" s="1440"/>
      <c r="J35" s="1440"/>
      <c r="K35" s="1440"/>
      <c r="L35" s="1440"/>
      <c r="M35" s="334">
        <v>8</v>
      </c>
      <c r="N35" s="1450" t="str">
        <f>VLOOKUP($BI24,[2]eFHH!$P$4:$XX$3017,18,FALSE)</f>
        <v>Promote Religious Virtue of Villagers</v>
      </c>
      <c r="O35" s="1009"/>
      <c r="P35" s="1451"/>
      <c r="Q35" s="1451"/>
      <c r="R35" s="1451"/>
      <c r="S35" s="1451"/>
      <c r="T35" s="1452"/>
      <c r="U35" s="381"/>
      <c r="V35" s="1453"/>
      <c r="W35" s="1454"/>
      <c r="X35" s="1454"/>
      <c r="Y35" s="1454"/>
      <c r="Z35" s="1454"/>
      <c r="AA35" s="1454"/>
      <c r="AB35" s="1455"/>
      <c r="AC35" s="1333">
        <v>8</v>
      </c>
      <c r="AD35" s="1450" t="str">
        <f>VLOOKUP($BI24,[2]eFHH!$P$4:$XX$3017,18,FALSE)</f>
        <v>Promote Religious Virtue of Villagers</v>
      </c>
      <c r="AE35" s="1009"/>
      <c r="AF35" s="1451"/>
      <c r="AG35" s="1451"/>
      <c r="AH35" s="1451"/>
      <c r="AI35" s="1451"/>
      <c r="AJ35" s="1452"/>
      <c r="AK35" s="381"/>
      <c r="AL35" s="1456"/>
      <c r="AM35" s="1456"/>
      <c r="AN35" s="1456"/>
      <c r="AO35" s="1456"/>
      <c r="AP35" s="1456"/>
      <c r="AQ35" s="1456"/>
      <c r="AR35" s="1457"/>
      <c r="AS35" s="1333">
        <v>8</v>
      </c>
      <c r="AT35" s="1450" t="str">
        <f>VLOOKUP($BI24,[2]eFHH!$P$4:$XX$3017,18,FALSE)</f>
        <v>Promote Religious Virtue of Villagers</v>
      </c>
      <c r="AU35" s="1009"/>
      <c r="AV35" s="1451"/>
      <c r="AW35" s="1451"/>
      <c r="AX35" s="1451"/>
      <c r="AY35" s="1451"/>
      <c r="AZ35" s="1452"/>
      <c r="BA35" s="381"/>
      <c r="BB35" s="1456"/>
      <c r="BC35" s="1456"/>
      <c r="BD35" s="1456"/>
      <c r="BE35" s="1456"/>
      <c r="BF35" s="1456"/>
      <c r="BG35" s="1456"/>
      <c r="BH35" s="1458"/>
    </row>
    <row r="36" spans="1:66" ht="14.25" customHeight="1">
      <c r="A36" s="1440"/>
      <c r="B36" s="1440"/>
      <c r="C36" s="1440"/>
      <c r="D36" s="1440"/>
      <c r="E36" s="1440"/>
      <c r="F36" s="1440"/>
      <c r="G36" s="1440"/>
      <c r="H36" s="1440"/>
      <c r="I36" s="1440"/>
      <c r="J36" s="1440"/>
      <c r="K36" s="1440"/>
      <c r="L36" s="1440"/>
      <c r="M36" s="381">
        <v>15</v>
      </c>
      <c r="N36" s="1447" t="str">
        <f>VLOOKUP($BI24,[2]eFHH!$P$4:$XX$3017,25,FALSE)</f>
        <v>Development Project [SPECIFY]:</v>
      </c>
      <c r="O36" s="1447"/>
      <c r="P36" s="1447"/>
      <c r="Q36" s="1447"/>
      <c r="R36" s="1447"/>
      <c r="S36" s="1459"/>
      <c r="T36" s="1459"/>
      <c r="U36" s="1459"/>
      <c r="V36" s="1459"/>
      <c r="W36" s="1459"/>
      <c r="X36" s="1459"/>
      <c r="Y36" s="1459"/>
      <c r="Z36" s="1459"/>
      <c r="AA36" s="1459"/>
      <c r="AB36" s="1460"/>
      <c r="AC36" s="1427">
        <v>15</v>
      </c>
      <c r="AD36" s="1447" t="str">
        <f>VLOOKUP($BI24,[2]eFHH!$P$4:$XX$3017,25,FALSE)</f>
        <v>Development Project [SPECIFY]:</v>
      </c>
      <c r="AE36" s="1447"/>
      <c r="AF36" s="1447"/>
      <c r="AG36" s="1447"/>
      <c r="AH36" s="1447"/>
      <c r="AI36" s="1459"/>
      <c r="AJ36" s="1459"/>
      <c r="AK36" s="1459"/>
      <c r="AL36" s="1459"/>
      <c r="AM36" s="1459"/>
      <c r="AN36" s="1459"/>
      <c r="AO36" s="1459"/>
      <c r="AP36" s="1459"/>
      <c r="AQ36" s="1459"/>
      <c r="AR36" s="1460"/>
      <c r="AS36" s="1427">
        <v>15</v>
      </c>
      <c r="AT36" s="1447" t="str">
        <f>VLOOKUP($BI24,[2]eFHH!$P$4:$XX$3017,25,FALSE)</f>
        <v>Development Project [SPECIFY]:</v>
      </c>
      <c r="AU36" s="1447"/>
      <c r="AV36" s="1447"/>
      <c r="AW36" s="1447"/>
      <c r="AX36" s="1447"/>
      <c r="AY36" s="1459"/>
      <c r="AZ36" s="1459"/>
      <c r="BA36" s="1459"/>
      <c r="BB36" s="1459"/>
      <c r="BC36" s="1459"/>
      <c r="BD36" s="1459"/>
      <c r="BE36" s="1459"/>
      <c r="BF36" s="1459"/>
      <c r="BG36" s="1459"/>
      <c r="BH36" s="1459"/>
    </row>
    <row r="37" spans="1:66" ht="14.25" customHeight="1">
      <c r="A37" s="1440"/>
      <c r="B37" s="1440"/>
      <c r="C37" s="1440"/>
      <c r="D37" s="1440"/>
      <c r="E37" s="1440"/>
      <c r="F37" s="1440"/>
      <c r="G37" s="1440"/>
      <c r="H37" s="1440"/>
      <c r="I37" s="1440"/>
      <c r="J37" s="1440"/>
      <c r="K37" s="1440"/>
      <c r="L37" s="1440"/>
      <c r="M37" s="376"/>
      <c r="N37" s="1447"/>
      <c r="O37" s="1447"/>
      <c r="P37" s="1447"/>
      <c r="Q37" s="1447"/>
      <c r="R37" s="1447"/>
      <c r="S37" s="1461"/>
      <c r="T37" s="1461"/>
      <c r="U37" s="1461"/>
      <c r="V37" s="1461"/>
      <c r="W37" s="1461"/>
      <c r="X37" s="1461"/>
      <c r="Y37" s="1461"/>
      <c r="Z37" s="1461"/>
      <c r="AA37" s="1461"/>
      <c r="AB37" s="1462"/>
      <c r="AC37" s="1423"/>
      <c r="AD37" s="1447"/>
      <c r="AE37" s="1447"/>
      <c r="AF37" s="1447"/>
      <c r="AG37" s="1447"/>
      <c r="AH37" s="1447"/>
      <c r="AI37" s="1461"/>
      <c r="AJ37" s="1461"/>
      <c r="AK37" s="1461"/>
      <c r="AL37" s="1461"/>
      <c r="AM37" s="1461"/>
      <c r="AN37" s="1461"/>
      <c r="AO37" s="1461"/>
      <c r="AP37" s="1461"/>
      <c r="AQ37" s="1461"/>
      <c r="AR37" s="1462"/>
      <c r="AS37" s="1423"/>
      <c r="AT37" s="1447"/>
      <c r="AU37" s="1447"/>
      <c r="AV37" s="1447"/>
      <c r="AW37" s="1447"/>
      <c r="AX37" s="1447"/>
      <c r="AY37" s="1461"/>
      <c r="AZ37" s="1461"/>
      <c r="BA37" s="1461"/>
      <c r="BB37" s="1461"/>
      <c r="BC37" s="1461"/>
      <c r="BD37" s="1461"/>
      <c r="BE37" s="1461"/>
      <c r="BF37" s="1461"/>
      <c r="BG37" s="1461"/>
      <c r="BH37" s="1461"/>
    </row>
    <row r="38" spans="1:66" ht="14.25" customHeight="1">
      <c r="A38" s="1440"/>
      <c r="B38" s="1440"/>
      <c r="C38" s="1440"/>
      <c r="D38" s="1440"/>
      <c r="E38" s="1440"/>
      <c r="F38" s="1440"/>
      <c r="G38" s="1440"/>
      <c r="H38" s="1440"/>
      <c r="I38" s="1440"/>
      <c r="J38" s="1440"/>
      <c r="K38" s="1440"/>
      <c r="L38" s="1440"/>
      <c r="M38" s="390">
        <v>16</v>
      </c>
      <c r="N38" s="1463" t="str">
        <f>VLOOKUP($BI24,[2]eFHH!$P$4:$XX$3017,26,FALSE)</f>
        <v>Training Course [SPECIFY]:</v>
      </c>
      <c r="O38" s="1463"/>
      <c r="P38" s="1463"/>
      <c r="Q38" s="1463"/>
      <c r="R38" s="1463"/>
      <c r="S38" s="321"/>
      <c r="T38" s="321"/>
      <c r="U38" s="321"/>
      <c r="V38" s="321"/>
      <c r="W38" s="321"/>
      <c r="X38" s="321"/>
      <c r="Y38" s="321"/>
      <c r="Z38" s="321"/>
      <c r="AA38" s="321"/>
      <c r="AB38" s="1464"/>
      <c r="AC38" s="1345">
        <v>16</v>
      </c>
      <c r="AD38" s="1463" t="str">
        <f>VLOOKUP($BI24,[2]eFHH!$P$4:$XX$3017,26,FALSE)</f>
        <v>Training Course [SPECIFY]:</v>
      </c>
      <c r="AE38" s="1463"/>
      <c r="AF38" s="1463"/>
      <c r="AG38" s="1463"/>
      <c r="AH38" s="1463"/>
      <c r="AI38" s="321"/>
      <c r="AJ38" s="321"/>
      <c r="AK38" s="321"/>
      <c r="AL38" s="321"/>
      <c r="AM38" s="321"/>
      <c r="AN38" s="321"/>
      <c r="AO38" s="321"/>
      <c r="AP38" s="321"/>
      <c r="AQ38" s="321"/>
      <c r="AR38" s="1464"/>
      <c r="AS38" s="1345">
        <v>16</v>
      </c>
      <c r="AT38" s="1463" t="str">
        <f>VLOOKUP($BI24,[2]eFHH!$P$4:$XX$3017,26,FALSE)</f>
        <v>Training Course [SPECIFY]:</v>
      </c>
      <c r="AU38" s="1463"/>
      <c r="AV38" s="1463"/>
      <c r="AW38" s="1463"/>
      <c r="AX38" s="1463"/>
      <c r="AY38" s="321"/>
      <c r="AZ38" s="321"/>
      <c r="BA38" s="321"/>
      <c r="BB38" s="321"/>
      <c r="BC38" s="321"/>
      <c r="BD38" s="321"/>
      <c r="BE38" s="321"/>
      <c r="BF38" s="321"/>
      <c r="BG38" s="321"/>
      <c r="BH38" s="321"/>
      <c r="BI38" s="1465">
        <v>5.99</v>
      </c>
      <c r="BJ38" s="1465"/>
    </row>
    <row r="39" spans="1:66" ht="14.25" customHeight="1">
      <c r="A39" s="1440"/>
      <c r="B39" s="1440"/>
      <c r="C39" s="1440"/>
      <c r="D39" s="1440"/>
      <c r="E39" s="1440"/>
      <c r="F39" s="1440"/>
      <c r="G39" s="1440"/>
      <c r="H39" s="1440"/>
      <c r="I39" s="1440"/>
      <c r="J39" s="1440"/>
      <c r="K39" s="1440"/>
      <c r="L39" s="1440"/>
      <c r="M39" s="390"/>
      <c r="N39" s="1447"/>
      <c r="O39" s="1447"/>
      <c r="P39" s="1447"/>
      <c r="Q39" s="1447"/>
      <c r="R39" s="1447"/>
      <c r="S39" s="1466"/>
      <c r="T39" s="1466"/>
      <c r="U39" s="1466"/>
      <c r="V39" s="1466"/>
      <c r="W39" s="1466"/>
      <c r="X39" s="1466"/>
      <c r="Y39" s="1466"/>
      <c r="Z39" s="1466"/>
      <c r="AA39" s="1466"/>
      <c r="AB39" s="1467"/>
      <c r="AC39" s="1345"/>
      <c r="AD39" s="1447"/>
      <c r="AE39" s="1447"/>
      <c r="AF39" s="1447"/>
      <c r="AG39" s="1447"/>
      <c r="AH39" s="1447"/>
      <c r="AI39" s="1466"/>
      <c r="AJ39" s="1466"/>
      <c r="AK39" s="1466"/>
      <c r="AL39" s="1466"/>
      <c r="AM39" s="1466"/>
      <c r="AN39" s="1466"/>
      <c r="AO39" s="1466"/>
      <c r="AP39" s="1466"/>
      <c r="AQ39" s="1466"/>
      <c r="AR39" s="1467"/>
      <c r="AS39" s="1345"/>
      <c r="AT39" s="1447"/>
      <c r="AU39" s="1447"/>
      <c r="AV39" s="1447"/>
      <c r="AW39" s="1447"/>
      <c r="AX39" s="1447"/>
      <c r="AY39" s="1466"/>
      <c r="AZ39" s="1466"/>
      <c r="BA39" s="1466"/>
      <c r="BB39" s="1466"/>
      <c r="BC39" s="1466"/>
      <c r="BD39" s="1466"/>
      <c r="BE39" s="1466"/>
      <c r="BF39" s="1466"/>
      <c r="BG39" s="1466"/>
      <c r="BH39" s="1466"/>
    </row>
    <row r="40" spans="1:66" s="13" customFormat="1" ht="14.25" customHeight="1">
      <c r="A40" s="1440"/>
      <c r="B40" s="1440"/>
      <c r="C40" s="1440"/>
      <c r="D40" s="1440"/>
      <c r="E40" s="1440"/>
      <c r="F40" s="1440"/>
      <c r="G40" s="1440"/>
      <c r="H40" s="1440"/>
      <c r="I40" s="1440"/>
      <c r="J40" s="1440"/>
      <c r="K40" s="1440"/>
      <c r="L40" s="1440"/>
      <c r="M40" s="390" t="s">
        <v>6</v>
      </c>
      <c r="N40" s="1468" t="str">
        <f>VLOOKUP($BI24,[2]eFHH!$P$4:$XX$3017,27,FALSE)</f>
        <v>Other:</v>
      </c>
      <c r="O40" s="1469"/>
      <c r="P40" s="1470"/>
      <c r="Q40" s="1470"/>
      <c r="R40" s="1470"/>
      <c r="S40" s="1470"/>
      <c r="T40" s="1470"/>
      <c r="U40" s="1470"/>
      <c r="V40" s="1470"/>
      <c r="W40" s="1470"/>
      <c r="X40" s="1470"/>
      <c r="Y40" s="1470"/>
      <c r="Z40" s="1470"/>
      <c r="AA40" s="1470"/>
      <c r="AB40" s="385" t="s">
        <v>0</v>
      </c>
      <c r="AC40" s="1345" t="s">
        <v>6</v>
      </c>
      <c r="AD40" s="1468" t="str">
        <f>VLOOKUP($BI24,[2]eFHH!$P$4:$XX$3017,27,FALSE)</f>
        <v>Other:</v>
      </c>
      <c r="AE40" s="1469"/>
      <c r="AF40" s="1470"/>
      <c r="AG40" s="1470"/>
      <c r="AH40" s="1470"/>
      <c r="AI40" s="1470"/>
      <c r="AJ40" s="1470"/>
      <c r="AK40" s="1470"/>
      <c r="AL40" s="1470"/>
      <c r="AM40" s="1470"/>
      <c r="AN40" s="1470"/>
      <c r="AO40" s="1470"/>
      <c r="AP40" s="1470"/>
      <c r="AQ40" s="1470"/>
      <c r="AR40" s="385" t="s">
        <v>0</v>
      </c>
      <c r="AS40" s="1345" t="s">
        <v>6</v>
      </c>
      <c r="AT40" s="1468" t="str">
        <f>VLOOKUP($BI24,[2]eFHH!$P$4:$XX$3017,27,FALSE)</f>
        <v>Other:</v>
      </c>
      <c r="AU40" s="1469"/>
      <c r="AV40" s="1470"/>
      <c r="AW40" s="1470"/>
      <c r="AX40" s="1470"/>
      <c r="AY40" s="1470"/>
      <c r="AZ40" s="1470"/>
      <c r="BA40" s="1470"/>
      <c r="BB40" s="1470"/>
      <c r="BC40" s="1470"/>
      <c r="BD40" s="1470"/>
      <c r="BE40" s="1470"/>
      <c r="BF40" s="1470"/>
      <c r="BG40" s="1470"/>
      <c r="BH40" s="251" t="s">
        <v>0</v>
      </c>
      <c r="BI40" s="2"/>
      <c r="BJ40" s="2"/>
      <c r="BK40" s="3"/>
      <c r="BL40" s="3"/>
    </row>
    <row r="41" spans="1:66" s="13" customFormat="1" ht="14.25" customHeight="1">
      <c r="A41" s="1440"/>
      <c r="B41" s="1440"/>
      <c r="C41" s="1440"/>
      <c r="D41" s="1440"/>
      <c r="E41" s="1440"/>
      <c r="F41" s="1440"/>
      <c r="G41" s="1440"/>
      <c r="H41" s="1440"/>
      <c r="I41" s="1440"/>
      <c r="J41" s="1440"/>
      <c r="K41" s="1440"/>
      <c r="L41" s="1440"/>
      <c r="M41" s="390"/>
      <c r="N41" s="1471"/>
      <c r="O41" s="1472"/>
      <c r="P41" s="1473"/>
      <c r="Q41" s="1473"/>
      <c r="R41" s="1473"/>
      <c r="S41" s="1473"/>
      <c r="T41" s="1473"/>
      <c r="U41" s="1473"/>
      <c r="V41" s="1473"/>
      <c r="W41" s="1473"/>
      <c r="X41" s="1473"/>
      <c r="Y41" s="1473"/>
      <c r="Z41" s="1473"/>
      <c r="AA41" s="1473"/>
      <c r="AB41" s="385" t="s">
        <v>1</v>
      </c>
      <c r="AC41" s="1345"/>
      <c r="AD41" s="1471"/>
      <c r="AE41" s="1472"/>
      <c r="AF41" s="1473"/>
      <c r="AG41" s="1473"/>
      <c r="AH41" s="1473"/>
      <c r="AI41" s="1473"/>
      <c r="AJ41" s="1473"/>
      <c r="AK41" s="1473"/>
      <c r="AL41" s="1473"/>
      <c r="AM41" s="1473"/>
      <c r="AN41" s="1473"/>
      <c r="AO41" s="1473"/>
      <c r="AP41" s="1473"/>
      <c r="AQ41" s="1473"/>
      <c r="AR41" s="385" t="s">
        <v>1</v>
      </c>
      <c r="AS41" s="1345"/>
      <c r="AT41" s="1471"/>
      <c r="AU41" s="1472"/>
      <c r="AV41" s="1473"/>
      <c r="AW41" s="1473"/>
      <c r="AX41" s="1473"/>
      <c r="AY41" s="1473"/>
      <c r="AZ41" s="1473"/>
      <c r="BA41" s="1473"/>
      <c r="BB41" s="1473"/>
      <c r="BC41" s="1473"/>
      <c r="BD41" s="1473"/>
      <c r="BE41" s="1473"/>
      <c r="BF41" s="1473"/>
      <c r="BG41" s="1473"/>
      <c r="BH41" s="251" t="s">
        <v>1</v>
      </c>
      <c r="BI41" s="2"/>
      <c r="BJ41" s="2"/>
    </row>
    <row r="42" spans="1:66" s="13" customFormat="1" ht="15.75" customHeight="1">
      <c r="A42" s="1474" t="str">
        <f>CONCATENATE([2]Sections!$K$1," - / - ",[2]Sections!$K$7," ",[2]Sections!$L$7,": ",[2]Sections!$N$7," [ ",[2]Sections!$V$2," ",ROMAN(COUNT($BL$1:$BL$817))," / ",ROMAN(BL42)," ]")</f>
        <v>Female Household Questionnaire - / - Section 4: Council [ Page II / II ]</v>
      </c>
      <c r="B42" s="1474"/>
      <c r="C42" s="1474"/>
      <c r="D42" s="1474"/>
      <c r="E42" s="1474"/>
      <c r="F42" s="1474"/>
      <c r="G42" s="1474"/>
      <c r="H42" s="1474"/>
      <c r="I42" s="1474"/>
      <c r="J42" s="1474"/>
      <c r="K42" s="1474"/>
      <c r="L42" s="1474"/>
      <c r="M42" s="1474"/>
      <c r="N42" s="1474"/>
      <c r="O42" s="1474"/>
      <c r="P42" s="1474"/>
      <c r="Q42" s="1474"/>
      <c r="R42" s="1474"/>
      <c r="S42" s="1474"/>
      <c r="T42" s="1474"/>
      <c r="U42" s="1474"/>
      <c r="V42" s="1474"/>
      <c r="W42" s="1474"/>
      <c r="X42" s="1474"/>
      <c r="Y42" s="1474"/>
      <c r="Z42" s="1474"/>
      <c r="AA42" s="1474"/>
      <c r="AB42" s="1474"/>
      <c r="AC42" s="1474"/>
      <c r="AD42" s="1474"/>
      <c r="AE42" s="1474"/>
      <c r="AF42" s="1474"/>
      <c r="AG42" s="1474"/>
      <c r="AH42" s="1474"/>
      <c r="AI42" s="1474"/>
      <c r="AJ42" s="1474"/>
      <c r="AK42" s="1474"/>
      <c r="AL42" s="1474"/>
      <c r="AM42" s="1474"/>
      <c r="AN42" s="1474"/>
      <c r="AO42" s="1474"/>
      <c r="AP42" s="1474"/>
      <c r="AQ42" s="1474"/>
      <c r="AR42" s="1474"/>
      <c r="AS42" s="1474"/>
      <c r="AT42" s="1474"/>
      <c r="AU42" s="1474"/>
      <c r="AV42" s="1474"/>
      <c r="AW42" s="1474"/>
      <c r="AX42" s="1474"/>
      <c r="AY42" s="1474"/>
      <c r="AZ42" s="1474"/>
      <c r="BA42" s="1474"/>
      <c r="BB42" s="1474"/>
      <c r="BC42" s="1474"/>
      <c r="BD42" s="1474"/>
      <c r="BE42" s="1474"/>
      <c r="BF42" s="1474"/>
      <c r="BG42" s="1474"/>
      <c r="BH42" s="1474"/>
      <c r="BI42" s="31"/>
      <c r="BJ42" s="31"/>
      <c r="BL42" s="13">
        <v>2</v>
      </c>
    </row>
    <row r="43" spans="1:66" s="13" customFormat="1" ht="6" customHeight="1">
      <c r="A43" s="23"/>
      <c r="B43" s="23"/>
      <c r="C43" s="44"/>
      <c r="D43" s="44"/>
      <c r="E43" s="44"/>
      <c r="F43" s="44"/>
      <c r="G43" s="44"/>
      <c r="H43" s="44"/>
      <c r="I43" s="44"/>
      <c r="J43" s="44"/>
      <c r="K43" s="44"/>
      <c r="L43" s="44"/>
      <c r="M43" s="25"/>
      <c r="N43" s="1326"/>
      <c r="O43" s="1339"/>
      <c r="P43" s="1339"/>
      <c r="Q43" s="1339"/>
      <c r="R43" s="1339"/>
      <c r="S43" s="1339"/>
      <c r="U43" s="25"/>
      <c r="V43" s="1326"/>
      <c r="X43" s="1339"/>
      <c r="Y43" s="1339"/>
      <c r="Z43" s="1339"/>
      <c r="AA43" s="1339"/>
      <c r="AC43" s="25"/>
      <c r="AD43" s="1326"/>
      <c r="AE43" s="1339"/>
      <c r="AF43" s="1339"/>
      <c r="AG43" s="1339"/>
      <c r="AH43" s="1339"/>
      <c r="AI43" s="1339"/>
      <c r="AK43" s="25"/>
      <c r="AL43" s="1326"/>
      <c r="AN43" s="1339"/>
      <c r="AO43" s="1339"/>
      <c r="AP43" s="1339"/>
      <c r="AQ43" s="1339"/>
      <c r="AS43" s="25"/>
      <c r="AT43" s="1326"/>
      <c r="AU43" s="1339"/>
      <c r="AV43" s="1339"/>
      <c r="AW43" s="1339"/>
      <c r="AX43" s="1339"/>
      <c r="AY43" s="1339"/>
      <c r="BA43" s="25"/>
      <c r="BB43" s="1326"/>
      <c r="BD43" s="1339"/>
      <c r="BE43" s="1339"/>
      <c r="BF43" s="1339"/>
      <c r="BG43" s="1339"/>
      <c r="BI43" s="816"/>
      <c r="BJ43" s="816"/>
    </row>
    <row r="44" spans="1:66" ht="14.25" customHeight="1" thickBot="1">
      <c r="A44" s="1327"/>
      <c r="B44" s="1328"/>
      <c r="C44" s="1475"/>
      <c r="D44" s="1475"/>
      <c r="E44" s="1475"/>
      <c r="F44" s="1475"/>
      <c r="G44" s="1475"/>
      <c r="H44" s="1475"/>
      <c r="I44" s="1475"/>
      <c r="J44" s="1475"/>
      <c r="K44" s="1475"/>
      <c r="L44" s="1475"/>
      <c r="M44" s="2305" t="s">
        <v>87</v>
      </c>
      <c r="N44" s="2306"/>
      <c r="O44" s="2306"/>
      <c r="P44" s="2306"/>
      <c r="Q44" s="2306"/>
      <c r="R44" s="2306"/>
      <c r="S44" s="2306"/>
      <c r="T44" s="2306"/>
      <c r="U44" s="2306"/>
      <c r="V44" s="2306"/>
      <c r="W44" s="2306"/>
      <c r="X44" s="2306"/>
      <c r="Y44" s="2306"/>
      <c r="Z44" s="2306"/>
      <c r="AA44" s="2306"/>
      <c r="AB44" s="2307"/>
      <c r="AC44" s="2302" t="s">
        <v>88</v>
      </c>
      <c r="AD44" s="2302"/>
      <c r="AE44" s="2302"/>
      <c r="AF44" s="2302"/>
      <c r="AG44" s="2302"/>
      <c r="AH44" s="2302"/>
      <c r="AI44" s="2302"/>
      <c r="AJ44" s="2302"/>
      <c r="AK44" s="2302"/>
      <c r="AL44" s="2302"/>
      <c r="AM44" s="2302"/>
      <c r="AN44" s="2302"/>
      <c r="AO44" s="2302"/>
      <c r="AP44" s="2302"/>
      <c r="AQ44" s="2302"/>
      <c r="AR44" s="2303"/>
      <c r="AS44" s="2302" t="s">
        <v>89</v>
      </c>
      <c r="AT44" s="2302"/>
      <c r="AU44" s="2302"/>
      <c r="AV44" s="2302"/>
      <c r="AW44" s="2302"/>
      <c r="AX44" s="2302"/>
      <c r="AY44" s="2302"/>
      <c r="AZ44" s="2302"/>
      <c r="BA44" s="2302"/>
      <c r="BB44" s="2302"/>
      <c r="BC44" s="2302"/>
      <c r="BD44" s="2302"/>
      <c r="BE44" s="2302"/>
      <c r="BF44" s="2302"/>
      <c r="BG44" s="2302"/>
      <c r="BH44" s="2304"/>
      <c r="BI44" s="13"/>
      <c r="BJ44" s="13"/>
      <c r="BK44" s="1476"/>
      <c r="BL44" s="1476"/>
    </row>
    <row r="45" spans="1:66" s="13" customFormat="1" ht="15" customHeight="1">
      <c r="A45" s="1477">
        <f>VLOOKUP(BI38,[2]eFHH!$K$4:$M$346,3,FALSE)</f>
        <v>4.0599999999999987</v>
      </c>
      <c r="B45" s="1478"/>
      <c r="C45" s="1479" t="str">
        <f>VLOOKUP(BI38,[2]eFHH!$P$4:$XX$3017,8,FALSE)</f>
        <v>Are you aware of what is discussed in {COUNCIL 1 / 2 / 3}?</v>
      </c>
      <c r="D45" s="1479"/>
      <c r="E45" s="1479"/>
      <c r="F45" s="1479"/>
      <c r="G45" s="1479"/>
      <c r="H45" s="1479"/>
      <c r="I45" s="1479"/>
      <c r="J45" s="1479"/>
      <c r="K45" s="1479"/>
      <c r="L45" s="1479"/>
      <c r="M45" s="1480">
        <v>1</v>
      </c>
      <c r="N45" s="1481" t="str">
        <f>VLOOKUP($BI38,[2]eFHH!$P$4:$XX$3017,10,FALSE)</f>
        <v>No</v>
      </c>
      <c r="O45" s="1482"/>
      <c r="P45" s="1483"/>
      <c r="Q45" s="1483"/>
      <c r="R45" s="1483"/>
      <c r="S45" s="1483"/>
      <c r="T45" s="1483"/>
      <c r="U45" s="1483"/>
      <c r="V45" s="1483"/>
      <c r="W45" s="1483"/>
      <c r="X45" s="1483"/>
      <c r="Y45" s="1483"/>
      <c r="Z45" s="1483"/>
      <c r="AA45" s="1483"/>
      <c r="AB45" s="1484"/>
      <c r="AC45" s="1480">
        <v>1</v>
      </c>
      <c r="AD45" s="1481" t="str">
        <f>VLOOKUP($BI38,[2]eFHH!$P$4:$XX$3017,10,FALSE)</f>
        <v>No</v>
      </c>
      <c r="AE45" s="1482"/>
      <c r="AF45" s="1483"/>
      <c r="AG45" s="1483"/>
      <c r="AH45" s="1483"/>
      <c r="AI45" s="1483"/>
      <c r="AJ45" s="1483"/>
      <c r="AK45" s="1483"/>
      <c r="AL45" s="1483"/>
      <c r="AM45" s="1483"/>
      <c r="AN45" s="1483"/>
      <c r="AO45" s="1483"/>
      <c r="AP45" s="1483"/>
      <c r="AQ45" s="1483"/>
      <c r="AR45" s="1484"/>
      <c r="AS45" s="1480">
        <v>1</v>
      </c>
      <c r="AT45" s="1481" t="str">
        <f>VLOOKUP($BI38,[2]eFHH!$P$4:$XX$3017,10,FALSE)</f>
        <v>No</v>
      </c>
      <c r="AU45" s="1482"/>
      <c r="AV45" s="1483"/>
      <c r="AW45" s="1483"/>
      <c r="AX45" s="1483"/>
      <c r="AY45" s="1483"/>
      <c r="AZ45" s="1483"/>
      <c r="BA45" s="1483"/>
      <c r="BB45" s="1483"/>
      <c r="BC45" s="1483"/>
      <c r="BD45" s="1483"/>
      <c r="BE45" s="1483"/>
      <c r="BF45" s="1483"/>
      <c r="BG45" s="1483"/>
      <c r="BH45" s="1485"/>
      <c r="BI45" s="2"/>
      <c r="BJ45" s="2"/>
    </row>
    <row r="46" spans="1:66" s="13" customFormat="1" ht="15" customHeight="1">
      <c r="A46" s="197"/>
      <c r="B46" s="198"/>
      <c r="C46" s="131"/>
      <c r="D46" s="131"/>
      <c r="E46" s="131"/>
      <c r="F46" s="131"/>
      <c r="G46" s="131"/>
      <c r="H46" s="131"/>
      <c r="I46" s="131"/>
      <c r="J46" s="131"/>
      <c r="K46" s="131"/>
      <c r="L46" s="131"/>
      <c r="M46" s="395">
        <v>2</v>
      </c>
      <c r="N46" s="1486" t="str">
        <f>VLOOKUP($BI38,[2]eFHH!$P$4:$XX$3017,11,FALSE)</f>
        <v>Yes</v>
      </c>
      <c r="O46" s="1325"/>
      <c r="P46" s="4"/>
      <c r="Q46" s="4"/>
      <c r="R46" s="4"/>
      <c r="S46" s="4"/>
      <c r="T46" s="4"/>
      <c r="U46" s="4"/>
      <c r="V46" s="4"/>
      <c r="W46" s="4"/>
      <c r="X46" s="4"/>
      <c r="Y46" s="4"/>
      <c r="Z46" s="4"/>
      <c r="AA46" s="4"/>
      <c r="AB46" s="1487"/>
      <c r="AC46" s="395">
        <v>2</v>
      </c>
      <c r="AD46" s="1486" t="str">
        <f>VLOOKUP($BI38,[2]eFHH!$P$4:$XX$3017,11,FALSE)</f>
        <v>Yes</v>
      </c>
      <c r="AE46" s="1325"/>
      <c r="AF46" s="4"/>
      <c r="AG46" s="4"/>
      <c r="AH46" s="4"/>
      <c r="AI46" s="4"/>
      <c r="AJ46" s="4"/>
      <c r="AK46" s="4"/>
      <c r="AL46" s="4"/>
      <c r="AM46" s="4"/>
      <c r="AN46" s="4"/>
      <c r="AO46" s="4"/>
      <c r="AP46" s="4"/>
      <c r="AQ46" s="4"/>
      <c r="AR46" s="1487"/>
      <c r="AS46" s="395">
        <v>2</v>
      </c>
      <c r="AT46" s="1486" t="str">
        <f>VLOOKUP($BI38,[2]eFHH!$P$4:$XX$3017,11,FALSE)</f>
        <v>Yes</v>
      </c>
      <c r="AU46" s="1325"/>
      <c r="AV46" s="4"/>
      <c r="AW46" s="4"/>
      <c r="AX46" s="4"/>
      <c r="AY46" s="4"/>
      <c r="AZ46" s="4"/>
      <c r="BA46" s="4"/>
      <c r="BB46" s="4"/>
      <c r="BC46" s="4"/>
      <c r="BD46" s="4"/>
      <c r="BE46" s="4"/>
      <c r="BF46" s="4"/>
      <c r="BG46" s="4"/>
      <c r="BH46" s="42"/>
      <c r="BI46" s="2"/>
      <c r="BJ46" s="2"/>
    </row>
    <row r="47" spans="1:66" s="28" customFormat="1" ht="15" customHeight="1">
      <c r="A47" s="125"/>
      <c r="B47" s="126"/>
      <c r="C47" s="127"/>
      <c r="D47" s="127"/>
      <c r="E47" s="127"/>
      <c r="F47" s="127"/>
      <c r="G47" s="127"/>
      <c r="H47" s="127"/>
      <c r="I47" s="127"/>
      <c r="J47" s="127"/>
      <c r="K47" s="127"/>
      <c r="L47" s="127"/>
      <c r="M47" s="1488" t="s">
        <v>1</v>
      </c>
      <c r="N47" s="1489" t="s">
        <v>71</v>
      </c>
      <c r="O47" s="1318"/>
      <c r="P47" s="154"/>
      <c r="Q47" s="154"/>
      <c r="R47" s="154"/>
      <c r="S47" s="154"/>
      <c r="T47" s="154"/>
      <c r="U47" s="154"/>
      <c r="V47" s="154"/>
      <c r="W47" s="154"/>
      <c r="X47" s="154"/>
      <c r="Y47" s="154"/>
      <c r="Z47" s="154"/>
      <c r="AA47" s="154"/>
      <c r="AB47" s="1490"/>
      <c r="AC47" s="1488" t="s">
        <v>1</v>
      </c>
      <c r="AD47" s="1489" t="s">
        <v>71</v>
      </c>
      <c r="AE47" s="1318"/>
      <c r="AF47" s="154"/>
      <c r="AG47" s="154"/>
      <c r="AH47" s="154"/>
      <c r="AI47" s="154"/>
      <c r="AJ47" s="154"/>
      <c r="AK47" s="154"/>
      <c r="AL47" s="154"/>
      <c r="AM47" s="154"/>
      <c r="AN47" s="154"/>
      <c r="AO47" s="154"/>
      <c r="AP47" s="154"/>
      <c r="AQ47" s="154"/>
      <c r="AR47" s="1490"/>
      <c r="AS47" s="1488" t="s">
        <v>1</v>
      </c>
      <c r="AT47" s="1489" t="s">
        <v>71</v>
      </c>
      <c r="AU47" s="1318"/>
      <c r="AV47" s="154"/>
      <c r="AW47" s="154"/>
      <c r="AX47" s="154"/>
      <c r="AY47" s="154"/>
      <c r="AZ47" s="154"/>
      <c r="BA47" s="154"/>
      <c r="BB47" s="154"/>
      <c r="BC47" s="154"/>
      <c r="BD47" s="154"/>
      <c r="BE47" s="154"/>
      <c r="BF47" s="154"/>
      <c r="BG47" s="154"/>
      <c r="BH47" s="51"/>
      <c r="BI47" s="1154">
        <v>5.14</v>
      </c>
      <c r="BJ47" s="1154"/>
      <c r="BK47" s="13"/>
      <c r="BL47" s="13"/>
      <c r="BM47" s="13"/>
      <c r="BN47" s="13"/>
    </row>
    <row r="48" spans="1:66" s="28" customFormat="1" ht="6" customHeight="1">
      <c r="A48" s="23"/>
      <c r="B48" s="23"/>
      <c r="C48" s="44"/>
      <c r="D48" s="44"/>
      <c r="E48" s="44"/>
      <c r="F48" s="44"/>
      <c r="G48" s="44"/>
      <c r="H48" s="44"/>
      <c r="I48" s="44"/>
      <c r="J48" s="44"/>
      <c r="K48" s="44"/>
      <c r="L48" s="44"/>
      <c r="M48" s="25"/>
      <c r="N48" s="1326"/>
      <c r="O48" s="44"/>
      <c r="P48" s="44"/>
      <c r="Q48" s="44"/>
      <c r="R48" s="44"/>
      <c r="S48" s="44"/>
      <c r="U48" s="25"/>
      <c r="V48" s="1339"/>
      <c r="W48" s="1339"/>
      <c r="X48" s="1339"/>
      <c r="Y48" s="1339"/>
      <c r="Z48" s="1339"/>
      <c r="AA48" s="1339"/>
      <c r="AB48" s="1339"/>
      <c r="AC48" s="25"/>
      <c r="AD48" s="1326"/>
      <c r="AE48" s="44"/>
      <c r="AF48" s="44"/>
      <c r="AG48" s="44"/>
      <c r="AH48" s="44"/>
      <c r="AI48" s="44"/>
      <c r="AK48" s="25"/>
      <c r="AL48" s="1339"/>
      <c r="AM48" s="1339"/>
      <c r="AN48" s="1339"/>
      <c r="AO48" s="1339"/>
      <c r="AP48" s="1339"/>
      <c r="AQ48" s="1339"/>
      <c r="AR48" s="1339"/>
      <c r="AS48" s="25"/>
      <c r="AT48" s="1326"/>
      <c r="AU48" s="44"/>
      <c r="AV48" s="44"/>
      <c r="AW48" s="44"/>
      <c r="AX48" s="44"/>
      <c r="AY48" s="44"/>
      <c r="BA48" s="25"/>
      <c r="BB48" s="1339"/>
      <c r="BC48" s="1339"/>
      <c r="BD48" s="1339"/>
      <c r="BE48" s="1339"/>
      <c r="BF48" s="1339"/>
      <c r="BG48" s="1339"/>
      <c r="BH48" s="1339"/>
      <c r="BI48" s="44"/>
      <c r="BJ48" s="44"/>
    </row>
    <row r="49" spans="1:64" s="28" customFormat="1" ht="15" customHeight="1">
      <c r="A49" s="55">
        <f>VLOOKUP(BI47,[2]eFHH!$K$4:$M$346,3,FALSE)</f>
        <v>4.0699999999999985</v>
      </c>
      <c r="B49" s="56"/>
      <c r="C49" s="36" t="str">
        <f>VLOOKUP(BI47,[2]eFHH!$P$4:$XX$3017,8,FALSE)</f>
        <v>In this village, is there any council that is composed only of women from this village or of women from this village and another village?</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7"/>
      <c r="BI49" s="1323">
        <f>VLOOKUP(BI47,[2]eFHH!$P$1:$XX$3017,3,FALSE)</f>
        <v>5.01</v>
      </c>
      <c r="BJ49" s="1324"/>
    </row>
    <row r="50" spans="1:64" s="28" customFormat="1" ht="14.25" customHeight="1">
      <c r="A50" s="45">
        <v>1</v>
      </c>
      <c r="B50" s="1313" t="str">
        <f>VLOOKUP(BI47,[2]eFHH!$P$4:$XX$3017,10,FALSE)</f>
        <v>This village does not have a women's council and does not share a women's council with other villages</v>
      </c>
      <c r="C50" s="1254"/>
      <c r="D50" s="1254"/>
      <c r="E50" s="1255"/>
      <c r="F50" s="1255"/>
      <c r="G50" s="1255"/>
      <c r="H50" s="1255"/>
      <c r="I50" s="1255"/>
      <c r="J50" s="1255"/>
      <c r="K50" s="1255"/>
      <c r="L50" s="1254"/>
      <c r="M50" s="1254"/>
      <c r="N50" s="168"/>
      <c r="O50" s="165"/>
      <c r="P50" s="1314"/>
      <c r="Q50" s="4"/>
      <c r="R50" s="762"/>
      <c r="S50" s="144" t="str">
        <f>CONCATENATE("[&gt;&gt;",FIXED(VLOOKUP(BI47,[2]eFHH!$P$4:$XX$3017,3,FALSE),2),"]")</f>
        <v>[&gt;&gt;5.01]</v>
      </c>
      <c r="T50" s="168"/>
      <c r="U50" s="762"/>
      <c r="V50" s="762"/>
      <c r="W50" s="45">
        <v>3</v>
      </c>
      <c r="X50" s="1313" t="str">
        <f>VLOOKUP(BI47,[2]eFHH!$P$4:$XX$3017,12,FALSE)</f>
        <v>This village shares a women's council with another village</v>
      </c>
      <c r="Y50" s="1314"/>
      <c r="Z50" s="168"/>
      <c r="AA50" s="168"/>
      <c r="AB50" s="1255"/>
      <c r="AC50" s="1255"/>
      <c r="AD50" s="1255"/>
      <c r="AE50" s="1255"/>
      <c r="AF50" s="1255"/>
      <c r="AG50" s="762"/>
      <c r="AH50" s="762"/>
      <c r="AI50" s="1315"/>
      <c r="AJ50" s="1315"/>
      <c r="AK50" s="1315"/>
      <c r="AL50" s="1315"/>
      <c r="AM50" s="1315"/>
      <c r="AN50" s="1315"/>
      <c r="AO50" s="45" t="s">
        <v>0</v>
      </c>
      <c r="AP50" s="1313" t="s">
        <v>70</v>
      </c>
      <c r="AQ50" s="1315"/>
      <c r="AR50" s="1315"/>
      <c r="AS50" s="144" t="str">
        <f>CONCATENATE("[&gt;&gt;",FIXED(VLOOKUP(BI47,[2]eFHH!$P$4:$XX$3017,3,FALSE),2),"]")</f>
        <v>[&gt;&gt;5.01]</v>
      </c>
      <c r="AU50" s="762"/>
      <c r="AV50" s="1254"/>
      <c r="AW50" s="1254"/>
      <c r="AX50" s="1254"/>
      <c r="AY50" s="1254"/>
      <c r="AZ50" s="1254"/>
      <c r="BA50" s="1254"/>
      <c r="BB50" s="167"/>
      <c r="BC50" s="167"/>
      <c r="BD50" s="167"/>
      <c r="BE50" s="1254"/>
      <c r="BF50" s="1254"/>
      <c r="BG50" s="1254"/>
      <c r="BH50" s="204"/>
      <c r="BI50" s="2"/>
      <c r="BJ50" s="2"/>
    </row>
    <row r="51" spans="1:64" s="28" customFormat="1" ht="14.25" customHeight="1">
      <c r="A51" s="45">
        <v>2</v>
      </c>
      <c r="B51" s="1317" t="str">
        <f>VLOOKUP(BI47,[2]eFHH!$P$4:$XX$3017,11,FALSE)</f>
        <v>This village has a women's council (which belongs to this village only)</v>
      </c>
      <c r="C51" s="306"/>
      <c r="D51" s="306"/>
      <c r="E51" s="306"/>
      <c r="F51" s="306"/>
      <c r="G51" s="306"/>
      <c r="H51" s="306"/>
      <c r="I51" s="306"/>
      <c r="J51" s="306"/>
      <c r="K51" s="306"/>
      <c r="L51" s="306"/>
      <c r="M51" s="306"/>
      <c r="N51" s="47"/>
      <c r="O51" s="49"/>
      <c r="P51" s="1318"/>
      <c r="Q51" s="47"/>
      <c r="R51" s="47"/>
      <c r="S51" s="306"/>
      <c r="T51" s="306"/>
      <c r="U51" s="308"/>
      <c r="V51" s="308"/>
      <c r="W51" s="45">
        <v>4</v>
      </c>
      <c r="X51" s="1317" t="str">
        <f>VLOOKUP(BI47,[2]eFHH!$P$4:$XX$3017,13,FALSE)</f>
        <v>This village has more than one women's council</v>
      </c>
      <c r="Y51" s="1318"/>
      <c r="Z51" s="47"/>
      <c r="AA51" s="47"/>
      <c r="AB51" s="1319"/>
      <c r="AC51" s="1319"/>
      <c r="AD51" s="1319"/>
      <c r="AE51" s="1319"/>
      <c r="AF51" s="305"/>
      <c r="AG51" s="49"/>
      <c r="AH51" s="1320"/>
      <c r="AI51" s="1320"/>
      <c r="AJ51" s="1320"/>
      <c r="AK51" s="1320"/>
      <c r="AL51" s="1320"/>
      <c r="AM51" s="1320"/>
      <c r="AN51" s="1320"/>
      <c r="AO51" s="45" t="s">
        <v>1</v>
      </c>
      <c r="AP51" s="1343" t="s">
        <v>71</v>
      </c>
      <c r="AQ51" s="1320"/>
      <c r="AR51" s="1320"/>
      <c r="AS51" s="49"/>
      <c r="AT51" s="175" t="str">
        <f>CONCATENATE("[&gt;&gt;",FIXED(VLOOKUP(BI47,[2]eFHH!$P$4:$XX$3017,3,FALSE),2),"]")</f>
        <v>[&gt;&gt;5.01]</v>
      </c>
      <c r="AU51" s="47"/>
      <c r="AV51" s="1322"/>
      <c r="AW51" s="1322"/>
      <c r="AX51" s="1322"/>
      <c r="AY51" s="1322"/>
      <c r="AZ51" s="1322"/>
      <c r="BA51" s="1322"/>
      <c r="BB51" s="1322"/>
      <c r="BC51" s="154"/>
      <c r="BD51" s="154"/>
      <c r="BE51" s="1322"/>
      <c r="BF51" s="1322"/>
      <c r="BG51" s="1322"/>
      <c r="BH51" s="637"/>
      <c r="BI51" s="2"/>
      <c r="BJ51" s="2"/>
    </row>
    <row r="52" spans="1:64" ht="6" customHeight="1" thickBot="1">
      <c r="A52" s="1491"/>
      <c r="B52" s="1491"/>
      <c r="C52" s="1491"/>
      <c r="D52" s="1491"/>
      <c r="E52" s="1491"/>
      <c r="F52" s="1491"/>
      <c r="G52" s="1491"/>
      <c r="H52" s="1491"/>
      <c r="I52" s="1491"/>
      <c r="J52" s="1491"/>
      <c r="K52" s="1491"/>
      <c r="L52" s="1491"/>
      <c r="M52" s="25"/>
      <c r="N52" s="1339"/>
      <c r="O52" s="1339"/>
      <c r="P52" s="1339"/>
      <c r="Q52" s="1339"/>
      <c r="R52" s="1339"/>
      <c r="S52" s="13"/>
      <c r="T52" s="13"/>
      <c r="U52" s="13"/>
      <c r="V52" s="13"/>
      <c r="W52" s="13"/>
      <c r="X52" s="13"/>
      <c r="AA52" s="13"/>
      <c r="AB52" s="13"/>
      <c r="AC52" s="25"/>
      <c r="AD52" s="1339"/>
      <c r="AE52" s="1339"/>
      <c r="AF52" s="1339"/>
      <c r="AG52" s="1339"/>
      <c r="AH52" s="1339"/>
      <c r="AI52" s="13"/>
      <c r="AJ52" s="13"/>
      <c r="AK52" s="13"/>
      <c r="AL52" s="13"/>
      <c r="AM52" s="13"/>
      <c r="AN52" s="13"/>
      <c r="AO52" s="13"/>
      <c r="AP52" s="13"/>
      <c r="AQ52" s="13"/>
      <c r="AR52" s="13"/>
      <c r="AS52" s="25"/>
      <c r="AT52" s="1339"/>
      <c r="AU52" s="1339"/>
      <c r="AV52" s="1339"/>
      <c r="AW52" s="1339"/>
      <c r="AX52" s="1339"/>
      <c r="AY52" s="13"/>
      <c r="AZ52" s="13"/>
      <c r="BA52" s="13"/>
      <c r="BB52" s="13"/>
      <c r="BC52" s="13"/>
      <c r="BD52" s="13"/>
      <c r="BE52" s="13"/>
      <c r="BF52" s="13"/>
      <c r="BG52" s="13"/>
      <c r="BH52" s="13"/>
      <c r="BI52" s="239">
        <v>5.2</v>
      </c>
      <c r="BJ52" s="239"/>
      <c r="BK52" s="28"/>
      <c r="BL52" s="28"/>
    </row>
    <row r="53" spans="1:64" ht="15" customHeight="1" thickTop="1">
      <c r="A53" s="1492">
        <f>VLOOKUP(BI52,[2]eFHH!$K$4:$M$346,3,FALSE)</f>
        <v>4.0799999999999983</v>
      </c>
      <c r="B53" s="1493"/>
      <c r="C53" s="323" t="str">
        <f>VLOOKUP(BI52,[2]eFHH!$P$4:$XX$3017,8,FALSE)</f>
        <v>In the past 12 months, has this council had lots of meetings, only meet when there is a problem or if delegations are coming, or no meetings?</v>
      </c>
      <c r="D53" s="323"/>
      <c r="E53" s="323"/>
      <c r="F53" s="323"/>
      <c r="G53" s="323"/>
      <c r="H53" s="323"/>
      <c r="I53" s="323"/>
      <c r="J53" s="323"/>
      <c r="K53" s="323"/>
      <c r="L53" s="324"/>
      <c r="M53" s="325">
        <v>1</v>
      </c>
      <c r="N53" s="1362" t="str">
        <f>VLOOKUP($BI52,[2]eFHH!$P$4:$XX$3017,10,FALSE)</f>
        <v>Meets at regular periods</v>
      </c>
      <c r="O53" s="1362"/>
      <c r="P53" s="1494"/>
      <c r="Q53" s="1495"/>
      <c r="R53" s="1496"/>
      <c r="S53" s="1496"/>
      <c r="T53" s="1496"/>
      <c r="U53" s="1496"/>
      <c r="V53" s="1497"/>
      <c r="W53" s="1497"/>
      <c r="X53" s="1497"/>
      <c r="Y53" s="1498"/>
      <c r="Z53" s="1496"/>
      <c r="AA53" s="1499"/>
      <c r="AB53" s="329"/>
      <c r="AC53" s="329"/>
      <c r="AD53" s="1500"/>
      <c r="AE53" s="1501">
        <f>VLOOKUP(BY72,[2]eFHH!$K$4:$M$346,3,FALSE)</f>
        <v>4.1299999999999972</v>
      </c>
      <c r="AF53" s="1502"/>
      <c r="AG53" s="1503" t="str">
        <f>VLOOKUP(BY72,[2]eFHH!$P$4:$XX$3017,8,FALSE)</f>
        <v>What was the most important activities of the village elders in the past 12 months?</v>
      </c>
      <c r="AH53" s="1503"/>
      <c r="AI53" s="1503"/>
      <c r="AJ53" s="1503"/>
      <c r="AK53" s="1503"/>
      <c r="AL53" s="1503"/>
      <c r="AM53" s="1503"/>
      <c r="AN53" s="1503"/>
      <c r="AO53" s="1503"/>
      <c r="AP53" s="1504"/>
      <c r="AQ53" s="1505" t="s">
        <v>5</v>
      </c>
      <c r="AR53" s="1498" t="str">
        <f>VLOOKUP(BY72,[2]eFHH!$P$4:$XX$3017,10,FALSE)</f>
        <v>Nothing</v>
      </c>
      <c r="AS53" s="388"/>
      <c r="AT53" s="388"/>
      <c r="AU53" s="388"/>
      <c r="AV53" s="388"/>
      <c r="AW53" s="388"/>
      <c r="AX53" s="388"/>
      <c r="AY53" s="329"/>
      <c r="AZ53" s="330">
        <v>7</v>
      </c>
      <c r="BA53" s="1498" t="str">
        <f>VLOOKUP(BY72,[2]eFHH!$P$4:$XX$3017,17,FALSE)</f>
        <v>Promote Health and Hygiene of Villagers</v>
      </c>
      <c r="BB53" s="388"/>
      <c r="BC53" s="388"/>
      <c r="BD53" s="388"/>
      <c r="BE53" s="388"/>
      <c r="BF53" s="388"/>
      <c r="BG53" s="388"/>
      <c r="BH53" s="331"/>
      <c r="BK53" s="13"/>
      <c r="BL53" s="13"/>
    </row>
    <row r="54" spans="1:64" ht="15" customHeight="1">
      <c r="A54" s="1506"/>
      <c r="B54" s="198"/>
      <c r="C54" s="131"/>
      <c r="D54" s="131"/>
      <c r="E54" s="131"/>
      <c r="F54" s="131"/>
      <c r="G54" s="131"/>
      <c r="H54" s="131"/>
      <c r="I54" s="131"/>
      <c r="J54" s="131"/>
      <c r="K54" s="131"/>
      <c r="L54" s="333"/>
      <c r="M54" s="376">
        <v>2</v>
      </c>
      <c r="N54" s="1507" t="str">
        <f>VLOOKUP($BI52,[2]eFHH!$P$4:$XX$3017,11,FALSE)</f>
        <v>Only meets when there is a problem or when a delegation comes (irregularly)</v>
      </c>
      <c r="O54" s="1508"/>
      <c r="P54" s="1508"/>
      <c r="Q54" s="1508"/>
      <c r="R54" s="1508"/>
      <c r="S54" s="1508"/>
      <c r="T54" s="1508"/>
      <c r="U54" s="1508"/>
      <c r="V54" s="1508"/>
      <c r="W54" s="1508"/>
      <c r="X54" s="1508"/>
      <c r="Y54" s="1508"/>
      <c r="Z54" s="1508"/>
      <c r="AA54" s="1508"/>
      <c r="AB54" s="1508"/>
      <c r="AC54" s="1508"/>
      <c r="AD54" s="1509"/>
      <c r="AE54" s="1510"/>
      <c r="AF54" s="1511"/>
      <c r="AG54" s="1512"/>
      <c r="AH54" s="1512"/>
      <c r="AI54" s="1512"/>
      <c r="AJ54" s="1512"/>
      <c r="AK54" s="1512"/>
      <c r="AL54" s="1512"/>
      <c r="AM54" s="1512"/>
      <c r="AN54" s="1512"/>
      <c r="AO54" s="1512"/>
      <c r="AP54" s="1513"/>
      <c r="AQ54" s="1333">
        <v>1</v>
      </c>
      <c r="AR54" s="1414" t="str">
        <f>VLOOKUP(BY72,[2]eFHH!$P$4:$XX$3017,11,FALSE)</f>
        <v>Resolve Disputes</v>
      </c>
      <c r="AS54" s="1415"/>
      <c r="AT54" s="1415"/>
      <c r="AU54" s="1415"/>
      <c r="AV54" s="1415"/>
      <c r="AW54" s="1415"/>
      <c r="AX54" s="999"/>
      <c r="AY54" s="705"/>
      <c r="AZ54" s="58">
        <v>8</v>
      </c>
      <c r="BA54" s="1414" t="str">
        <f>VLOOKUP(BY72,[2]eFHH!$P$4:$XX$3017,18,FALSE)</f>
        <v>Promote Religious Virtue of Villagers</v>
      </c>
      <c r="BB54" s="999"/>
      <c r="BC54" s="1415"/>
      <c r="BD54" s="1415"/>
      <c r="BE54" s="1415"/>
      <c r="BF54" s="1415"/>
      <c r="BG54" s="999"/>
      <c r="BH54" s="1514"/>
      <c r="BK54" s="13"/>
      <c r="BL54" s="13"/>
    </row>
    <row r="55" spans="1:64" ht="15" customHeight="1">
      <c r="A55" s="1506"/>
      <c r="B55" s="198"/>
      <c r="C55" s="131"/>
      <c r="D55" s="131"/>
      <c r="E55" s="131"/>
      <c r="F55" s="131"/>
      <c r="G55" s="131"/>
      <c r="H55" s="131"/>
      <c r="I55" s="131"/>
      <c r="J55" s="131"/>
      <c r="K55" s="131"/>
      <c r="L55" s="333"/>
      <c r="M55" s="521"/>
      <c r="N55" s="1515"/>
      <c r="O55" s="1516"/>
      <c r="P55" s="1516"/>
      <c r="Q55" s="1516"/>
      <c r="R55" s="1516"/>
      <c r="S55" s="1516"/>
      <c r="T55" s="1516"/>
      <c r="U55" s="1516"/>
      <c r="V55" s="1516"/>
      <c r="W55" s="1516"/>
      <c r="X55" s="1516"/>
      <c r="Y55" s="1516"/>
      <c r="Z55" s="1516"/>
      <c r="AA55" s="1516"/>
      <c r="AB55" s="1516"/>
      <c r="AC55" s="1516"/>
      <c r="AD55" s="1517"/>
      <c r="AE55" s="1510"/>
      <c r="AF55" s="1511"/>
      <c r="AG55" s="1512"/>
      <c r="AH55" s="1512"/>
      <c r="AI55" s="1512"/>
      <c r="AJ55" s="1512"/>
      <c r="AK55" s="1512"/>
      <c r="AL55" s="1512"/>
      <c r="AM55" s="1512"/>
      <c r="AN55" s="1512"/>
      <c r="AO55" s="1512"/>
      <c r="AP55" s="1513"/>
      <c r="AQ55" s="1518">
        <v>2</v>
      </c>
      <c r="AR55" s="1414" t="str">
        <f>VLOOKUP(BY72,[2]eFHH!$P$4:$XX$3017,12,FALSE)</f>
        <v>Resolve Tribal Feud</v>
      </c>
      <c r="AS55" s="999"/>
      <c r="AT55" s="999"/>
      <c r="AU55" s="999"/>
      <c r="AV55" s="999"/>
      <c r="AW55" s="999"/>
      <c r="AX55" s="999"/>
      <c r="AY55" s="705"/>
      <c r="AZ55" s="209">
        <v>9</v>
      </c>
      <c r="BA55" s="1424" t="str">
        <f>VLOOKUP(BY72,[2]eFHH!$P$4:$XX$3017,19,FALSE)</f>
        <v>Build New Mosque or Improve Existing Mosque</v>
      </c>
      <c r="BB55" s="1425"/>
      <c r="BC55" s="1425"/>
      <c r="BD55" s="1425"/>
      <c r="BE55" s="1425"/>
      <c r="BF55" s="1425"/>
      <c r="BG55" s="1425"/>
      <c r="BH55" s="1519"/>
      <c r="BK55" s="13"/>
      <c r="BL55" s="13"/>
    </row>
    <row r="56" spans="1:64" ht="15" customHeight="1">
      <c r="A56" s="1506"/>
      <c r="B56" s="198"/>
      <c r="C56" s="131"/>
      <c r="D56" s="131"/>
      <c r="E56" s="131"/>
      <c r="F56" s="131"/>
      <c r="G56" s="131"/>
      <c r="H56" s="131"/>
      <c r="I56" s="131"/>
      <c r="J56" s="131"/>
      <c r="K56" s="131"/>
      <c r="L56" s="333"/>
      <c r="M56" s="342">
        <v>3</v>
      </c>
      <c r="N56" s="1486" t="str">
        <f>VLOOKUP($BI52,[2]eFHH!$P$4:$XX$3017,12,FALSE)</f>
        <v>No Meetings</v>
      </c>
      <c r="O56" s="1520"/>
      <c r="P56" s="1129"/>
      <c r="AD56" s="337"/>
      <c r="AE56" s="1510"/>
      <c r="AF56" s="1511"/>
      <c r="AG56" s="1512"/>
      <c r="AH56" s="1512"/>
      <c r="AI56" s="1512"/>
      <c r="AJ56" s="1512"/>
      <c r="AK56" s="1512"/>
      <c r="AL56" s="1512"/>
      <c r="AM56" s="1512"/>
      <c r="AN56" s="1512"/>
      <c r="AO56" s="1512"/>
      <c r="AP56" s="1513"/>
      <c r="AQ56" s="1423">
        <v>3</v>
      </c>
      <c r="AR56" s="1424" t="str">
        <f>VLOOKUP(BY72,[2]eFHH!$P$4:$XX$3017,13,FALSE)</f>
        <v>Negotiate / Liase with Government</v>
      </c>
      <c r="AS56" s="1425"/>
      <c r="AT56" s="1425"/>
      <c r="AU56" s="1425"/>
      <c r="AV56" s="1425"/>
      <c r="AW56" s="1425"/>
      <c r="AX56" s="1425"/>
      <c r="AY56" s="1426"/>
      <c r="AZ56" s="209"/>
      <c r="BA56" s="1424"/>
      <c r="BB56" s="1425"/>
      <c r="BC56" s="1425"/>
      <c r="BD56" s="1425"/>
      <c r="BE56" s="1425"/>
      <c r="BF56" s="1425"/>
      <c r="BG56" s="1425"/>
      <c r="BH56" s="1519"/>
      <c r="BK56" s="13"/>
      <c r="BL56" s="13"/>
    </row>
    <row r="57" spans="1:64" ht="15" customHeight="1" thickBot="1">
      <c r="A57" s="1521"/>
      <c r="B57" s="1522"/>
      <c r="C57" s="131"/>
      <c r="D57" s="131"/>
      <c r="E57" s="131"/>
      <c r="F57" s="131"/>
      <c r="G57" s="131"/>
      <c r="H57" s="131"/>
      <c r="I57" s="131"/>
      <c r="J57" s="131"/>
      <c r="K57" s="131"/>
      <c r="L57" s="333"/>
      <c r="M57" s="1151"/>
      <c r="N57" s="1523"/>
      <c r="O57" s="1523"/>
      <c r="P57" s="1523"/>
      <c r="Q57" s="1523"/>
      <c r="R57" s="1523"/>
      <c r="S57" s="1523"/>
      <c r="T57" s="1523"/>
      <c r="U57" s="1523"/>
      <c r="V57" s="1523"/>
      <c r="W57" s="1523"/>
      <c r="X57" s="1523"/>
      <c r="Y57" s="1523"/>
      <c r="Z57" s="1523"/>
      <c r="AA57" s="1523"/>
      <c r="AB57" s="1523"/>
      <c r="AC57" s="1524" t="s">
        <v>0</v>
      </c>
      <c r="AD57" s="1525" t="s">
        <v>1</v>
      </c>
      <c r="AE57" s="1510"/>
      <c r="AF57" s="1511"/>
      <c r="AG57" s="1512"/>
      <c r="AH57" s="1512"/>
      <c r="AI57" s="1512"/>
      <c r="AJ57" s="1512"/>
      <c r="AK57" s="1512"/>
      <c r="AL57" s="1512"/>
      <c r="AM57" s="1512"/>
      <c r="AN57" s="1512"/>
      <c r="AO57" s="1512"/>
      <c r="AP57" s="1513"/>
      <c r="AQ57" s="1427"/>
      <c r="AR57" s="1424"/>
      <c r="AS57" s="1425"/>
      <c r="AT57" s="1425"/>
      <c r="AU57" s="1425"/>
      <c r="AV57" s="1425"/>
      <c r="AW57" s="1425"/>
      <c r="AX57" s="1425"/>
      <c r="AY57" s="1426"/>
      <c r="AZ57" s="150">
        <v>10</v>
      </c>
      <c r="BA57" s="1419" t="str">
        <f>VLOOKUP(BY72,[2]eFHH!$P$4:$XX$3017,20,FALSE)</f>
        <v>Consult with Villagers about Selection of Development Projects</v>
      </c>
      <c r="BB57" s="1420"/>
      <c r="BC57" s="1420"/>
      <c r="BD57" s="1420"/>
      <c r="BE57" s="1420"/>
      <c r="BF57" s="1420"/>
      <c r="BG57" s="1420"/>
      <c r="BH57" s="1421"/>
      <c r="BK57" s="13"/>
      <c r="BL57" s="13"/>
    </row>
    <row r="58" spans="1:64" ht="15.95" customHeight="1" thickTop="1" thickBot="1">
      <c r="A58" s="1510">
        <f>VLOOKUP(BY73,[2]eFHH!$K$4:$M$346,3,FALSE)</f>
        <v>4.0899999999999981</v>
      </c>
      <c r="B58" s="1360"/>
      <c r="C58" s="1377" t="str">
        <f>VLOOKUP(BY73,[2]eFHH!$P$4:$XX$3017,8,FALSE)</f>
        <v>In the past 12 months, in how many meetings of {name of women's council} have you participated?</v>
      </c>
      <c r="D58" s="1377"/>
      <c r="E58" s="1377"/>
      <c r="F58" s="1377"/>
      <c r="G58" s="1377"/>
      <c r="H58" s="1377"/>
      <c r="I58" s="1377"/>
      <c r="J58" s="1377"/>
      <c r="K58" s="1377"/>
      <c r="L58" s="1526"/>
      <c r="M58" s="1527">
        <v>0</v>
      </c>
      <c r="N58" s="1528" t="str">
        <f>VLOOKUP($BY73,[2]eFHH!$P$4:$XX$3017,10,FALSE)</f>
        <v>Zero</v>
      </c>
      <c r="O58" s="1381"/>
      <c r="P58" s="1382"/>
      <c r="Q58" s="1383" t="s">
        <v>2</v>
      </c>
      <c r="R58" s="1384"/>
      <c r="S58" s="1384"/>
      <c r="T58" s="1384"/>
      <c r="U58" s="1384"/>
      <c r="V58" s="1384"/>
      <c r="W58" s="1384"/>
      <c r="X58" s="1384"/>
      <c r="Y58" s="1384"/>
      <c r="Z58" s="1385" t="str">
        <f>VLOOKUP($BY73,[2]eFHH!$P$4:$XX$3017,11,FALSE)</f>
        <v>Meetings</v>
      </c>
      <c r="AA58" s="1385"/>
      <c r="AB58" s="1385"/>
      <c r="AC58" s="1385"/>
      <c r="AD58" s="531" t="s">
        <v>0</v>
      </c>
      <c r="AE58" s="1510"/>
      <c r="AF58" s="1511"/>
      <c r="AG58" s="1512"/>
      <c r="AH58" s="1512"/>
      <c r="AI58" s="1512"/>
      <c r="AJ58" s="1512"/>
      <c r="AK58" s="1512"/>
      <c r="AL58" s="1512"/>
      <c r="AM58" s="1512"/>
      <c r="AN58" s="1512"/>
      <c r="AO58" s="1512"/>
      <c r="AP58" s="1513"/>
      <c r="AQ58" s="1413">
        <v>4</v>
      </c>
      <c r="AR58" s="1414" t="str">
        <f>VLOOKUP(BY72,[2]eFHH!$P$4:$XX$3017,14,FALSE)</f>
        <v>Protect Village from Attack</v>
      </c>
      <c r="AS58" s="1431"/>
      <c r="AT58" s="1431"/>
      <c r="AU58" s="1431"/>
      <c r="AV58" s="1431"/>
      <c r="AW58" s="1431"/>
      <c r="AX58" s="1434"/>
      <c r="AY58" s="705"/>
      <c r="AZ58" s="157"/>
      <c r="BA58" s="1419"/>
      <c r="BB58" s="1420"/>
      <c r="BC58" s="1420"/>
      <c r="BD58" s="1420"/>
      <c r="BE58" s="1420"/>
      <c r="BF58" s="1420"/>
      <c r="BG58" s="1420"/>
      <c r="BH58" s="1421"/>
    </row>
    <row r="59" spans="1:64" ht="15.95" customHeight="1" thickTop="1" thickBot="1">
      <c r="A59" s="1510"/>
      <c r="B59" s="1360"/>
      <c r="C59" s="1377"/>
      <c r="D59" s="1377"/>
      <c r="E59" s="1377"/>
      <c r="F59" s="1377"/>
      <c r="G59" s="1377"/>
      <c r="H59" s="1377"/>
      <c r="I59" s="1377"/>
      <c r="J59" s="1377"/>
      <c r="K59" s="1377"/>
      <c r="L59" s="1526"/>
      <c r="M59" s="1529"/>
      <c r="N59" s="1530"/>
      <c r="O59" s="1531"/>
      <c r="P59" s="1532"/>
      <c r="Q59" s="1533"/>
      <c r="R59" s="1534"/>
      <c r="S59" s="1534"/>
      <c r="T59" s="1534"/>
      <c r="U59" s="1534"/>
      <c r="V59" s="1534"/>
      <c r="W59" s="1534"/>
      <c r="X59" s="1534"/>
      <c r="Y59" s="1534"/>
      <c r="Z59" s="1535"/>
      <c r="AA59" s="1535"/>
      <c r="AB59" s="1535"/>
      <c r="AC59" s="1535"/>
      <c r="AD59" s="1536" t="s">
        <v>1</v>
      </c>
      <c r="AE59" s="1537"/>
      <c r="AF59" s="1538"/>
      <c r="AG59" s="1512"/>
      <c r="AH59" s="1512"/>
      <c r="AI59" s="1512"/>
      <c r="AJ59" s="1512"/>
      <c r="AK59" s="1512"/>
      <c r="AL59" s="1512"/>
      <c r="AM59" s="1512"/>
      <c r="AN59" s="1512"/>
      <c r="AO59" s="1512"/>
      <c r="AP59" s="1513"/>
      <c r="AQ59" s="1333">
        <v>5</v>
      </c>
      <c r="AR59" s="1414" t="str">
        <f>VLOOKUP(BY72,[2]eFHH!$P$4:$XX$3017,15,FALSE)</f>
        <v>Hold Meetings</v>
      </c>
      <c r="AS59" s="1539"/>
      <c r="AT59" s="1539"/>
      <c r="AU59" s="1539"/>
      <c r="AV59" s="1539"/>
      <c r="AW59" s="1539"/>
      <c r="AX59" s="1539"/>
      <c r="AY59" s="1540"/>
      <c r="AZ59" s="39">
        <v>11</v>
      </c>
      <c r="BA59" s="1344" t="str">
        <f>VLOOKUP(BY72,[2]eFHH!$P$4:$XX$3017,21,FALSE)</f>
        <v>Manage Development Projects</v>
      </c>
      <c r="BB59" s="1541"/>
      <c r="BC59" s="1541"/>
      <c r="BD59" s="1541"/>
      <c r="BE59" s="1541"/>
      <c r="BF59" s="1541"/>
      <c r="BG59" s="1541"/>
      <c r="BH59" s="1542"/>
    </row>
    <row r="60" spans="1:64" ht="14.25" customHeight="1" thickTop="1" thickBot="1">
      <c r="A60" s="1510">
        <f>VLOOKUP(BI91,[2]eFHH!$K$4:$M$346,3,FALSE)</f>
        <v>4.0999999999999979</v>
      </c>
      <c r="B60" s="1360"/>
      <c r="C60" s="1377" t="str">
        <f>VLOOKUP(BI91,[2]eFHH!$P$4:$XX$3017,8,FALSE)</f>
        <v>Are you or a member of your household a regular member of {name of women's council}?</v>
      </c>
      <c r="D60" s="1377"/>
      <c r="E60" s="1377"/>
      <c r="F60" s="1377"/>
      <c r="G60" s="1377"/>
      <c r="H60" s="1377"/>
      <c r="I60" s="1377"/>
      <c r="J60" s="1377"/>
      <c r="K60" s="1377"/>
      <c r="L60" s="1526"/>
      <c r="M60" s="1543">
        <v>1</v>
      </c>
      <c r="N60" s="1486" t="str">
        <f>VLOOKUP($BI91,[2]eFHH!$P$4:$XX$3017,10,FALSE)</f>
        <v>No, neither respondent nor his household members are members of council</v>
      </c>
      <c r="O60" s="1368"/>
      <c r="P60" s="1368"/>
      <c r="Q60" s="1368"/>
      <c r="R60" s="1368"/>
      <c r="S60" s="1368"/>
      <c r="T60" s="1368"/>
      <c r="U60" s="1368"/>
      <c r="V60" s="1368"/>
      <c r="W60" s="1368"/>
      <c r="X60" s="1368"/>
      <c r="Y60" s="1368"/>
      <c r="Z60" s="1368"/>
      <c r="AA60" s="1368"/>
      <c r="AB60" s="1368"/>
      <c r="AD60" s="1544"/>
      <c r="AE60" s="1545" t="str">
        <f>VLOOKUP(BY72,[2]eFHH!$P$4:$XX$3017,9,FALSE)</f>
        <v>[MARK ALL MENTIONED]</v>
      </c>
      <c r="AF60" s="1342"/>
      <c r="AG60" s="1342"/>
      <c r="AH60" s="1342"/>
      <c r="AI60" s="1342"/>
      <c r="AJ60" s="1342"/>
      <c r="AK60" s="1342"/>
      <c r="AL60" s="1342"/>
      <c r="AM60" s="1342"/>
      <c r="AN60" s="1342"/>
      <c r="AO60" s="1342"/>
      <c r="AP60" s="1546"/>
      <c r="AQ60" s="1333">
        <v>6</v>
      </c>
      <c r="AR60" s="1450" t="str">
        <f>VLOOKUP(BY72,[2]eFHH!$P$4:$XX$3017,16,FALSE)</f>
        <v>Make Rules for Villagers</v>
      </c>
      <c r="AS60" s="1547"/>
      <c r="AT60" s="1547"/>
      <c r="AU60" s="1547"/>
      <c r="AV60" s="1547"/>
      <c r="AW60" s="1547"/>
      <c r="AX60" s="1547"/>
      <c r="AY60" s="1548"/>
      <c r="AZ60" s="1141"/>
      <c r="BA60" s="1141"/>
      <c r="BB60" s="494"/>
      <c r="BC60" s="494"/>
      <c r="BD60" s="494"/>
      <c r="BE60" s="494"/>
      <c r="BF60" s="494"/>
      <c r="BG60" s="45" t="s">
        <v>0</v>
      </c>
      <c r="BH60" s="510" t="s">
        <v>1</v>
      </c>
      <c r="BI60" s="3"/>
      <c r="BJ60" s="3"/>
    </row>
    <row r="61" spans="1:64" ht="14.25" customHeight="1" thickTop="1" thickBot="1">
      <c r="A61" s="1510"/>
      <c r="B61" s="1360"/>
      <c r="C61" s="1377"/>
      <c r="D61" s="1377"/>
      <c r="E61" s="1377"/>
      <c r="F61" s="1377"/>
      <c r="G61" s="1377"/>
      <c r="H61" s="1377"/>
      <c r="I61" s="1377"/>
      <c r="J61" s="1377"/>
      <c r="K61" s="1377"/>
      <c r="L61" s="1526"/>
      <c r="M61" s="1549">
        <v>2</v>
      </c>
      <c r="N61" s="1550" t="str">
        <f>VLOOKUP($BI91,[2]eFHH!$P$4:$XX$3017,11,FALSE)</f>
        <v>Yes, respondent is a member of council</v>
      </c>
      <c r="O61" s="1551"/>
      <c r="P61" s="697"/>
      <c r="Q61" s="697"/>
      <c r="R61" s="697"/>
      <c r="S61" s="697"/>
      <c r="T61" s="697"/>
      <c r="U61" s="697"/>
      <c r="V61" s="697"/>
      <c r="W61" s="697"/>
      <c r="X61" s="1002"/>
      <c r="Y61" s="1552"/>
      <c r="Z61" s="1552"/>
      <c r="AA61" s="1553"/>
      <c r="AB61" s="697"/>
      <c r="AC61" s="697"/>
      <c r="AD61" s="1554"/>
      <c r="AE61" s="1545"/>
      <c r="AF61" s="1342"/>
      <c r="AG61" s="1342"/>
      <c r="AH61" s="1342"/>
      <c r="AI61" s="1342"/>
      <c r="AJ61" s="1342"/>
      <c r="AK61" s="1342"/>
      <c r="AL61" s="1342"/>
      <c r="AM61" s="1342"/>
      <c r="AN61" s="1342"/>
      <c r="AO61" s="1342"/>
      <c r="AP61" s="1546"/>
      <c r="AQ61" s="390">
        <v>12</v>
      </c>
      <c r="AR61" s="1463" t="str">
        <f>VLOOKUP(BY72,[2]eFHH!$P$4:$XX$3017,22,FALSE)</f>
        <v>Development Project [SPECIFY]:</v>
      </c>
      <c r="AS61" s="1463"/>
      <c r="AT61" s="1463"/>
      <c r="AU61" s="1463"/>
      <c r="AV61" s="1463"/>
      <c r="AW61" s="630"/>
      <c r="AX61" s="631"/>
      <c r="AY61" s="631"/>
      <c r="AZ61" s="631"/>
      <c r="BA61" s="631"/>
      <c r="BB61" s="631"/>
      <c r="BC61" s="631"/>
      <c r="BD61" s="631"/>
      <c r="BE61" s="631"/>
      <c r="BF61" s="631"/>
      <c r="BG61" s="774"/>
      <c r="BH61" s="1555"/>
      <c r="BI61" s="3"/>
      <c r="BJ61" s="3"/>
    </row>
    <row r="62" spans="1:64" ht="14.25" customHeight="1" thickTop="1" thickBot="1">
      <c r="A62" s="1510"/>
      <c r="B62" s="1360"/>
      <c r="C62" s="1377"/>
      <c r="D62" s="1377"/>
      <c r="E62" s="1377"/>
      <c r="F62" s="1377"/>
      <c r="G62" s="1377"/>
      <c r="H62" s="1377"/>
      <c r="I62" s="1377"/>
      <c r="J62" s="1377"/>
      <c r="K62" s="1377"/>
      <c r="L62" s="1526"/>
      <c r="M62" s="1549">
        <v>3</v>
      </c>
      <c r="N62" s="1556" t="str">
        <f>VLOOKUP($BI91,[2]eFHH!$P$4:$XX$3017,12,FALSE)</f>
        <v>Yes, household member is a member of council</v>
      </c>
      <c r="O62" s="1557"/>
      <c r="P62" s="379"/>
      <c r="Q62" s="379"/>
      <c r="R62" s="379"/>
      <c r="S62" s="379"/>
      <c r="T62" s="379"/>
      <c r="U62" s="379"/>
      <c r="V62" s="379"/>
      <c r="W62" s="379"/>
      <c r="X62" s="1558"/>
      <c r="Y62" s="1557"/>
      <c r="Z62" s="1559"/>
      <c r="AA62" s="1560"/>
      <c r="AB62" s="379"/>
      <c r="AC62" s="379"/>
      <c r="AD62" s="1561"/>
      <c r="AE62" s="1545"/>
      <c r="AF62" s="1342"/>
      <c r="AG62" s="1342"/>
      <c r="AH62" s="1342"/>
      <c r="AI62" s="1342"/>
      <c r="AJ62" s="1342"/>
      <c r="AK62" s="1342"/>
      <c r="AL62" s="1342"/>
      <c r="AM62" s="1342"/>
      <c r="AN62" s="1342"/>
      <c r="AO62" s="1342"/>
      <c r="AP62" s="1546"/>
      <c r="AQ62" s="376"/>
      <c r="AR62" s="1447"/>
      <c r="AS62" s="1447"/>
      <c r="AT62" s="1447"/>
      <c r="AU62" s="1447"/>
      <c r="AV62" s="1447"/>
      <c r="AW62" s="1562"/>
      <c r="AX62" s="786"/>
      <c r="AY62" s="786"/>
      <c r="AZ62" s="786"/>
      <c r="BA62" s="786"/>
      <c r="BB62" s="786"/>
      <c r="BC62" s="786"/>
      <c r="BD62" s="786"/>
      <c r="BE62" s="786"/>
      <c r="BF62" s="786"/>
      <c r="BG62" s="786"/>
      <c r="BH62" s="1563"/>
      <c r="BI62" s="3"/>
      <c r="BJ62" s="3"/>
    </row>
    <row r="63" spans="1:64" ht="14.25" customHeight="1" thickTop="1" thickBot="1">
      <c r="A63" s="1510"/>
      <c r="B63" s="1360"/>
      <c r="C63" s="1377"/>
      <c r="D63" s="1377"/>
      <c r="E63" s="1377"/>
      <c r="F63" s="1377"/>
      <c r="G63" s="1377"/>
      <c r="H63" s="1377"/>
      <c r="I63" s="1377"/>
      <c r="J63" s="1377"/>
      <c r="K63" s="1377"/>
      <c r="L63" s="1526"/>
      <c r="M63" s="1564">
        <v>4</v>
      </c>
      <c r="N63" s="1507" t="str">
        <f>VLOOKUP($BI91,[2]eFHH!$P$4:$XX$3017,13,FALSE)</f>
        <v>Yes, both respondent and household members are members of council</v>
      </c>
      <c r="O63" s="1508"/>
      <c r="P63" s="1508"/>
      <c r="Q63" s="1508"/>
      <c r="R63" s="1508"/>
      <c r="S63" s="1508"/>
      <c r="T63" s="1508"/>
      <c r="U63" s="1508"/>
      <c r="V63" s="1508"/>
      <c r="W63" s="1508"/>
      <c r="X63" s="1508"/>
      <c r="Y63" s="1508"/>
      <c r="Z63" s="1508"/>
      <c r="AA63" s="1508"/>
      <c r="AB63" s="1508"/>
      <c r="AC63" s="1508"/>
      <c r="AD63" s="385" t="s">
        <v>0</v>
      </c>
      <c r="AE63" s="1545"/>
      <c r="AF63" s="1342"/>
      <c r="AG63" s="1342"/>
      <c r="AH63" s="1342"/>
      <c r="AI63" s="1342"/>
      <c r="AJ63" s="1342"/>
      <c r="AK63" s="1342"/>
      <c r="AL63" s="1342"/>
      <c r="AM63" s="1342"/>
      <c r="AN63" s="1342"/>
      <c r="AO63" s="1342"/>
      <c r="AP63" s="1546"/>
      <c r="AQ63" s="390">
        <v>13</v>
      </c>
      <c r="AR63" s="1565" t="str">
        <f>VLOOKUP(BY72,[2]eFHH!$P$4:$XX$3017,23,FALSE)</f>
        <v>Training Course [SPECIFY]:</v>
      </c>
      <c r="AS63" s="1565"/>
      <c r="AT63" s="1565"/>
      <c r="AU63" s="1565"/>
      <c r="AV63" s="1565"/>
      <c r="AW63" s="717"/>
      <c r="AX63" s="718"/>
      <c r="AY63" s="718"/>
      <c r="AZ63" s="718"/>
      <c r="BA63" s="718"/>
      <c r="BB63" s="718"/>
      <c r="BC63" s="718"/>
      <c r="BD63" s="718"/>
      <c r="BE63" s="718"/>
      <c r="BF63" s="718"/>
      <c r="BG63" s="718"/>
      <c r="BH63" s="1566"/>
      <c r="BI63" s="3"/>
      <c r="BJ63" s="3"/>
    </row>
    <row r="64" spans="1:64" ht="14.25" customHeight="1" thickTop="1" thickBot="1">
      <c r="A64" s="1567"/>
      <c r="B64" s="1167"/>
      <c r="C64" s="1377"/>
      <c r="D64" s="1377"/>
      <c r="E64" s="1377"/>
      <c r="F64" s="1377"/>
      <c r="G64" s="1377"/>
      <c r="H64" s="1377"/>
      <c r="I64" s="1377"/>
      <c r="J64" s="1377"/>
      <c r="K64" s="1377"/>
      <c r="L64" s="1526"/>
      <c r="M64" s="1568"/>
      <c r="N64" s="1569"/>
      <c r="O64" s="1570"/>
      <c r="P64" s="1570"/>
      <c r="Q64" s="1570"/>
      <c r="R64" s="1570"/>
      <c r="S64" s="1570"/>
      <c r="T64" s="1570"/>
      <c r="U64" s="1570"/>
      <c r="V64" s="1570"/>
      <c r="W64" s="1570"/>
      <c r="X64" s="1570"/>
      <c r="Y64" s="1570"/>
      <c r="Z64" s="1570"/>
      <c r="AA64" s="1570"/>
      <c r="AB64" s="1570"/>
      <c r="AC64" s="1570"/>
      <c r="AD64" s="1402" t="s">
        <v>1</v>
      </c>
      <c r="AE64" s="1545"/>
      <c r="AF64" s="1342"/>
      <c r="AG64" s="1342"/>
      <c r="AH64" s="1342"/>
      <c r="AI64" s="1342"/>
      <c r="AJ64" s="1342"/>
      <c r="AK64" s="1342"/>
      <c r="AL64" s="1342"/>
      <c r="AM64" s="1342"/>
      <c r="AN64" s="1342"/>
      <c r="AO64" s="1342"/>
      <c r="AP64" s="1546"/>
      <c r="AQ64" s="390"/>
      <c r="AR64" s="1565"/>
      <c r="AS64" s="1565"/>
      <c r="AT64" s="1565"/>
      <c r="AU64" s="1565"/>
      <c r="AV64" s="1565"/>
      <c r="AW64" s="729"/>
      <c r="AX64" s="730"/>
      <c r="AY64" s="730"/>
      <c r="AZ64" s="730"/>
      <c r="BA64" s="730"/>
      <c r="BB64" s="730"/>
      <c r="BC64" s="730"/>
      <c r="BD64" s="730"/>
      <c r="BE64" s="730"/>
      <c r="BF64" s="730"/>
      <c r="BG64" s="730"/>
      <c r="BH64" s="1571"/>
      <c r="BI64" s="3"/>
      <c r="BJ64" s="3"/>
    </row>
    <row r="65" spans="1:78" ht="14.25" customHeight="1" thickTop="1">
      <c r="A65" s="1510">
        <f>VLOOKUP(BI117,[2]eFHH!$K$4:$M$346,3,FALSE)</f>
        <v>4.1099999999999977</v>
      </c>
      <c r="B65" s="1360"/>
      <c r="C65" s="323" t="str">
        <f>VLOOKUP(BI117,[2]eFHH!$P$4:$XX$3017,8,FALSE)</f>
        <v>What was the most important activities of {name of women's council} in the past 12 months?</v>
      </c>
      <c r="D65" s="323"/>
      <c r="E65" s="323"/>
      <c r="F65" s="323"/>
      <c r="G65" s="323"/>
      <c r="H65" s="323"/>
      <c r="I65" s="323"/>
      <c r="J65" s="323"/>
      <c r="K65" s="323"/>
      <c r="L65" s="1404"/>
      <c r="M65" s="1572" t="s">
        <v>5</v>
      </c>
      <c r="N65" s="1573" t="str">
        <f>VLOOKUP(BI117,[2]eFHH!$P$4:$XX$3017,10,FALSE)</f>
        <v>Nothing</v>
      </c>
      <c r="O65" s="388"/>
      <c r="P65" s="388"/>
      <c r="Q65" s="1497"/>
      <c r="R65" s="1497"/>
      <c r="S65" s="1497"/>
      <c r="T65" s="1574"/>
      <c r="U65" s="374">
        <v>8</v>
      </c>
      <c r="V65" s="1573" t="str">
        <f>VLOOKUP(BI117,[2]eFHH!$P$4:$XX$3017,18,FALSE)</f>
        <v>Providing for Participation of Women in Decision-Making</v>
      </c>
      <c r="W65" s="1498"/>
      <c r="X65" s="1498"/>
      <c r="Y65" s="1498"/>
      <c r="Z65" s="1498"/>
      <c r="AA65" s="1498"/>
      <c r="AB65" s="1498"/>
      <c r="AC65" s="1498"/>
      <c r="AD65" s="1575"/>
      <c r="AE65" s="1545"/>
      <c r="AF65" s="1342"/>
      <c r="AG65" s="1342"/>
      <c r="AH65" s="1342"/>
      <c r="AI65" s="1342"/>
      <c r="AJ65" s="1342"/>
      <c r="AK65" s="1342"/>
      <c r="AL65" s="1342"/>
      <c r="AM65" s="1342"/>
      <c r="AN65" s="1342"/>
      <c r="AO65" s="1342"/>
      <c r="AP65" s="1546"/>
      <c r="AQ65" s="1423" t="s">
        <v>6</v>
      </c>
      <c r="AR65" s="1350" t="str">
        <f>VLOOKUP(BY72,[2]eFHH!$P$4:$XX$3017,24,FALSE)</f>
        <v>Other:</v>
      </c>
      <c r="AS65" s="1469"/>
      <c r="AT65" s="1470"/>
      <c r="AU65" s="1470"/>
      <c r="AV65" s="1470"/>
      <c r="AW65" s="1470"/>
      <c r="AX65" s="1470"/>
      <c r="AY65" s="1470"/>
      <c r="AZ65" s="1470"/>
      <c r="BA65" s="1470"/>
      <c r="BB65" s="1470"/>
      <c r="BC65" s="1470"/>
      <c r="BD65" s="1470"/>
      <c r="BE65" s="1470"/>
      <c r="BF65" s="1470"/>
      <c r="BG65" s="1470"/>
      <c r="BH65" s="1576"/>
      <c r="BI65" s="1316">
        <f>VLOOKUP(BI47,[2]eFHH!$P$1:$XX$3017,60,FALSE)</f>
        <v>0</v>
      </c>
      <c r="BJ65" s="1316"/>
    </row>
    <row r="66" spans="1:78" ht="14.25" customHeight="1">
      <c r="A66" s="1510"/>
      <c r="B66" s="1360"/>
      <c r="C66" s="131"/>
      <c r="D66" s="131"/>
      <c r="E66" s="131"/>
      <c r="F66" s="131"/>
      <c r="G66" s="131"/>
      <c r="H66" s="131"/>
      <c r="I66" s="131"/>
      <c r="J66" s="131"/>
      <c r="K66" s="131"/>
      <c r="L66" s="1412"/>
      <c r="M66" s="1413">
        <v>1</v>
      </c>
      <c r="N66" s="1414" t="str">
        <f>VLOOKUP(BI117,[2]eFHH!$P$4:$XX$3017,11,FALSE)</f>
        <v>Resolve Disputes</v>
      </c>
      <c r="O66" s="1415"/>
      <c r="P66" s="1415"/>
      <c r="Q66" s="1415"/>
      <c r="R66" s="1415"/>
      <c r="S66" s="1415"/>
      <c r="T66" s="1416"/>
      <c r="U66" s="209">
        <v>9</v>
      </c>
      <c r="V66" s="1577" t="str">
        <f>VLOOKUP(BI117,[2]eFHH!$P$4:$XX$3017,19,FALSE)</f>
        <v>Providing for Selection of Projects by Women</v>
      </c>
      <c r="W66" s="1441"/>
      <c r="X66" s="1441"/>
      <c r="Y66" s="1441"/>
      <c r="Z66" s="1441"/>
      <c r="AA66" s="1441"/>
      <c r="AB66" s="1441"/>
      <c r="AC66" s="1441"/>
      <c r="AD66" s="1578"/>
      <c r="AE66" s="1545"/>
      <c r="AF66" s="1342"/>
      <c r="AG66" s="1342"/>
      <c r="AH66" s="1342"/>
      <c r="AI66" s="1342"/>
      <c r="AJ66" s="1342"/>
      <c r="AK66" s="1342"/>
      <c r="AL66" s="1342"/>
      <c r="AM66" s="1342"/>
      <c r="AN66" s="1342"/>
      <c r="AO66" s="1342"/>
      <c r="AP66" s="1546"/>
      <c r="AQ66" s="1579"/>
      <c r="AR66" s="1580"/>
      <c r="AS66" s="1581"/>
      <c r="AT66" s="1582"/>
      <c r="AU66" s="1582"/>
      <c r="AV66" s="1582"/>
      <c r="AW66" s="1582"/>
      <c r="AX66" s="1582"/>
      <c r="AY66" s="1582"/>
      <c r="AZ66" s="1582"/>
      <c r="BA66" s="1582"/>
      <c r="BB66" s="1582"/>
      <c r="BC66" s="1582"/>
      <c r="BD66" s="1582"/>
      <c r="BE66" s="1582"/>
      <c r="BF66" s="1582"/>
      <c r="BG66" s="1582"/>
      <c r="BH66" s="1583"/>
    </row>
    <row r="67" spans="1:78" ht="14.25" customHeight="1" thickBot="1">
      <c r="A67" s="1510"/>
      <c r="B67" s="1360"/>
      <c r="C67" s="131"/>
      <c r="D67" s="131"/>
      <c r="E67" s="131"/>
      <c r="F67" s="131"/>
      <c r="G67" s="131"/>
      <c r="H67" s="131"/>
      <c r="I67" s="131"/>
      <c r="J67" s="131"/>
      <c r="K67" s="131"/>
      <c r="L67" s="1412"/>
      <c r="M67" s="1333">
        <v>2</v>
      </c>
      <c r="N67" s="1414" t="str">
        <f>VLOOKUP(BI117,[2]eFHH!$P$4:$XX$3017,12,FALSE)</f>
        <v>Resolve Tribal Feud</v>
      </c>
      <c r="O67" s="999"/>
      <c r="P67" s="999"/>
      <c r="Q67" s="999"/>
      <c r="R67" s="999"/>
      <c r="S67" s="999"/>
      <c r="T67" s="1416"/>
      <c r="U67" s="209"/>
      <c r="V67" s="1584"/>
      <c r="W67" s="1443"/>
      <c r="X67" s="1443"/>
      <c r="Y67" s="1443"/>
      <c r="Z67" s="1443"/>
      <c r="AA67" s="1443"/>
      <c r="AB67" s="1443"/>
      <c r="AC67" s="1443"/>
      <c r="AD67" s="1585"/>
      <c r="AE67" s="1586"/>
      <c r="AF67" s="1587"/>
      <c r="AG67" s="1587"/>
      <c r="AH67" s="1587"/>
      <c r="AI67" s="1587"/>
      <c r="AJ67" s="1587"/>
      <c r="AK67" s="1587"/>
      <c r="AL67" s="1587"/>
      <c r="AM67" s="1587"/>
      <c r="AN67" s="1587"/>
      <c r="AO67" s="1587"/>
      <c r="AP67" s="1588"/>
      <c r="AQ67" s="1579"/>
      <c r="AR67" s="1580"/>
      <c r="AS67" s="1581"/>
      <c r="AT67" s="1582"/>
      <c r="AU67" s="1582"/>
      <c r="AV67" s="1582"/>
      <c r="AW67" s="1582"/>
      <c r="AX67" s="1582"/>
      <c r="AY67" s="1582"/>
      <c r="AZ67" s="1582"/>
      <c r="BA67" s="1582"/>
      <c r="BB67" s="1582"/>
      <c r="BC67" s="1582"/>
      <c r="BD67" s="1582"/>
      <c r="BE67" s="1582"/>
      <c r="BF67" s="1582"/>
      <c r="BG67" s="1582"/>
      <c r="BH67" s="1583"/>
    </row>
    <row r="68" spans="1:78" ht="14.25" customHeight="1" thickTop="1">
      <c r="A68" s="1510"/>
      <c r="B68" s="1360"/>
      <c r="C68" s="131"/>
      <c r="D68" s="131"/>
      <c r="E68" s="131"/>
      <c r="F68" s="131"/>
      <c r="G68" s="131"/>
      <c r="H68" s="131"/>
      <c r="I68" s="131"/>
      <c r="J68" s="131"/>
      <c r="K68" s="131"/>
      <c r="L68" s="1412"/>
      <c r="M68" s="1423">
        <v>3</v>
      </c>
      <c r="N68" s="1424" t="str">
        <f>VLOOKUP(BI117,[2]eFHH!$P$4:$XX$3017,13,FALSE)</f>
        <v>Negotiate / Liase with Government</v>
      </c>
      <c r="O68" s="1425"/>
      <c r="P68" s="1425"/>
      <c r="Q68" s="1425"/>
      <c r="R68" s="1425"/>
      <c r="S68" s="1425"/>
      <c r="T68" s="1426"/>
      <c r="U68" s="209">
        <v>10</v>
      </c>
      <c r="V68" s="1428" t="str">
        <f>VLOOKUP(BI117,[2]eFHH!$P$4:$XX$3017,20,FALSE)</f>
        <v>Selected Projects that Benefited Women in the Village</v>
      </c>
      <c r="W68" s="1589"/>
      <c r="X68" s="1589"/>
      <c r="Y68" s="1589"/>
      <c r="Z68" s="1589"/>
      <c r="AA68" s="1589"/>
      <c r="AB68" s="1589"/>
      <c r="AC68" s="1589"/>
      <c r="AD68" s="1590"/>
      <c r="AE68" s="1567">
        <f>VLOOKUP(BI102,[2]eFHH!$K$4:$M$346,3,FALSE)</f>
        <v>4.139999999999997</v>
      </c>
      <c r="AF68" s="1167"/>
      <c r="AG68" s="1591" t="str">
        <f>VLOOKUP(BI102,[2]eFHH!$P$4:$XX$3017,8,FALSE)</f>
        <v>Over the past 12 months, what were the most important activities done by the village decision-makers or village elders for women?</v>
      </c>
      <c r="AH68" s="1591"/>
      <c r="AI68" s="1591"/>
      <c r="AJ68" s="1591"/>
      <c r="AK68" s="1591"/>
      <c r="AL68" s="1591"/>
      <c r="AM68" s="1591"/>
      <c r="AN68" s="1591"/>
      <c r="AO68" s="1591"/>
      <c r="AP68" s="1592"/>
      <c r="AQ68" s="1572" t="s">
        <v>5</v>
      </c>
      <c r="AR68" s="1498" t="str">
        <f>VLOOKUP(BI102,[2]eFHH!$P$4:$XX$3017,10,FALSE)</f>
        <v>Nothing</v>
      </c>
      <c r="AS68" s="388"/>
      <c r="AT68" s="388"/>
      <c r="AU68" s="388"/>
      <c r="AV68" s="388"/>
      <c r="AW68" s="388"/>
      <c r="AX68" s="1574"/>
      <c r="AY68" s="374">
        <v>8</v>
      </c>
      <c r="AZ68" s="1573" t="str">
        <f>VLOOKUP(BI102,[2]eFHH!$P$4:$XX$3017,18,FALSE)</f>
        <v>Promote Religious Virtue of Villagers</v>
      </c>
      <c r="BA68" s="388"/>
      <c r="BB68" s="388"/>
      <c r="BC68" s="388"/>
      <c r="BD68" s="388"/>
      <c r="BE68" s="388"/>
      <c r="BF68" s="388"/>
      <c r="BG68" s="329"/>
      <c r="BH68" s="331"/>
    </row>
    <row r="69" spans="1:78" ht="14.25" customHeight="1">
      <c r="A69" s="1510"/>
      <c r="B69" s="1360"/>
      <c r="C69" s="131"/>
      <c r="D69" s="131"/>
      <c r="E69" s="131"/>
      <c r="F69" s="131"/>
      <c r="G69" s="131"/>
      <c r="H69" s="131"/>
      <c r="I69" s="131"/>
      <c r="J69" s="131"/>
      <c r="K69" s="131"/>
      <c r="L69" s="1412"/>
      <c r="M69" s="1427"/>
      <c r="N69" s="1424"/>
      <c r="O69" s="1425"/>
      <c r="P69" s="1425"/>
      <c r="Q69" s="1425"/>
      <c r="R69" s="1425"/>
      <c r="S69" s="1425"/>
      <c r="T69" s="1426"/>
      <c r="U69" s="209"/>
      <c r="V69" s="1593"/>
      <c r="W69" s="1594"/>
      <c r="X69" s="1594"/>
      <c r="Y69" s="1594"/>
      <c r="Z69" s="1594"/>
      <c r="AA69" s="1594"/>
      <c r="AB69" s="1594"/>
      <c r="AC69" s="1594"/>
      <c r="AD69" s="1595"/>
      <c r="AE69" s="1506"/>
      <c r="AF69" s="198"/>
      <c r="AG69" s="1512"/>
      <c r="AH69" s="1512"/>
      <c r="AI69" s="1512"/>
      <c r="AJ69" s="1512"/>
      <c r="AK69" s="1512"/>
      <c r="AL69" s="1512"/>
      <c r="AM69" s="1512"/>
      <c r="AN69" s="1512"/>
      <c r="AO69" s="1512"/>
      <c r="AP69" s="1513"/>
      <c r="AQ69" s="1413">
        <v>1</v>
      </c>
      <c r="AR69" s="1414" t="str">
        <f>VLOOKUP(BI102,[2]eFHH!$P$4:$XX$3017,11,FALSE)</f>
        <v>Resolve Disputes</v>
      </c>
      <c r="AS69" s="1415"/>
      <c r="AT69" s="1415"/>
      <c r="AU69" s="1415"/>
      <c r="AV69" s="1415"/>
      <c r="AW69" s="1415"/>
      <c r="AX69" s="1416"/>
      <c r="AY69" s="45">
        <v>9</v>
      </c>
      <c r="AZ69" s="1414" t="str">
        <f>VLOOKUP(BI102,[2]eFHH!$P$4:$XX$3017,19,FALSE)</f>
        <v>Providing for Participation of Women in Decision-Making</v>
      </c>
      <c r="BA69" s="999"/>
      <c r="BB69" s="1415"/>
      <c r="BC69" s="1415"/>
      <c r="BD69" s="1415"/>
      <c r="BE69" s="1415"/>
      <c r="BF69" s="999"/>
      <c r="BG69" s="697"/>
      <c r="BH69" s="1514"/>
    </row>
    <row r="70" spans="1:78" ht="14.25" customHeight="1">
      <c r="A70" s="1510"/>
      <c r="B70" s="1360"/>
      <c r="C70" s="131"/>
      <c r="D70" s="131"/>
      <c r="E70" s="131"/>
      <c r="F70" s="131"/>
      <c r="G70" s="131"/>
      <c r="H70" s="131"/>
      <c r="I70" s="131"/>
      <c r="J70" s="131"/>
      <c r="K70" s="131"/>
      <c r="L70" s="1412"/>
      <c r="M70" s="1333">
        <v>4</v>
      </c>
      <c r="N70" s="1414" t="str">
        <f>VLOOKUP(BI117,[2]eFHH!$P$4:$XX$3017,14,FALSE)</f>
        <v>Hold Meetings</v>
      </c>
      <c r="O70" s="1431"/>
      <c r="P70" s="1431"/>
      <c r="Q70" s="1431"/>
      <c r="R70" s="1431"/>
      <c r="S70" s="1431"/>
      <c r="T70" s="1432"/>
      <c r="U70" s="209">
        <v>11</v>
      </c>
      <c r="V70" s="1428" t="str">
        <f>VLOOKUP(BI117,[2]eFHH!$P$4:$XX$3017,21,FALSE)</f>
        <v>Consult with Women about Selection of Development Projects</v>
      </c>
      <c r="W70" s="1589"/>
      <c r="X70" s="1589"/>
      <c r="Y70" s="1589"/>
      <c r="Z70" s="1589"/>
      <c r="AA70" s="1589"/>
      <c r="AB70" s="1589"/>
      <c r="AC70" s="1589"/>
      <c r="AD70" s="1590"/>
      <c r="AE70" s="1506"/>
      <c r="AF70" s="198"/>
      <c r="AG70" s="1512"/>
      <c r="AH70" s="1512"/>
      <c r="AI70" s="1512"/>
      <c r="AJ70" s="1512"/>
      <c r="AK70" s="1512"/>
      <c r="AL70" s="1512"/>
      <c r="AM70" s="1512"/>
      <c r="AN70" s="1512"/>
      <c r="AO70" s="1512"/>
      <c r="AP70" s="1513"/>
      <c r="AQ70" s="1333">
        <v>2</v>
      </c>
      <c r="AR70" s="1414" t="str">
        <f>VLOOKUP(BI102,[2]eFHH!$P$4:$XX$3017,12,FALSE)</f>
        <v>Resolve Tribal Feud</v>
      </c>
      <c r="AS70" s="999"/>
      <c r="AT70" s="999"/>
      <c r="AU70" s="999"/>
      <c r="AV70" s="999"/>
      <c r="AW70" s="999"/>
      <c r="AX70" s="1416"/>
      <c r="AY70" s="209">
        <v>10</v>
      </c>
      <c r="AZ70" s="1596" t="str">
        <f>VLOOKUP(BI102,[2]eFHH!$P$4:$XX$3017,20,FALSE)</f>
        <v>Providing for Selection of Projects by Women</v>
      </c>
      <c r="BA70" s="1596"/>
      <c r="BB70" s="1596"/>
      <c r="BC70" s="1596"/>
      <c r="BD70" s="1596"/>
      <c r="BE70" s="1596"/>
      <c r="BF70" s="1596"/>
      <c r="BG70" s="1596"/>
      <c r="BH70" s="1597"/>
    </row>
    <row r="71" spans="1:78" ht="14.25" customHeight="1">
      <c r="A71" s="1510"/>
      <c r="B71" s="1360"/>
      <c r="C71" s="131"/>
      <c r="D71" s="131"/>
      <c r="E71" s="131"/>
      <c r="F71" s="131"/>
      <c r="G71" s="131"/>
      <c r="H71" s="131"/>
      <c r="I71" s="131"/>
      <c r="J71" s="131"/>
      <c r="K71" s="131"/>
      <c r="L71" s="1412"/>
      <c r="M71" s="1333">
        <v>5</v>
      </c>
      <c r="N71" s="1414" t="str">
        <f>VLOOKUP(BI117,[2]eFHH!$P$4:$XX$3017,15,FALSE)</f>
        <v>Make Rules for Villagers</v>
      </c>
      <c r="O71" s="1434"/>
      <c r="P71" s="1434"/>
      <c r="Q71" s="1434"/>
      <c r="R71" s="1434"/>
      <c r="S71" s="1434"/>
      <c r="T71" s="1432"/>
      <c r="U71" s="209"/>
      <c r="V71" s="1593"/>
      <c r="W71" s="1594"/>
      <c r="X71" s="1594"/>
      <c r="Y71" s="1594"/>
      <c r="Z71" s="1594"/>
      <c r="AA71" s="1594"/>
      <c r="AB71" s="1594"/>
      <c r="AC71" s="1594"/>
      <c r="AD71" s="1595"/>
      <c r="AE71" s="1506"/>
      <c r="AF71" s="198"/>
      <c r="AG71" s="1512"/>
      <c r="AH71" s="1512"/>
      <c r="AI71" s="1512"/>
      <c r="AJ71" s="1512"/>
      <c r="AK71" s="1512"/>
      <c r="AL71" s="1512"/>
      <c r="AM71" s="1512"/>
      <c r="AN71" s="1512"/>
      <c r="AO71" s="1512"/>
      <c r="AP71" s="1513"/>
      <c r="AQ71" s="1345">
        <v>3</v>
      </c>
      <c r="AR71" s="1424" t="str">
        <f>VLOOKUP(BI102,[2]eFHH!$P$4:$XX$3017,13,FALSE)</f>
        <v>Negotiate / Liase with Government</v>
      </c>
      <c r="AS71" s="1425"/>
      <c r="AT71" s="1425"/>
      <c r="AU71" s="1425"/>
      <c r="AV71" s="1425"/>
      <c r="AW71" s="1425"/>
      <c r="AX71" s="1426"/>
      <c r="AY71" s="209"/>
      <c r="AZ71" s="1596"/>
      <c r="BA71" s="1596"/>
      <c r="BB71" s="1596"/>
      <c r="BC71" s="1596"/>
      <c r="BD71" s="1596"/>
      <c r="BE71" s="1596"/>
      <c r="BF71" s="1596"/>
      <c r="BG71" s="1596"/>
      <c r="BH71" s="1597"/>
      <c r="BJ71" s="4"/>
      <c r="BK71" s="4"/>
      <c r="BL71" s="4"/>
      <c r="BM71" s="4"/>
      <c r="BN71" s="4"/>
      <c r="BO71" s="4"/>
      <c r="BP71" s="4"/>
      <c r="BQ71" s="4"/>
      <c r="BR71" s="4"/>
      <c r="BS71" s="4"/>
      <c r="BT71" s="4"/>
      <c r="BU71" s="4"/>
      <c r="BV71" s="4"/>
      <c r="BW71" s="4"/>
      <c r="BX71" s="4"/>
      <c r="BY71" s="4"/>
      <c r="BZ71" s="4"/>
    </row>
    <row r="72" spans="1:78" ht="14.25" customHeight="1">
      <c r="A72" s="1510"/>
      <c r="B72" s="1360"/>
      <c r="C72" s="131"/>
      <c r="D72" s="131"/>
      <c r="E72" s="131"/>
      <c r="F72" s="131"/>
      <c r="G72" s="131"/>
      <c r="H72" s="131"/>
      <c r="I72" s="131"/>
      <c r="J72" s="131"/>
      <c r="K72" s="131"/>
      <c r="L72" s="1412"/>
      <c r="M72" s="1345">
        <v>6</v>
      </c>
      <c r="N72" s="1438" t="str">
        <f>VLOOKUP(BI117,[2]eFHH!$P$4:$XX$3017,16,FALSE)</f>
        <v>Promote Health and Hygiene of Villagers</v>
      </c>
      <c r="O72" s="1438"/>
      <c r="P72" s="1438"/>
      <c r="Q72" s="1438"/>
      <c r="R72" s="1438"/>
      <c r="S72" s="1438"/>
      <c r="T72" s="1438"/>
      <c r="U72" s="45">
        <v>12</v>
      </c>
      <c r="V72" s="1340" t="str">
        <f>VLOOKUP(BI117,[2]eFHH!$P$4:$XX$3017,22,FALSE)</f>
        <v>Manage Development Projects</v>
      </c>
      <c r="W72" s="1344"/>
      <c r="X72" s="1344"/>
      <c r="Y72" s="1344"/>
      <c r="Z72" s="1344"/>
      <c r="AA72" s="1344"/>
      <c r="AB72" s="1344"/>
      <c r="AC72" s="1344"/>
      <c r="AD72" s="337"/>
      <c r="AE72" s="1506"/>
      <c r="AF72" s="198"/>
      <c r="AG72" s="1512"/>
      <c r="AH72" s="1512"/>
      <c r="AI72" s="1512"/>
      <c r="AJ72" s="1512"/>
      <c r="AK72" s="1512"/>
      <c r="AL72" s="1512"/>
      <c r="AM72" s="1512"/>
      <c r="AN72" s="1512"/>
      <c r="AO72" s="1512"/>
      <c r="AP72" s="1513"/>
      <c r="AQ72" s="1423"/>
      <c r="AR72" s="1424"/>
      <c r="AS72" s="1425"/>
      <c r="AT72" s="1425"/>
      <c r="AU72" s="1425"/>
      <c r="AV72" s="1425"/>
      <c r="AW72" s="1425"/>
      <c r="AX72" s="1426"/>
      <c r="AY72" s="209">
        <v>11</v>
      </c>
      <c r="AZ72" s="1419" t="str">
        <f>VLOOKUP(BI102,[2]eFHH!$P$4:$XX$3017,21,FALSE)</f>
        <v>Consult with Women about Selection of Development Projects</v>
      </c>
      <c r="BA72" s="1420"/>
      <c r="BB72" s="1420"/>
      <c r="BC72" s="1420"/>
      <c r="BD72" s="1420"/>
      <c r="BE72" s="1420"/>
      <c r="BF72" s="1420"/>
      <c r="BG72" s="1420"/>
      <c r="BH72" s="1421"/>
      <c r="BJ72" s="4"/>
      <c r="BK72" s="4"/>
      <c r="BL72" s="4"/>
      <c r="BM72" s="4"/>
      <c r="BN72" s="4"/>
      <c r="BO72" s="4"/>
      <c r="BP72" s="4"/>
      <c r="BQ72" s="4"/>
      <c r="BR72" s="4"/>
      <c r="BS72" s="4"/>
      <c r="BT72" s="4"/>
      <c r="BU72" s="4"/>
      <c r="BV72" s="4"/>
      <c r="BW72" s="4"/>
      <c r="BX72" s="4"/>
      <c r="BY72" s="38">
        <v>5.33</v>
      </c>
      <c r="BZ72" s="38"/>
    </row>
    <row r="73" spans="1:78" ht="14.25" customHeight="1" thickBot="1">
      <c r="A73" s="1537"/>
      <c r="B73" s="1598"/>
      <c r="C73" s="131"/>
      <c r="D73" s="131"/>
      <c r="E73" s="131"/>
      <c r="F73" s="131"/>
      <c r="G73" s="131"/>
      <c r="H73" s="131"/>
      <c r="I73" s="131"/>
      <c r="J73" s="131"/>
      <c r="K73" s="131"/>
      <c r="L73" s="1412"/>
      <c r="M73" s="1345"/>
      <c r="N73" s="1438"/>
      <c r="O73" s="1438"/>
      <c r="P73" s="1438"/>
      <c r="Q73" s="1438"/>
      <c r="R73" s="1438"/>
      <c r="S73" s="1438"/>
      <c r="T73" s="1438"/>
      <c r="U73" s="45">
        <v>13</v>
      </c>
      <c r="V73" s="1599" t="str">
        <f>VLOOKUP(BI117,[2]eFHH!$P$4:$XX$3017,23,FALSE)</f>
        <v>Providing Job Opportunities for Women</v>
      </c>
      <c r="W73" s="697"/>
      <c r="X73" s="697"/>
      <c r="Y73" s="697"/>
      <c r="Z73" s="697"/>
      <c r="AA73" s="697"/>
      <c r="AB73" s="697"/>
      <c r="AC73" s="697"/>
      <c r="AD73" s="1514"/>
      <c r="AE73" s="1506"/>
      <c r="AF73" s="198"/>
      <c r="AG73" s="1512"/>
      <c r="AH73" s="1512"/>
      <c r="AI73" s="1512"/>
      <c r="AJ73" s="1512"/>
      <c r="AK73" s="1512"/>
      <c r="AL73" s="1512"/>
      <c r="AM73" s="1512"/>
      <c r="AN73" s="1512"/>
      <c r="AO73" s="1512"/>
      <c r="AP73" s="1513"/>
      <c r="AQ73" s="1333">
        <v>4</v>
      </c>
      <c r="AR73" s="1414" t="str">
        <f>VLOOKUP(BI102,[2]eFHH!$P$4:$XX$3017,14,FALSE)</f>
        <v>Protect Village from Attack</v>
      </c>
      <c r="AS73" s="1431"/>
      <c r="AT73" s="1431"/>
      <c r="AU73" s="1431"/>
      <c r="AV73" s="1431"/>
      <c r="AW73" s="1431"/>
      <c r="AX73" s="1432"/>
      <c r="AY73" s="209"/>
      <c r="AZ73" s="1419"/>
      <c r="BA73" s="1420"/>
      <c r="BB73" s="1420"/>
      <c r="BC73" s="1420"/>
      <c r="BD73" s="1420"/>
      <c r="BE73" s="1420"/>
      <c r="BF73" s="1420"/>
      <c r="BG73" s="1420"/>
      <c r="BH73" s="1421"/>
      <c r="BJ73" s="4"/>
      <c r="BK73" s="4"/>
      <c r="BL73" s="4"/>
      <c r="BM73" s="4"/>
      <c r="BN73" s="4"/>
      <c r="BO73" s="4"/>
      <c r="BP73" s="4"/>
      <c r="BQ73" s="4"/>
      <c r="BR73" s="4"/>
      <c r="BS73" s="4"/>
      <c r="BT73" s="4"/>
      <c r="BU73" s="4"/>
      <c r="BV73" s="4"/>
      <c r="BW73" s="4"/>
      <c r="BX73" s="4"/>
      <c r="BY73" s="38">
        <v>5.22</v>
      </c>
      <c r="BZ73" s="38"/>
    </row>
    <row r="74" spans="1:78" ht="14.25" customHeight="1" thickTop="1">
      <c r="A74" s="1545" t="str">
        <f>VLOOKUP(BI117,[2]eFHH!$P$4:$XX$3017,9,FALSE)</f>
        <v>[MARK ALL MENTIONED]</v>
      </c>
      <c r="B74" s="1342"/>
      <c r="C74" s="1342"/>
      <c r="D74" s="1342"/>
      <c r="E74" s="1342"/>
      <c r="F74" s="1342"/>
      <c r="G74" s="1342"/>
      <c r="H74" s="1342"/>
      <c r="I74" s="1342"/>
      <c r="J74" s="1342"/>
      <c r="K74" s="1342"/>
      <c r="L74" s="1546"/>
      <c r="M74" s="1518">
        <v>7</v>
      </c>
      <c r="N74" s="1600" t="str">
        <f>VLOOKUP(BI117,[2]eFHH!$P$4:$XX$3017,17,FALSE)</f>
        <v>Promote Religious Virtue of Villagers</v>
      </c>
      <c r="U74" s="58">
        <v>14</v>
      </c>
      <c r="V74" s="1601" t="str">
        <f>VLOOKUP(BI117,[2]eFHH!$P$4:$XX$3017,24,FALSE)</f>
        <v>Vocational Training for Women</v>
      </c>
      <c r="W74" s="154"/>
      <c r="X74" s="154"/>
      <c r="Y74" s="154"/>
      <c r="Z74" s="154"/>
      <c r="AA74" s="154"/>
      <c r="AB74" s="154"/>
      <c r="AC74" s="154"/>
      <c r="AD74" s="1602"/>
      <c r="AE74" s="1506"/>
      <c r="AF74" s="198"/>
      <c r="AG74" s="1512"/>
      <c r="AH74" s="1512"/>
      <c r="AI74" s="1512"/>
      <c r="AJ74" s="1512"/>
      <c r="AK74" s="1512"/>
      <c r="AL74" s="1512"/>
      <c r="AM74" s="1512"/>
      <c r="AN74" s="1512"/>
      <c r="AO74" s="1512"/>
      <c r="AP74" s="1513"/>
      <c r="AQ74" s="1518">
        <v>5</v>
      </c>
      <c r="AR74" s="1414" t="str">
        <f>VLOOKUP(BI102,[2]eFHH!$P$4:$XX$3017,15,FALSE)</f>
        <v>Hold Meetings</v>
      </c>
      <c r="AS74" s="1539"/>
      <c r="AT74" s="1539"/>
      <c r="AU74" s="1539"/>
      <c r="AV74" s="1539"/>
      <c r="AW74" s="1539"/>
      <c r="AX74" s="1540"/>
      <c r="AY74" s="45">
        <v>12</v>
      </c>
      <c r="AZ74" s="1599" t="str">
        <f>VLOOKUP(BI102,[2]eFHH!$P$4:$XX$3017,22,FALSE)</f>
        <v>Manage Development Projects</v>
      </c>
      <c r="BA74" s="1603"/>
      <c r="BB74" s="1603"/>
      <c r="BC74" s="1603"/>
      <c r="BD74" s="1603"/>
      <c r="BE74" s="1603"/>
      <c r="BF74" s="1603"/>
      <c r="BG74" s="1603"/>
      <c r="BH74" s="1604"/>
    </row>
    <row r="75" spans="1:78" ht="14.25" customHeight="1">
      <c r="A75" s="1545"/>
      <c r="B75" s="1342"/>
      <c r="C75" s="1342"/>
      <c r="D75" s="1342"/>
      <c r="E75" s="1342"/>
      <c r="F75" s="1342"/>
      <c r="G75" s="1342"/>
      <c r="H75" s="1342"/>
      <c r="I75" s="1342"/>
      <c r="J75" s="1342"/>
      <c r="K75" s="1342"/>
      <c r="L75" s="1546"/>
      <c r="M75" s="1345">
        <v>15</v>
      </c>
      <c r="N75" s="1605" t="str">
        <f>VLOOKUP(BI117,[2]eFHH!$P$4:$XX$3017,25,FALSE)</f>
        <v>Development Project [SPECIFY]:</v>
      </c>
      <c r="O75" s="1463"/>
      <c r="P75" s="1463"/>
      <c r="Q75" s="1463"/>
      <c r="R75" s="1463"/>
      <c r="S75" s="88"/>
      <c r="T75" s="88"/>
      <c r="U75" s="88"/>
      <c r="V75" s="88"/>
      <c r="W75" s="88"/>
      <c r="X75" s="88"/>
      <c r="Y75" s="88"/>
      <c r="Z75" s="88"/>
      <c r="AA75" s="88"/>
      <c r="AB75" s="88"/>
      <c r="AC75" s="88"/>
      <c r="AD75" s="1606"/>
      <c r="AE75" s="1506"/>
      <c r="AF75" s="198"/>
      <c r="AG75" s="1512"/>
      <c r="AH75" s="1512"/>
      <c r="AI75" s="1512"/>
      <c r="AJ75" s="1512"/>
      <c r="AK75" s="1512"/>
      <c r="AL75" s="1512"/>
      <c r="AM75" s="1512"/>
      <c r="AN75" s="1512"/>
      <c r="AO75" s="1512"/>
      <c r="AP75" s="1513"/>
      <c r="AQ75" s="1518">
        <v>6</v>
      </c>
      <c r="AR75" s="1414" t="str">
        <f>VLOOKUP(BI102,[2]eFHH!$P$4:$XX$3017,16,FALSE)</f>
        <v>Make Rules for Villagers</v>
      </c>
      <c r="AS75" s="1607"/>
      <c r="AT75" s="1607"/>
      <c r="AU75" s="1607"/>
      <c r="AV75" s="1607"/>
      <c r="AW75" s="1607"/>
      <c r="AX75" s="1608"/>
      <c r="AY75" s="45">
        <v>13</v>
      </c>
      <c r="AZ75" s="1599" t="str">
        <f>VLOOKUP(BI102,[2]eFHH!$P$4:$XX$3017,23,FALSE)</f>
        <v>Providing Job Opportunities for Women</v>
      </c>
      <c r="BA75" s="1603"/>
      <c r="BB75" s="1603"/>
      <c r="BC75" s="1603"/>
      <c r="BD75" s="1603"/>
      <c r="BE75" s="1603"/>
      <c r="BF75" s="1603"/>
      <c r="BG75" s="1603"/>
      <c r="BH75" s="1604"/>
    </row>
    <row r="76" spans="1:78" ht="14.25" customHeight="1">
      <c r="A76" s="1545"/>
      <c r="B76" s="1342"/>
      <c r="C76" s="1342"/>
      <c r="D76" s="1342"/>
      <c r="E76" s="1342"/>
      <c r="F76" s="1342"/>
      <c r="G76" s="1342"/>
      <c r="H76" s="1342"/>
      <c r="I76" s="1342"/>
      <c r="J76" s="1342"/>
      <c r="K76" s="1342"/>
      <c r="L76" s="1546"/>
      <c r="M76" s="1345"/>
      <c r="N76" s="1609"/>
      <c r="O76" s="1456"/>
      <c r="P76" s="1456"/>
      <c r="Q76" s="1456"/>
      <c r="R76" s="1456"/>
      <c r="S76" s="88"/>
      <c r="T76" s="88"/>
      <c r="U76" s="88"/>
      <c r="V76" s="88"/>
      <c r="W76" s="88"/>
      <c r="X76" s="88"/>
      <c r="Y76" s="88"/>
      <c r="Z76" s="88"/>
      <c r="AA76" s="88"/>
      <c r="AB76" s="88"/>
      <c r="AC76" s="88"/>
      <c r="AD76" s="1606"/>
      <c r="AE76" s="1545" t="str">
        <f>VLOOKUP(BI102,[2]eFHH!$P$4:$XX$3017,9,FALSE)</f>
        <v>[MARK ALL MENTIONED]</v>
      </c>
      <c r="AF76" s="1342"/>
      <c r="AG76" s="1342"/>
      <c r="AH76" s="1342"/>
      <c r="AI76" s="1342"/>
      <c r="AJ76" s="1342"/>
      <c r="AK76" s="1342"/>
      <c r="AL76" s="1342"/>
      <c r="AM76" s="1342"/>
      <c r="AN76" s="1342"/>
      <c r="AO76" s="1342"/>
      <c r="AP76" s="1546"/>
      <c r="AQ76" s="1333">
        <v>7</v>
      </c>
      <c r="AR76" s="1450" t="str">
        <f>VLOOKUP(BI102,[2]eFHH!$P$4:$XX$3017,17,FALSE)</f>
        <v>Promote Health and Hygiene of Villagers</v>
      </c>
      <c r="AS76" s="1610"/>
      <c r="AT76" s="1610"/>
      <c r="AU76" s="1610"/>
      <c r="AV76" s="1610"/>
      <c r="AW76" s="1610"/>
      <c r="AX76" s="1611"/>
      <c r="AY76" s="45">
        <v>14</v>
      </c>
      <c r="AZ76" s="1612" t="str">
        <f>VLOOKUP(BI102,[2]eFHH!$P$4:$XX$3017,24,FALSE)</f>
        <v>Vocational Training for Women</v>
      </c>
      <c r="BA76" s="1613"/>
      <c r="BB76" s="1613"/>
      <c r="BC76" s="1613"/>
      <c r="BD76" s="1613"/>
      <c r="BE76" s="1613"/>
      <c r="BF76" s="1613"/>
      <c r="BG76" s="1613"/>
      <c r="BH76" s="1614"/>
    </row>
    <row r="77" spans="1:78" ht="14.25" customHeight="1">
      <c r="A77" s="1545"/>
      <c r="B77" s="1342"/>
      <c r="C77" s="1342"/>
      <c r="D77" s="1342"/>
      <c r="E77" s="1342"/>
      <c r="F77" s="1342"/>
      <c r="G77" s="1342"/>
      <c r="H77" s="1342"/>
      <c r="I77" s="1342"/>
      <c r="J77" s="1342"/>
      <c r="K77" s="1342"/>
      <c r="L77" s="1546"/>
      <c r="M77" s="1345">
        <v>16</v>
      </c>
      <c r="N77" s="1605" t="str">
        <f>VLOOKUP(BI117,[2]eFHH!$P$4:$XX$3017,26,FALSE)</f>
        <v>Training Course [SPECIFY]:</v>
      </c>
      <c r="O77" s="1463"/>
      <c r="P77" s="1463"/>
      <c r="Q77" s="1463"/>
      <c r="R77" s="1463"/>
      <c r="S77" s="321"/>
      <c r="T77" s="321"/>
      <c r="U77" s="321"/>
      <c r="V77" s="321"/>
      <c r="W77" s="321"/>
      <c r="X77" s="321"/>
      <c r="Y77" s="321"/>
      <c r="Z77" s="321"/>
      <c r="AA77" s="321"/>
      <c r="AB77" s="321"/>
      <c r="AC77" s="321"/>
      <c r="AD77" s="1464"/>
      <c r="AE77" s="1545"/>
      <c r="AF77" s="1342"/>
      <c r="AG77" s="1342"/>
      <c r="AH77" s="1342"/>
      <c r="AI77" s="1342"/>
      <c r="AJ77" s="1342"/>
      <c r="AK77" s="1342"/>
      <c r="AL77" s="1342"/>
      <c r="AM77" s="1342"/>
      <c r="AN77" s="1342"/>
      <c r="AO77" s="1342"/>
      <c r="AP77" s="1546"/>
      <c r="AQ77" s="1345">
        <v>15</v>
      </c>
      <c r="AR77" s="1463" t="str">
        <f>VLOOKUP(BI102,[2]eFHH!$P$4:$XX$3017,25,FALSE)</f>
        <v>Development Project [SPECIFY]:</v>
      </c>
      <c r="AS77" s="1463"/>
      <c r="AT77" s="1463"/>
      <c r="AU77" s="1463"/>
      <c r="AV77" s="1463"/>
      <c r="AW77" s="630"/>
      <c r="AX77" s="631"/>
      <c r="AY77" s="631"/>
      <c r="AZ77" s="631"/>
      <c r="BA77" s="631"/>
      <c r="BB77" s="631"/>
      <c r="BC77" s="631"/>
      <c r="BD77" s="631"/>
      <c r="BE77" s="631"/>
      <c r="BF77" s="631"/>
      <c r="BG77" s="631"/>
      <c r="BH77" s="1615"/>
      <c r="BI77" s="13"/>
      <c r="BJ77" s="13"/>
      <c r="BK77" s="13"/>
      <c r="BL77" s="13"/>
      <c r="BM77" s="13"/>
      <c r="BN77" s="13"/>
      <c r="BO77" s="13"/>
      <c r="BP77" s="13"/>
    </row>
    <row r="78" spans="1:78" ht="14.25" customHeight="1">
      <c r="A78" s="1545"/>
      <c r="B78" s="1342"/>
      <c r="C78" s="1342"/>
      <c r="D78" s="1342"/>
      <c r="E78" s="1342"/>
      <c r="F78" s="1342"/>
      <c r="G78" s="1342"/>
      <c r="H78" s="1342"/>
      <c r="I78" s="1342"/>
      <c r="J78" s="1342"/>
      <c r="K78" s="1342"/>
      <c r="L78" s="1546"/>
      <c r="M78" s="1345"/>
      <c r="N78" s="1616"/>
      <c r="O78" s="1447"/>
      <c r="P78" s="1447"/>
      <c r="Q78" s="1447"/>
      <c r="R78" s="1447"/>
      <c r="S78" s="321"/>
      <c r="T78" s="321"/>
      <c r="U78" s="321"/>
      <c r="V78" s="321"/>
      <c r="W78" s="321"/>
      <c r="X78" s="321"/>
      <c r="Y78" s="321"/>
      <c r="Z78" s="321"/>
      <c r="AA78" s="321"/>
      <c r="AB78" s="321"/>
      <c r="AC78" s="321"/>
      <c r="AD78" s="1464"/>
      <c r="AE78" s="1545"/>
      <c r="AF78" s="1342"/>
      <c r="AG78" s="1342"/>
      <c r="AH78" s="1342"/>
      <c r="AI78" s="1342"/>
      <c r="AJ78" s="1342"/>
      <c r="AK78" s="1342"/>
      <c r="AL78" s="1342"/>
      <c r="AM78" s="1342"/>
      <c r="AN78" s="1342"/>
      <c r="AO78" s="1342"/>
      <c r="AP78" s="1546"/>
      <c r="AQ78" s="1423"/>
      <c r="AR78" s="1447"/>
      <c r="AS78" s="1447"/>
      <c r="AT78" s="1447"/>
      <c r="AU78" s="1447"/>
      <c r="AV78" s="1447"/>
      <c r="AW78" s="1562"/>
      <c r="AX78" s="786"/>
      <c r="AY78" s="786"/>
      <c r="AZ78" s="786"/>
      <c r="BA78" s="786"/>
      <c r="BB78" s="786"/>
      <c r="BC78" s="786"/>
      <c r="BD78" s="786"/>
      <c r="BE78" s="786"/>
      <c r="BF78" s="786"/>
      <c r="BG78" s="786"/>
      <c r="BH78" s="1563"/>
      <c r="BI78" s="816"/>
      <c r="BJ78" s="816"/>
      <c r="BK78" s="13"/>
      <c r="BL78" s="13"/>
      <c r="BM78" s="13"/>
      <c r="BN78" s="13"/>
      <c r="BO78" s="13"/>
      <c r="BP78" s="13"/>
    </row>
    <row r="79" spans="1:78" ht="14.25" customHeight="1">
      <c r="A79" s="1545"/>
      <c r="B79" s="1342"/>
      <c r="C79" s="1342"/>
      <c r="D79" s="1342"/>
      <c r="E79" s="1342"/>
      <c r="F79" s="1342"/>
      <c r="G79" s="1342"/>
      <c r="H79" s="1342"/>
      <c r="I79" s="1342"/>
      <c r="J79" s="1342"/>
      <c r="K79" s="1342"/>
      <c r="L79" s="1546"/>
      <c r="M79" s="1423" t="s">
        <v>6</v>
      </c>
      <c r="N79" s="1350" t="str">
        <f>VLOOKUP(BI117,[2]eFHH!$P$4:$XX$3017,27,FALSE)</f>
        <v>Other:</v>
      </c>
      <c r="O79" s="1469"/>
      <c r="P79" s="1470"/>
      <c r="Q79" s="1470"/>
      <c r="R79" s="1470"/>
      <c r="S79" s="1470"/>
      <c r="T79" s="1470"/>
      <c r="U79" s="1470"/>
      <c r="V79" s="1470"/>
      <c r="W79" s="1470"/>
      <c r="X79" s="1470"/>
      <c r="Y79" s="1470"/>
      <c r="Z79" s="1470"/>
      <c r="AA79" s="1470"/>
      <c r="AB79" s="1470"/>
      <c r="AC79" s="1470"/>
      <c r="AD79" s="385" t="s">
        <v>0</v>
      </c>
      <c r="AE79" s="1545"/>
      <c r="AF79" s="1342"/>
      <c r="AG79" s="1342"/>
      <c r="AH79" s="1342"/>
      <c r="AI79" s="1342"/>
      <c r="AJ79" s="1342"/>
      <c r="AK79" s="1342"/>
      <c r="AL79" s="1342"/>
      <c r="AM79" s="1342"/>
      <c r="AN79" s="1342"/>
      <c r="AO79" s="1342"/>
      <c r="AP79" s="1546"/>
      <c r="AQ79" s="1345">
        <v>16</v>
      </c>
      <c r="AR79" s="1565" t="str">
        <f>VLOOKUP(BI102,[2]eFHH!$P$4:$XX$3017,26,FALSE)</f>
        <v>Training Course [SPECIFY]:</v>
      </c>
      <c r="AS79" s="1565"/>
      <c r="AT79" s="1565"/>
      <c r="AU79" s="1565"/>
      <c r="AV79" s="1565"/>
      <c r="AW79" s="717"/>
      <c r="AX79" s="718"/>
      <c r="AY79" s="718"/>
      <c r="AZ79" s="718"/>
      <c r="BA79" s="718"/>
      <c r="BB79" s="718"/>
      <c r="BC79" s="718"/>
      <c r="BD79" s="718"/>
      <c r="BE79" s="718"/>
      <c r="BF79" s="718"/>
      <c r="BG79" s="718"/>
      <c r="BH79" s="1566"/>
      <c r="BI79" s="830"/>
      <c r="BJ79" s="830"/>
      <c r="BK79" s="13"/>
      <c r="BL79" s="13"/>
      <c r="BM79" s="13"/>
      <c r="BN79" s="13"/>
      <c r="BO79" s="13"/>
      <c r="BP79" s="13"/>
    </row>
    <row r="80" spans="1:78" ht="14.25" customHeight="1" thickBot="1">
      <c r="A80" s="1545"/>
      <c r="B80" s="1342"/>
      <c r="C80" s="1342"/>
      <c r="D80" s="1342"/>
      <c r="E80" s="1342"/>
      <c r="F80" s="1342"/>
      <c r="G80" s="1342"/>
      <c r="H80" s="1342"/>
      <c r="I80" s="1342"/>
      <c r="J80" s="1342"/>
      <c r="K80" s="1342"/>
      <c r="L80" s="1546"/>
      <c r="M80" s="1579"/>
      <c r="N80" s="1580"/>
      <c r="O80" s="1617"/>
      <c r="P80" s="1618"/>
      <c r="Q80" s="1618"/>
      <c r="R80" s="1618"/>
      <c r="S80" s="1618"/>
      <c r="T80" s="1618"/>
      <c r="U80" s="1618"/>
      <c r="V80" s="1618"/>
      <c r="W80" s="1618"/>
      <c r="X80" s="1618"/>
      <c r="Y80" s="1618"/>
      <c r="Z80" s="1618"/>
      <c r="AA80" s="1618"/>
      <c r="AB80" s="1618"/>
      <c r="AC80" s="1618"/>
      <c r="AD80" s="1402" t="s">
        <v>1</v>
      </c>
      <c r="AE80" s="1545"/>
      <c r="AF80" s="1342"/>
      <c r="AG80" s="1342"/>
      <c r="AH80" s="1342"/>
      <c r="AI80" s="1342"/>
      <c r="AJ80" s="1342"/>
      <c r="AK80" s="1342"/>
      <c r="AL80" s="1342"/>
      <c r="AM80" s="1342"/>
      <c r="AN80" s="1342"/>
      <c r="AO80" s="1342"/>
      <c r="AP80" s="1546"/>
      <c r="AQ80" s="1345"/>
      <c r="AR80" s="1565"/>
      <c r="AS80" s="1565"/>
      <c r="AT80" s="1565"/>
      <c r="AU80" s="1565"/>
      <c r="AV80" s="1565"/>
      <c r="AW80" s="729"/>
      <c r="AX80" s="730"/>
      <c r="AY80" s="730"/>
      <c r="AZ80" s="730"/>
      <c r="BA80" s="730"/>
      <c r="BB80" s="730"/>
      <c r="BC80" s="730"/>
      <c r="BD80" s="730"/>
      <c r="BE80" s="730"/>
      <c r="BF80" s="730"/>
      <c r="BG80" s="730"/>
      <c r="BH80" s="1571"/>
      <c r="BI80" s="13"/>
      <c r="BJ80" s="13"/>
      <c r="BK80" s="13"/>
      <c r="BL80" s="13"/>
      <c r="BM80" s="13"/>
      <c r="BN80" s="13"/>
      <c r="BO80" s="13"/>
      <c r="BP80" s="13"/>
    </row>
    <row r="81" spans="1:67" ht="15" customHeight="1" thickTop="1" thickBot="1">
      <c r="A81" s="1619">
        <f>VLOOKUP(BI108,[2]eFHH!$K$4:$M$346,3,FALSE)</f>
        <v>4.1199999999999974</v>
      </c>
      <c r="B81" s="1620"/>
      <c r="C81" s="131" t="str">
        <f>VLOOKUP(BI108,[2]eFHH!$P$4:$XX$3017,8,FALSE)</f>
        <v>Are you aware of what is discussed in the women's council?</v>
      </c>
      <c r="D81" s="1621"/>
      <c r="E81" s="1621"/>
      <c r="F81" s="1621"/>
      <c r="G81" s="1621"/>
      <c r="H81" s="1621"/>
      <c r="I81" s="1621"/>
      <c r="J81" s="1621"/>
      <c r="K81" s="1621"/>
      <c r="L81" s="1622"/>
      <c r="M81" s="386">
        <v>1</v>
      </c>
      <c r="N81" s="1623" t="str">
        <f>VLOOKUP($BI108,[2]eFHH!$P$4:$XX$3017,10,FALSE)</f>
        <v>No</v>
      </c>
      <c r="O81" s="1624"/>
      <c r="P81" s="329" t="str">
        <f>CONCATENATE("[&gt;&gt;",FIXED(VLOOKUP(BI108,[2]eFHH!$P$4:$XX$3017,3,FALSE),2),"]")</f>
        <v>[&gt;&gt;5.01]</v>
      </c>
      <c r="Q81" s="329"/>
      <c r="R81" s="329"/>
      <c r="S81" s="329"/>
      <c r="T81" s="329"/>
      <c r="U81" s="329"/>
      <c r="V81" s="329"/>
      <c r="W81" s="329"/>
      <c r="X81" s="329"/>
      <c r="Y81" s="329"/>
      <c r="Z81" s="329"/>
      <c r="AA81" s="329"/>
      <c r="AB81" s="437"/>
      <c r="AC81" s="1624"/>
      <c r="AD81" s="331"/>
      <c r="AE81" s="1545"/>
      <c r="AF81" s="1342"/>
      <c r="AG81" s="1342"/>
      <c r="AH81" s="1342"/>
      <c r="AI81" s="1342"/>
      <c r="AJ81" s="1342"/>
      <c r="AK81" s="1342"/>
      <c r="AL81" s="1342"/>
      <c r="AM81" s="1342"/>
      <c r="AN81" s="1342"/>
      <c r="AO81" s="1342"/>
      <c r="AP81" s="1546"/>
      <c r="AQ81" s="1423" t="s">
        <v>6</v>
      </c>
      <c r="AR81" s="1350" t="str">
        <f>VLOOKUP(BI102,[2]eFHH!$P$4:$XX$3017,27,FALSE)</f>
        <v>Other:</v>
      </c>
      <c r="AS81" s="721"/>
      <c r="AT81" s="721"/>
      <c r="AU81" s="721"/>
      <c r="AV81" s="721"/>
      <c r="AW81" s="721"/>
      <c r="AX81" s="721"/>
      <c r="AY81" s="721"/>
      <c r="AZ81" s="721"/>
      <c r="BA81" s="721"/>
      <c r="BB81" s="721"/>
      <c r="BC81" s="721"/>
      <c r="BD81" s="721"/>
      <c r="BE81" s="721"/>
      <c r="BF81" s="721"/>
      <c r="BG81" s="721"/>
      <c r="BH81" s="1625"/>
    </row>
    <row r="82" spans="1:67" ht="15" customHeight="1">
      <c r="A82" s="1626"/>
      <c r="B82" s="34"/>
      <c r="C82" s="1621"/>
      <c r="D82" s="1621"/>
      <c r="E82" s="1621"/>
      <c r="F82" s="1621"/>
      <c r="G82" s="1621"/>
      <c r="H82" s="1621"/>
      <c r="I82" s="1621"/>
      <c r="J82" s="1621"/>
      <c r="K82" s="1621"/>
      <c r="L82" s="1622"/>
      <c r="M82" s="395">
        <v>2</v>
      </c>
      <c r="N82" s="1486" t="str">
        <f>VLOOKUP($BI108,[2]eFHH!$P$4:$XX$3017,11,FALSE)</f>
        <v>Yes</v>
      </c>
      <c r="O82" s="1325"/>
      <c r="P82" s="4" t="str">
        <f>CONCATENATE("[&gt;&gt;",FIXED(VLOOKUP(BI108,[2]eFHH!$P$4:$XX$3017,3,FALSE),2),"]")</f>
        <v>[&gt;&gt;5.01]</v>
      </c>
      <c r="AB82" s="25"/>
      <c r="AC82" s="1325"/>
      <c r="AD82" s="337"/>
      <c r="AE82" s="1545"/>
      <c r="AF82" s="1342"/>
      <c r="AG82" s="1342"/>
      <c r="AH82" s="1342"/>
      <c r="AI82" s="1342"/>
      <c r="AJ82" s="1342"/>
      <c r="AK82" s="1342"/>
      <c r="AL82" s="1342"/>
      <c r="AM82" s="1342"/>
      <c r="AN82" s="1342"/>
      <c r="AO82" s="1342"/>
      <c r="AP82" s="1546"/>
      <c r="AQ82" s="1579"/>
      <c r="AR82" s="1580"/>
      <c r="AS82" s="721"/>
      <c r="AT82" s="721"/>
      <c r="AU82" s="721"/>
      <c r="AV82" s="721"/>
      <c r="AW82" s="721"/>
      <c r="AX82" s="721"/>
      <c r="AY82" s="721"/>
      <c r="AZ82" s="721"/>
      <c r="BA82" s="721"/>
      <c r="BB82" s="721"/>
      <c r="BC82" s="721"/>
      <c r="BD82" s="721"/>
      <c r="BE82" s="721"/>
      <c r="BF82" s="721"/>
      <c r="BG82" s="721"/>
      <c r="BH82" s="1627" t="s">
        <v>0</v>
      </c>
    </row>
    <row r="83" spans="1:67" ht="15" customHeight="1" thickBot="1">
      <c r="A83" s="1628"/>
      <c r="B83" s="1629"/>
      <c r="C83" s="1630"/>
      <c r="D83" s="1630"/>
      <c r="E83" s="1630"/>
      <c r="F83" s="1630"/>
      <c r="G83" s="1630"/>
      <c r="H83" s="1630"/>
      <c r="I83" s="1630"/>
      <c r="J83" s="1630"/>
      <c r="K83" s="1630"/>
      <c r="L83" s="1631"/>
      <c r="M83" s="1632" t="s">
        <v>1</v>
      </c>
      <c r="N83" s="1633" t="s">
        <v>71</v>
      </c>
      <c r="O83" s="1634"/>
      <c r="P83" s="407"/>
      <c r="Q83" s="407"/>
      <c r="R83" s="407"/>
      <c r="S83" s="407" t="str">
        <f>CONCATENATE("[&gt;&gt;",FIXED(VLOOKUP(BI108,[2]eFHH!$P$4:$XX$3017,3,FALSE),2),"]")</f>
        <v>[&gt;&gt;5.01]</v>
      </c>
      <c r="T83" s="407"/>
      <c r="U83" s="407"/>
      <c r="V83" s="407"/>
      <c r="W83" s="407"/>
      <c r="X83" s="407"/>
      <c r="Y83" s="407"/>
      <c r="Z83" s="407"/>
      <c r="AA83" s="407"/>
      <c r="AB83" s="1635"/>
      <c r="AC83" s="407"/>
      <c r="AD83" s="408"/>
      <c r="AE83" s="1636"/>
      <c r="AF83" s="1637"/>
      <c r="AG83" s="1637"/>
      <c r="AH83" s="1637"/>
      <c r="AI83" s="1637"/>
      <c r="AJ83" s="1637"/>
      <c r="AK83" s="1637"/>
      <c r="AL83" s="1637"/>
      <c r="AM83" s="1637"/>
      <c r="AN83" s="1637"/>
      <c r="AO83" s="1637"/>
      <c r="AP83" s="1638"/>
      <c r="AQ83" s="1639"/>
      <c r="AR83" s="1357"/>
      <c r="AS83" s="1640"/>
      <c r="AT83" s="1640"/>
      <c r="AU83" s="1640"/>
      <c r="AV83" s="1640"/>
      <c r="AW83" s="1640"/>
      <c r="AX83" s="1640"/>
      <c r="AY83" s="1640"/>
      <c r="AZ83" s="1640"/>
      <c r="BA83" s="1640"/>
      <c r="BB83" s="1640"/>
      <c r="BC83" s="1640"/>
      <c r="BD83" s="1640"/>
      <c r="BE83" s="1640"/>
      <c r="BF83" s="1640"/>
      <c r="BG83" s="1640"/>
      <c r="BH83" s="1641" t="s">
        <v>1</v>
      </c>
    </row>
    <row r="84" spans="1:67" ht="15.75" customHeight="1" thickTop="1">
      <c r="A84" s="329"/>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c r="AC84" s="329"/>
      <c r="AD84" s="329"/>
      <c r="AE84" s="329"/>
      <c r="AF84" s="329"/>
      <c r="AG84" s="329"/>
      <c r="AH84" s="329"/>
      <c r="AI84" s="329"/>
      <c r="AJ84" s="329"/>
      <c r="AK84" s="329"/>
      <c r="AL84" s="329"/>
      <c r="AM84" s="329"/>
      <c r="AN84" s="329"/>
      <c r="AO84" s="329"/>
      <c r="AP84" s="329"/>
      <c r="AQ84" s="329"/>
      <c r="AR84" s="329"/>
      <c r="AS84" s="329"/>
      <c r="AT84" s="329"/>
      <c r="AU84" s="329"/>
      <c r="AV84" s="329"/>
      <c r="AW84" s="329"/>
      <c r="AX84" s="329"/>
      <c r="AY84" s="329"/>
      <c r="AZ84" s="329"/>
      <c r="BA84" s="329"/>
      <c r="BB84" s="329"/>
      <c r="BC84" s="329"/>
      <c r="BD84" s="329"/>
      <c r="BE84" s="329"/>
      <c r="BF84" s="329"/>
      <c r="BG84" s="329"/>
      <c r="BH84" s="329"/>
    </row>
    <row r="85" spans="1:67" ht="6" customHeight="1"/>
    <row r="86" spans="1:67" ht="15" customHeight="1">
      <c r="P86" s="3"/>
      <c r="Q86" s="3"/>
      <c r="R86" s="3"/>
      <c r="S86" s="3"/>
      <c r="T86" s="3"/>
      <c r="U86" s="3"/>
      <c r="V86" s="3"/>
      <c r="W86" s="3"/>
      <c r="X86" s="3"/>
      <c r="Y86" s="3"/>
      <c r="Z86" s="3"/>
      <c r="AA86" s="3"/>
      <c r="AB86" s="3"/>
      <c r="AC86" s="3"/>
      <c r="AD86" s="3"/>
      <c r="AE86" s="3"/>
      <c r="AF86" s="13"/>
      <c r="AG86" s="13"/>
      <c r="AH86" s="13"/>
      <c r="AI86" s="13"/>
      <c r="AJ86" s="13"/>
      <c r="AK86" s="13"/>
      <c r="AL86" s="13"/>
      <c r="AM86" s="13"/>
      <c r="AN86" s="13"/>
      <c r="AO86" s="13"/>
      <c r="AP86" s="13"/>
      <c r="AQ86" s="13"/>
      <c r="AR86" s="13"/>
      <c r="AS86" s="13"/>
      <c r="BN86" s="38">
        <v>5.27</v>
      </c>
      <c r="BO86" s="38"/>
    </row>
    <row r="87" spans="1:67" ht="15" customHeight="1">
      <c r="P87" s="3"/>
      <c r="Q87" s="3"/>
      <c r="R87" s="3"/>
      <c r="S87" s="3"/>
      <c r="T87" s="3"/>
      <c r="U87" s="3"/>
      <c r="V87" s="3"/>
      <c r="W87" s="3"/>
      <c r="X87" s="3"/>
      <c r="Y87" s="3"/>
      <c r="Z87" s="3"/>
      <c r="AA87" s="3"/>
      <c r="AB87" s="3"/>
      <c r="AC87" s="3"/>
      <c r="AD87" s="3"/>
      <c r="AE87" s="3"/>
      <c r="AF87" s="13"/>
      <c r="AG87" s="13"/>
      <c r="AH87" s="13"/>
      <c r="AI87" s="13"/>
      <c r="AJ87" s="13"/>
      <c r="AK87" s="13"/>
      <c r="AL87" s="13"/>
      <c r="AM87" s="13"/>
      <c r="AN87" s="13"/>
      <c r="AO87" s="13"/>
      <c r="AP87" s="13"/>
      <c r="AQ87" s="13"/>
      <c r="AR87" s="13"/>
      <c r="AS87" s="13"/>
      <c r="BK87" s="1642"/>
      <c r="BL87" s="1642"/>
      <c r="BN87" s="38">
        <v>5.26</v>
      </c>
      <c r="BO87" s="38"/>
    </row>
    <row r="88" spans="1:67" ht="15" customHeight="1">
      <c r="P88" s="3"/>
      <c r="Q88" s="3"/>
      <c r="R88" s="3"/>
      <c r="S88" s="3"/>
      <c r="T88" s="3"/>
      <c r="U88" s="3"/>
      <c r="V88" s="3"/>
      <c r="W88" s="3"/>
      <c r="X88" s="3"/>
      <c r="Y88" s="3"/>
      <c r="Z88" s="3"/>
      <c r="AA88" s="3"/>
      <c r="AB88" s="3"/>
      <c r="AC88" s="3"/>
      <c r="AD88" s="3"/>
      <c r="AE88" s="3"/>
      <c r="AF88" s="13"/>
      <c r="AG88" s="13"/>
      <c r="AH88" s="13"/>
      <c r="AI88" s="13"/>
      <c r="AJ88" s="13"/>
      <c r="AK88" s="13"/>
      <c r="AL88" s="13"/>
      <c r="AM88" s="13"/>
      <c r="AN88" s="13"/>
      <c r="AO88" s="13"/>
      <c r="AP88" s="13"/>
      <c r="AQ88" s="13"/>
      <c r="AR88" s="13"/>
      <c r="AS88" s="13"/>
      <c r="AT88" s="1368"/>
      <c r="BK88" s="140">
        <f>VLOOKUP(BN86,[2]eFHH!$P$4:$XX$3017,4,FALSE)</f>
        <v>0</v>
      </c>
      <c r="BL88" s="140"/>
    </row>
    <row r="89" spans="1:67" ht="15" customHeight="1">
      <c r="P89" s="3"/>
      <c r="Q89" s="3"/>
      <c r="R89" s="3"/>
      <c r="S89" s="3"/>
      <c r="T89" s="3"/>
      <c r="U89" s="3"/>
      <c r="V89" s="3"/>
      <c r="W89" s="3"/>
      <c r="X89" s="3"/>
      <c r="Y89" s="3"/>
      <c r="Z89" s="3"/>
      <c r="AA89" s="3"/>
      <c r="AB89" s="3"/>
      <c r="AC89" s="3"/>
      <c r="AD89" s="3"/>
      <c r="AE89" s="3"/>
      <c r="AF89" s="13"/>
      <c r="AG89" s="13"/>
      <c r="AH89" s="13"/>
      <c r="AI89" s="13"/>
      <c r="AJ89" s="13"/>
      <c r="AK89" s="13"/>
      <c r="AL89" s="13"/>
      <c r="AM89" s="13"/>
      <c r="AN89" s="13"/>
      <c r="AO89" s="13"/>
      <c r="AP89" s="13"/>
      <c r="AQ89" s="13"/>
      <c r="AR89" s="13"/>
      <c r="AS89" s="13"/>
      <c r="AT89" s="1368"/>
      <c r="BI89" s="38">
        <v>5.18</v>
      </c>
      <c r="BJ89" s="38"/>
    </row>
    <row r="90" spans="1:67" ht="15" customHeight="1">
      <c r="P90" s="3"/>
      <c r="Q90" s="3"/>
      <c r="R90" s="3"/>
      <c r="S90" s="3"/>
      <c r="T90" s="3"/>
      <c r="U90" s="3"/>
      <c r="V90" s="3"/>
      <c r="W90" s="3"/>
      <c r="X90" s="3"/>
      <c r="Y90" s="3"/>
      <c r="Z90" s="3"/>
      <c r="AA90" s="3"/>
      <c r="AB90" s="3"/>
      <c r="AC90" s="3"/>
      <c r="AD90" s="3"/>
      <c r="AE90" s="3"/>
      <c r="AF90" s="13"/>
      <c r="AG90" s="13"/>
      <c r="AH90" s="13"/>
      <c r="AI90" s="13"/>
      <c r="AJ90" s="13"/>
      <c r="AK90" s="13"/>
      <c r="AL90" s="13"/>
      <c r="AM90" s="13"/>
      <c r="AN90" s="13"/>
      <c r="AO90" s="13"/>
      <c r="AP90" s="13"/>
      <c r="AQ90" s="13"/>
      <c r="AR90" s="13"/>
      <c r="AS90" s="13"/>
      <c r="AT90" s="1339"/>
      <c r="BI90" s="1316">
        <f>VLOOKUP(BY73,[2]eFHH!$P$1:$XX$3017,60,FALSE)</f>
        <v>0</v>
      </c>
      <c r="BJ90" s="1316"/>
    </row>
    <row r="91" spans="1:67" ht="15" customHeight="1">
      <c r="P91" s="3"/>
      <c r="Q91" s="3"/>
      <c r="R91" s="3"/>
      <c r="S91" s="3"/>
      <c r="T91" s="3"/>
      <c r="U91" s="3"/>
      <c r="V91" s="3"/>
      <c r="W91" s="3"/>
      <c r="X91" s="3"/>
      <c r="Y91" s="3"/>
      <c r="Z91" s="3"/>
      <c r="AA91" s="3"/>
      <c r="AB91" s="3"/>
      <c r="AC91" s="3"/>
      <c r="AD91" s="3"/>
      <c r="AE91" s="3"/>
      <c r="AF91" s="13"/>
      <c r="AG91" s="13"/>
      <c r="AH91" s="13"/>
      <c r="AI91" s="13"/>
      <c r="AJ91" s="13"/>
      <c r="AK91" s="13"/>
      <c r="AL91" s="13"/>
      <c r="AM91" s="13"/>
      <c r="AN91" s="13"/>
      <c r="AO91" s="13"/>
      <c r="AP91" s="13"/>
      <c r="AQ91" s="13"/>
      <c r="AR91" s="13"/>
      <c r="AS91" s="13"/>
      <c r="AT91" s="1339"/>
      <c r="BI91" s="38">
        <v>5.24</v>
      </c>
      <c r="BJ91" s="38"/>
    </row>
    <row r="92" spans="1:67" ht="15" customHeight="1">
      <c r="P92" s="3"/>
      <c r="Q92" s="3"/>
      <c r="R92" s="3"/>
      <c r="S92" s="3"/>
      <c r="T92" s="3"/>
      <c r="U92" s="3"/>
      <c r="V92" s="3"/>
      <c r="W92" s="3"/>
      <c r="X92" s="3"/>
      <c r="Y92" s="3"/>
      <c r="Z92" s="3"/>
      <c r="AA92" s="3"/>
      <c r="AB92" s="3"/>
      <c r="AC92" s="3"/>
      <c r="AD92" s="3"/>
      <c r="AE92" s="3"/>
      <c r="AF92" s="13"/>
      <c r="AG92" s="13"/>
      <c r="AH92" s="13"/>
      <c r="AI92" s="13"/>
      <c r="AJ92" s="13"/>
      <c r="AK92" s="13"/>
      <c r="AL92" s="13"/>
      <c r="AM92" s="13"/>
      <c r="AN92" s="13"/>
      <c r="AO92" s="13"/>
      <c r="AP92" s="13"/>
      <c r="AQ92" s="13"/>
      <c r="AR92" s="13"/>
      <c r="AS92" s="13"/>
      <c r="AT92" s="1339"/>
      <c r="BI92" s="1316">
        <f>VLOOKUP(BI91,[2]eFHH!$P$1:$XX$3017,60,FALSE)</f>
        <v>0</v>
      </c>
      <c r="BJ92" s="1316"/>
    </row>
    <row r="93" spans="1:67" ht="14.25" customHeight="1">
      <c r="P93" s="3"/>
      <c r="Q93" s="3"/>
      <c r="R93" s="3"/>
      <c r="S93" s="3"/>
      <c r="T93" s="3"/>
      <c r="U93" s="3"/>
      <c r="V93" s="3"/>
      <c r="W93" s="3"/>
      <c r="X93" s="3"/>
      <c r="Y93" s="3"/>
      <c r="Z93" s="3"/>
      <c r="AA93" s="3"/>
      <c r="AB93" s="3"/>
      <c r="AC93" s="3"/>
      <c r="AD93" s="3"/>
      <c r="AE93" s="3"/>
      <c r="AF93" s="13"/>
      <c r="AG93" s="13"/>
      <c r="AH93" s="13"/>
      <c r="AI93" s="13"/>
      <c r="AJ93" s="13"/>
      <c r="AK93" s="13"/>
      <c r="AL93" s="13"/>
      <c r="AM93" s="13"/>
      <c r="AN93" s="13"/>
      <c r="AO93" s="13"/>
      <c r="AP93" s="13"/>
      <c r="AQ93" s="13"/>
      <c r="AR93" s="13"/>
      <c r="AS93" s="13"/>
      <c r="BK93" s="1476"/>
      <c r="BL93" s="1476"/>
      <c r="BM93" s="1643"/>
    </row>
    <row r="94" spans="1:67" ht="14.25" customHeight="1">
      <c r="J94" s="3"/>
      <c r="K94" s="3"/>
      <c r="L94" s="3"/>
      <c r="M94" s="3"/>
      <c r="N94" s="3"/>
      <c r="O94" s="3"/>
      <c r="P94" s="3"/>
      <c r="Q94" s="3"/>
      <c r="R94" s="3"/>
      <c r="S94" s="3"/>
      <c r="T94" s="3"/>
      <c r="U94" s="3"/>
      <c r="V94" s="3"/>
      <c r="W94" s="3"/>
      <c r="X94" s="3"/>
      <c r="Y94" s="3"/>
      <c r="Z94" s="3"/>
      <c r="AA94" s="3"/>
      <c r="AB94" s="3"/>
      <c r="AC94" s="3"/>
      <c r="AD94" s="3"/>
      <c r="AE94" s="3"/>
      <c r="AF94" s="13"/>
      <c r="AG94" s="13"/>
      <c r="AH94" s="13"/>
      <c r="AI94" s="13"/>
      <c r="AJ94" s="13"/>
      <c r="AK94" s="13"/>
      <c r="AL94" s="13"/>
      <c r="AM94" s="13"/>
      <c r="AN94" s="13"/>
      <c r="AO94" s="13"/>
      <c r="AP94" s="13"/>
      <c r="AQ94" s="13"/>
      <c r="AR94" s="13"/>
      <c r="AS94" s="13"/>
      <c r="AT94" s="13"/>
      <c r="BN94" s="38">
        <v>5.28</v>
      </c>
      <c r="BO94" s="38"/>
    </row>
    <row r="95" spans="1:67" ht="14.25" customHeight="1">
      <c r="J95" s="3"/>
      <c r="K95" s="3"/>
      <c r="L95" s="3"/>
      <c r="M95" s="3"/>
      <c r="N95" s="3"/>
      <c r="O95" s="3"/>
      <c r="P95" s="3"/>
      <c r="Q95" s="3"/>
      <c r="R95" s="3"/>
      <c r="S95" s="3"/>
      <c r="T95" s="3"/>
      <c r="U95" s="3"/>
      <c r="V95" s="3"/>
      <c r="W95" s="3"/>
      <c r="X95" s="3"/>
      <c r="Y95" s="3"/>
      <c r="Z95" s="3"/>
      <c r="AA95" s="3"/>
      <c r="AB95" s="3"/>
      <c r="AC95" s="3"/>
      <c r="AD95" s="3"/>
      <c r="AE95" s="3"/>
      <c r="AF95" s="13"/>
      <c r="AG95" s="13"/>
      <c r="AH95" s="13"/>
      <c r="AI95" s="13"/>
      <c r="AJ95" s="13"/>
      <c r="AK95" s="13"/>
      <c r="AL95" s="13"/>
      <c r="AM95" s="13"/>
      <c r="AN95" s="13"/>
      <c r="AO95" s="13"/>
      <c r="AP95" s="13"/>
      <c r="AQ95" s="13"/>
      <c r="AR95" s="13"/>
      <c r="AS95" s="13"/>
      <c r="AT95" s="13"/>
      <c r="AU95" s="13"/>
      <c r="AV95" s="13"/>
      <c r="AW95" s="13"/>
      <c r="AX95" s="3"/>
      <c r="AY95" s="3"/>
      <c r="AZ95" s="3"/>
      <c r="BA95" s="3"/>
      <c r="BB95" s="3"/>
      <c r="BC95" s="3"/>
      <c r="BD95" s="3"/>
      <c r="BE95" s="3"/>
      <c r="BF95" s="3"/>
      <c r="BG95" s="3"/>
      <c r="BH95" s="3"/>
      <c r="BN95" s="1642"/>
      <c r="BO95" s="1642"/>
    </row>
    <row r="96" spans="1:67" ht="14.25" customHeight="1">
      <c r="J96" s="3"/>
      <c r="K96" s="3"/>
      <c r="L96" s="3"/>
      <c r="M96" s="3"/>
      <c r="N96" s="3"/>
      <c r="O96" s="3"/>
      <c r="P96" s="3"/>
      <c r="Q96" s="3"/>
      <c r="R96" s="3"/>
      <c r="S96" s="3"/>
      <c r="T96" s="3"/>
      <c r="U96" s="3"/>
      <c r="V96" s="3"/>
      <c r="W96" s="3"/>
      <c r="X96" s="3"/>
      <c r="Y96" s="3"/>
      <c r="Z96" s="3"/>
      <c r="AA96" s="3"/>
      <c r="AB96" s="3"/>
      <c r="AC96" s="3"/>
      <c r="AD96" s="3"/>
      <c r="AE96" s="3"/>
      <c r="AF96" s="13"/>
      <c r="AG96" s="13"/>
      <c r="AH96" s="13"/>
      <c r="AI96" s="13"/>
      <c r="AJ96" s="13"/>
      <c r="AK96" s="13"/>
      <c r="AL96" s="13"/>
      <c r="AM96" s="13"/>
      <c r="AN96" s="13"/>
      <c r="AO96" s="13"/>
      <c r="AP96" s="13"/>
      <c r="AQ96" s="13"/>
      <c r="AR96" s="13"/>
      <c r="AS96" s="13"/>
      <c r="AU96" s="13"/>
      <c r="AV96" s="13"/>
      <c r="AW96" s="13"/>
      <c r="AX96" s="3"/>
      <c r="AY96" s="3"/>
      <c r="AZ96" s="3"/>
      <c r="BA96" s="3"/>
      <c r="BB96" s="3"/>
      <c r="BC96" s="3"/>
      <c r="BD96" s="3"/>
      <c r="BE96" s="3"/>
      <c r="BF96" s="3"/>
      <c r="BG96" s="3"/>
      <c r="BH96" s="3"/>
      <c r="BN96" s="140">
        <f>VLOOKUP(BN94,[2]eFHH!$P$4:$XX$3017,4,FALSE)</f>
        <v>0</v>
      </c>
      <c r="BO96" s="140"/>
    </row>
    <row r="97" spans="10:68" ht="14.25" customHeight="1">
      <c r="J97" s="3"/>
      <c r="K97" s="3"/>
      <c r="L97" s="3"/>
      <c r="M97" s="3"/>
      <c r="N97" s="3"/>
      <c r="O97" s="3"/>
      <c r="P97" s="3"/>
      <c r="Q97" s="3"/>
      <c r="R97" s="3"/>
      <c r="S97" s="3"/>
      <c r="T97" s="3"/>
      <c r="U97" s="3"/>
      <c r="V97" s="3"/>
      <c r="W97" s="3"/>
      <c r="X97" s="3"/>
      <c r="Y97" s="3"/>
      <c r="Z97" s="3"/>
      <c r="AA97" s="3"/>
      <c r="AB97" s="3"/>
      <c r="AC97" s="3"/>
      <c r="AD97" s="3"/>
      <c r="AE97" s="3"/>
      <c r="AF97" s="13"/>
      <c r="AG97" s="13"/>
      <c r="AH97" s="13"/>
      <c r="AI97" s="13"/>
      <c r="AJ97" s="13"/>
      <c r="AK97" s="13"/>
      <c r="AL97" s="13"/>
      <c r="AM97" s="13"/>
      <c r="AN97" s="13"/>
      <c r="AO97" s="13"/>
      <c r="AP97" s="13"/>
      <c r="AQ97" s="13"/>
      <c r="AR97" s="13"/>
      <c r="AS97" s="13"/>
      <c r="AU97" s="13"/>
      <c r="AV97" s="13"/>
      <c r="AW97" s="13"/>
      <c r="AX97" s="3"/>
      <c r="AY97" s="3"/>
      <c r="AZ97" s="3"/>
      <c r="BA97" s="3"/>
      <c r="BB97" s="3"/>
      <c r="BC97" s="3"/>
      <c r="BD97" s="3"/>
      <c r="BE97" s="3"/>
      <c r="BF97" s="3"/>
      <c r="BG97" s="3"/>
      <c r="BH97" s="3"/>
      <c r="BI97" s="3"/>
      <c r="BJ97" s="3"/>
      <c r="BN97" s="2"/>
      <c r="BO97" s="2"/>
    </row>
    <row r="98" spans="10:68" ht="14.25" customHeight="1">
      <c r="J98" s="3"/>
      <c r="K98" s="3"/>
      <c r="L98" s="3"/>
      <c r="M98" s="3"/>
      <c r="N98" s="3"/>
      <c r="O98" s="3"/>
      <c r="P98" s="3"/>
      <c r="Q98" s="3"/>
      <c r="R98" s="3"/>
      <c r="S98" s="3"/>
      <c r="T98" s="3"/>
      <c r="U98" s="3"/>
      <c r="V98" s="3"/>
      <c r="W98" s="3"/>
      <c r="X98" s="3"/>
      <c r="Y98" s="3"/>
      <c r="Z98" s="3"/>
      <c r="AA98" s="3"/>
      <c r="AB98" s="3"/>
      <c r="AC98" s="3"/>
      <c r="AD98" s="3"/>
      <c r="AE98" s="3"/>
      <c r="AF98" s="13"/>
      <c r="AG98" s="13"/>
      <c r="AH98" s="13"/>
      <c r="AI98" s="13"/>
      <c r="AJ98" s="13"/>
      <c r="AK98" s="13"/>
      <c r="AL98" s="13"/>
      <c r="AM98" s="13"/>
      <c r="AN98" s="13"/>
      <c r="AO98" s="13"/>
      <c r="AP98" s="13"/>
      <c r="AQ98" s="13"/>
      <c r="AR98" s="13"/>
      <c r="AS98" s="13"/>
      <c r="AU98" s="13"/>
      <c r="AV98" s="13"/>
      <c r="AW98" s="13"/>
      <c r="AX98" s="3"/>
      <c r="AY98" s="3"/>
      <c r="AZ98" s="3"/>
      <c r="BA98" s="3"/>
      <c r="BB98" s="3"/>
      <c r="BC98" s="3"/>
      <c r="BD98" s="3"/>
      <c r="BE98" s="3"/>
      <c r="BF98" s="3"/>
      <c r="BG98" s="3"/>
      <c r="BH98" s="3"/>
      <c r="BN98" s="38"/>
      <c r="BO98" s="38"/>
    </row>
    <row r="99" spans="10:68" ht="14.25" customHeight="1">
      <c r="J99" s="3"/>
      <c r="K99" s="3"/>
      <c r="L99" s="3"/>
      <c r="M99" s="3"/>
      <c r="N99" s="3"/>
      <c r="O99" s="3"/>
      <c r="P99" s="3"/>
      <c r="Q99" s="3"/>
      <c r="R99" s="3"/>
      <c r="S99" s="3"/>
      <c r="T99" s="3"/>
      <c r="U99" s="3"/>
      <c r="V99" s="3"/>
      <c r="W99" s="3"/>
      <c r="X99" s="3"/>
      <c r="Y99" s="3"/>
      <c r="Z99" s="3"/>
      <c r="AA99" s="3"/>
      <c r="AB99" s="3"/>
      <c r="AC99" s="3"/>
      <c r="AD99" s="3"/>
      <c r="AE99" s="3"/>
      <c r="AF99" s="13"/>
      <c r="AG99" s="13"/>
      <c r="AH99" s="13"/>
      <c r="AI99" s="13"/>
      <c r="AJ99" s="13"/>
      <c r="AK99" s="13"/>
      <c r="AL99" s="13"/>
      <c r="AM99" s="13"/>
      <c r="AN99" s="13"/>
      <c r="AO99" s="13"/>
      <c r="AP99" s="13"/>
      <c r="AQ99" s="13"/>
      <c r="AR99" s="13"/>
      <c r="AS99" s="13"/>
      <c r="AU99" s="13"/>
      <c r="AV99" s="13"/>
      <c r="AW99" s="13"/>
      <c r="AX99" s="3"/>
      <c r="AY99" s="3"/>
      <c r="AZ99" s="3"/>
      <c r="BA99" s="3"/>
      <c r="BB99" s="3"/>
      <c r="BC99" s="3"/>
      <c r="BD99" s="3"/>
      <c r="BE99" s="3"/>
      <c r="BF99" s="3"/>
      <c r="BG99" s="3"/>
      <c r="BH99" s="3"/>
      <c r="BN99" s="38">
        <v>5.29</v>
      </c>
      <c r="BO99" s="38"/>
    </row>
    <row r="100" spans="10:68" ht="14.25" customHeight="1">
      <c r="J100" s="3"/>
      <c r="K100" s="3"/>
      <c r="L100" s="3"/>
      <c r="M100" s="3"/>
      <c r="N100" s="3"/>
      <c r="O100" s="3"/>
      <c r="P100" s="3"/>
      <c r="Q100" s="3"/>
      <c r="R100" s="3"/>
      <c r="S100" s="3"/>
      <c r="T100" s="3"/>
      <c r="U100" s="3"/>
      <c r="V100" s="3"/>
      <c r="W100" s="3"/>
      <c r="X100" s="3"/>
      <c r="Y100" s="3"/>
      <c r="Z100" s="3"/>
      <c r="AA100" s="3"/>
      <c r="AB100" s="3"/>
      <c r="AC100" s="3"/>
      <c r="AD100" s="3"/>
      <c r="AE100" s="3"/>
      <c r="AF100" s="13"/>
      <c r="AG100" s="13"/>
      <c r="AH100" s="13"/>
      <c r="AI100" s="13"/>
      <c r="AJ100" s="13"/>
      <c r="AK100" s="13"/>
      <c r="AL100" s="13"/>
      <c r="AM100" s="13"/>
      <c r="AN100" s="13"/>
      <c r="AO100" s="13"/>
      <c r="AP100" s="13"/>
      <c r="AQ100" s="13"/>
      <c r="AR100" s="13"/>
      <c r="AS100" s="13"/>
      <c r="AT100" s="25"/>
      <c r="AU100" s="13"/>
      <c r="AV100" s="13"/>
      <c r="AW100" s="13"/>
      <c r="AX100" s="3"/>
      <c r="AY100" s="3"/>
      <c r="AZ100" s="3"/>
      <c r="BA100" s="3"/>
      <c r="BB100" s="3"/>
      <c r="BC100" s="3"/>
      <c r="BD100" s="3"/>
      <c r="BE100" s="3"/>
      <c r="BF100" s="3"/>
      <c r="BG100" s="3"/>
      <c r="BH100" s="3"/>
      <c r="BN100" s="38"/>
      <c r="BO100" s="38"/>
    </row>
    <row r="101" spans="10:68" ht="14.25" customHeight="1">
      <c r="J101" s="3"/>
      <c r="K101" s="3"/>
      <c r="L101" s="3"/>
      <c r="M101" s="3"/>
      <c r="N101" s="3"/>
      <c r="O101" s="3"/>
      <c r="P101" s="3"/>
      <c r="Q101" s="3"/>
      <c r="R101" s="3"/>
      <c r="S101" s="3"/>
      <c r="T101" s="3"/>
      <c r="U101" s="3"/>
      <c r="V101" s="3"/>
      <c r="W101" s="3"/>
      <c r="X101" s="3"/>
      <c r="Y101" s="3"/>
      <c r="Z101" s="3"/>
      <c r="AA101" s="3"/>
      <c r="AB101" s="3"/>
      <c r="AC101" s="3"/>
      <c r="AD101" s="3"/>
      <c r="AE101" s="3"/>
      <c r="AF101" s="13"/>
      <c r="AG101" s="13"/>
      <c r="AH101" s="13"/>
      <c r="AI101" s="13"/>
      <c r="AJ101" s="13"/>
      <c r="AK101" s="13"/>
      <c r="AL101" s="13"/>
      <c r="AM101" s="13"/>
      <c r="AN101" s="13"/>
      <c r="AO101" s="13"/>
      <c r="AP101" s="13"/>
      <c r="AQ101" s="13"/>
      <c r="AR101" s="13"/>
      <c r="AS101" s="13"/>
      <c r="AT101" s="25"/>
      <c r="AU101" s="13"/>
      <c r="AV101" s="13"/>
      <c r="AW101" s="13"/>
      <c r="AX101" s="3"/>
      <c r="AY101" s="3"/>
      <c r="AZ101" s="3"/>
      <c r="BA101" s="3"/>
      <c r="BB101" s="3"/>
      <c r="BC101" s="3"/>
      <c r="BD101" s="3"/>
      <c r="BE101" s="3"/>
      <c r="BF101" s="3"/>
      <c r="BG101" s="3"/>
      <c r="BH101" s="3"/>
      <c r="BN101" s="43"/>
      <c r="BO101" s="43"/>
    </row>
    <row r="102" spans="10:68" ht="15" customHeight="1">
      <c r="J102" s="3"/>
      <c r="K102" s="3"/>
      <c r="L102" s="3"/>
      <c r="M102" s="3"/>
      <c r="N102" s="3"/>
      <c r="O102" s="3"/>
      <c r="P102" s="3"/>
      <c r="Q102" s="3"/>
      <c r="R102" s="3"/>
      <c r="S102" s="3"/>
      <c r="T102" s="3"/>
      <c r="U102" s="3"/>
      <c r="V102" s="3"/>
      <c r="W102" s="3"/>
      <c r="X102" s="3"/>
      <c r="Y102" s="3"/>
      <c r="Z102" s="3"/>
      <c r="AA102" s="3"/>
      <c r="AB102" s="3"/>
      <c r="AC102" s="3"/>
      <c r="AD102" s="3"/>
      <c r="AE102" s="3"/>
      <c r="AF102" s="13"/>
      <c r="AG102" s="13"/>
      <c r="AH102" s="13"/>
      <c r="AI102" s="13"/>
      <c r="AJ102" s="13"/>
      <c r="AK102" s="13"/>
      <c r="AL102" s="13"/>
      <c r="AM102" s="13"/>
      <c r="AN102" s="13"/>
      <c r="AO102" s="13"/>
      <c r="AP102" s="13"/>
      <c r="AQ102" s="13"/>
      <c r="AR102" s="13"/>
      <c r="AS102" s="13"/>
      <c r="AT102" s="13"/>
      <c r="AU102" s="13"/>
      <c r="AV102" s="13"/>
      <c r="AW102" s="13"/>
      <c r="AX102" s="3"/>
      <c r="AY102" s="3"/>
      <c r="AZ102" s="3"/>
      <c r="BA102" s="3"/>
      <c r="BB102" s="3"/>
      <c r="BC102" s="3"/>
      <c r="BD102" s="3"/>
      <c r="BE102" s="3"/>
      <c r="BF102" s="3"/>
      <c r="BG102" s="3"/>
      <c r="BH102" s="3"/>
      <c r="BI102" s="38">
        <v>5.34</v>
      </c>
      <c r="BJ102" s="38"/>
      <c r="BK102" s="2"/>
      <c r="BL102" s="2"/>
      <c r="BM102" s="1644">
        <f>VLOOKUP(BI89,[2]eFHH!$P$1:$XX$3017,60,FALSE)</f>
        <v>0</v>
      </c>
    </row>
    <row r="103" spans="10:68" ht="15" customHeight="1">
      <c r="P103" s="3"/>
      <c r="Q103" s="3"/>
      <c r="R103" s="3"/>
      <c r="S103" s="3"/>
      <c r="T103" s="3"/>
      <c r="U103" s="3"/>
      <c r="V103" s="3"/>
      <c r="W103" s="3"/>
      <c r="X103" s="3"/>
      <c r="Y103" s="3"/>
      <c r="Z103" s="3"/>
      <c r="AA103" s="3"/>
      <c r="AB103" s="3"/>
      <c r="AC103" s="3"/>
      <c r="AD103" s="3"/>
      <c r="AE103" s="3"/>
      <c r="AF103" s="13"/>
      <c r="AG103" s="13"/>
      <c r="AH103" s="13"/>
      <c r="AI103" s="13"/>
      <c r="AJ103" s="13"/>
      <c r="AK103" s="13"/>
      <c r="AL103" s="13"/>
      <c r="AM103" s="13"/>
      <c r="AN103" s="13"/>
      <c r="AO103" s="13"/>
      <c r="AP103" s="13"/>
      <c r="AQ103" s="13"/>
      <c r="AR103" s="13"/>
      <c r="AS103" s="13"/>
      <c r="AT103" s="13"/>
      <c r="AU103" s="13"/>
      <c r="AV103" s="13"/>
      <c r="AW103" s="13"/>
      <c r="AX103" s="3"/>
      <c r="AY103" s="3"/>
      <c r="AZ103" s="3"/>
      <c r="BA103" s="3"/>
      <c r="BB103" s="3"/>
      <c r="BC103" s="3"/>
      <c r="BD103" s="3"/>
      <c r="BE103" s="3"/>
      <c r="BF103" s="3"/>
      <c r="BG103" s="3"/>
      <c r="BH103" s="3"/>
      <c r="BK103" s="2"/>
      <c r="BL103" s="2"/>
      <c r="BM103" s="1645" t="str">
        <f>VLOOKUP(BI89,[2]eFHH!$P$1:$XX$3017,3,FALSE)</f>
        <v/>
      </c>
    </row>
    <row r="104" spans="10:68" ht="15" customHeight="1">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K104" s="2"/>
      <c r="BL104" s="2"/>
      <c r="BM104" s="2"/>
      <c r="BN104" s="38">
        <v>5.32</v>
      </c>
      <c r="BO104" s="38"/>
    </row>
    <row r="105" spans="10:68" ht="15" customHeight="1">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K105" s="38"/>
      <c r="BL105" s="38"/>
      <c r="BM105" s="2"/>
    </row>
    <row r="106" spans="10:68" ht="15" customHeight="1">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K106" s="43"/>
      <c r="BL106" s="43"/>
      <c r="BM106" s="2"/>
    </row>
    <row r="107" spans="10:68" ht="15" customHeight="1">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8"/>
      <c r="BJ107" s="38"/>
      <c r="BK107" s="38">
        <v>5.31</v>
      </c>
      <c r="BL107" s="38"/>
      <c r="BM107" s="2"/>
    </row>
    <row r="108" spans="10:68" ht="15" customHeight="1">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3"/>
      <c r="AY108" s="3"/>
      <c r="AZ108" s="3"/>
      <c r="BA108" s="3"/>
      <c r="BB108" s="3"/>
      <c r="BC108" s="3"/>
      <c r="BD108" s="3"/>
      <c r="BE108" s="3"/>
      <c r="BF108" s="3"/>
      <c r="BG108" s="3"/>
      <c r="BH108" s="3"/>
      <c r="BI108" s="38">
        <v>5.98</v>
      </c>
      <c r="BJ108" s="38"/>
      <c r="BK108" s="1154"/>
      <c r="BL108" s="1154"/>
      <c r="BM108" s="2"/>
    </row>
    <row r="109" spans="10:68" ht="15" customHeight="1">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15"/>
      <c r="AY109" s="115"/>
      <c r="AZ109" s="115"/>
      <c r="BA109" s="3"/>
      <c r="BB109" s="3"/>
      <c r="BC109" s="3"/>
      <c r="BD109" s="3"/>
      <c r="BE109" s="3"/>
      <c r="BF109" s="3"/>
      <c r="BG109" s="3"/>
      <c r="BH109" s="3"/>
      <c r="BI109" s="1644">
        <f>VLOOKUP(BI108,[2]eFHH!$P$1:$XX$3017,60,FALSE)</f>
        <v>0</v>
      </c>
      <c r="BJ109" s="1644"/>
      <c r="BK109" s="1646"/>
      <c r="BL109" s="1646"/>
      <c r="BM109" s="969">
        <f>VLOOKUP(BI117,[2]eFHH!$P$1:$XX$3017,60,FALSE)</f>
        <v>0</v>
      </c>
      <c r="BN109" s="969"/>
      <c r="BO109" s="972" t="str">
        <f>VLOOKUP(BI117,[2]eFHH!$P$1:$XX$3017,3,FALSE)</f>
        <v/>
      </c>
      <c r="BP109" s="972"/>
    </row>
    <row r="110" spans="10:68" ht="14.25" customHeight="1">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15"/>
      <c r="AY110" s="115"/>
      <c r="AZ110" s="115"/>
      <c r="BA110" s="3"/>
      <c r="BB110" s="3"/>
      <c r="BC110" s="3"/>
      <c r="BD110" s="3"/>
      <c r="BE110" s="3"/>
      <c r="BF110" s="3"/>
      <c r="BG110" s="3"/>
      <c r="BH110" s="3"/>
      <c r="BI110" s="38">
        <f>VLOOKUP(BI108,[2]eFHH!$P$1:$XX$3017,3,FALSE)</f>
        <v>5.01</v>
      </c>
      <c r="BJ110" s="38"/>
      <c r="BK110" s="2"/>
      <c r="BL110" s="2"/>
      <c r="BM110" s="2"/>
    </row>
    <row r="111" spans="10:68" ht="14.25" customHeight="1">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15"/>
      <c r="AY111" s="115"/>
      <c r="AZ111" s="115"/>
      <c r="BA111" s="3"/>
      <c r="BB111" s="3"/>
      <c r="BC111" s="3"/>
      <c r="BD111" s="3"/>
      <c r="BE111" s="3"/>
      <c r="BF111" s="3"/>
      <c r="BG111" s="3"/>
      <c r="BH111" s="3"/>
      <c r="BK111" s="1647"/>
      <c r="BL111" s="1647"/>
      <c r="BM111" s="2"/>
    </row>
    <row r="112" spans="10:68" ht="14.25" customHeight="1">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15"/>
      <c r="AY112" s="115"/>
      <c r="AZ112" s="115"/>
      <c r="BA112" s="3"/>
      <c r="BB112" s="3"/>
      <c r="BC112" s="3"/>
      <c r="BD112" s="3"/>
      <c r="BE112" s="3"/>
      <c r="BF112" s="3"/>
      <c r="BG112" s="3"/>
      <c r="BH112" s="3"/>
      <c r="BK112" s="2"/>
      <c r="BL112" s="2"/>
      <c r="BM112" s="31">
        <v>5.19</v>
      </c>
    </row>
    <row r="113" spans="16:65" ht="14.25" customHeight="1">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U113" s="13"/>
      <c r="AV113" s="13"/>
      <c r="AW113" s="13"/>
      <c r="AX113" s="115"/>
      <c r="AY113" s="115"/>
      <c r="AZ113" s="115"/>
      <c r="BA113" s="3"/>
      <c r="BB113" s="3"/>
      <c r="BC113" s="3"/>
      <c r="BD113" s="3"/>
      <c r="BE113" s="3"/>
      <c r="BF113" s="3"/>
      <c r="BG113" s="3"/>
      <c r="BH113" s="3"/>
      <c r="BK113" s="2"/>
      <c r="BL113" s="2"/>
      <c r="BM113" s="31">
        <v>5.17</v>
      </c>
    </row>
    <row r="114" spans="16:65" ht="14.25" customHeight="1">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BK114" s="2"/>
      <c r="BL114" s="2"/>
    </row>
    <row r="115" spans="16:65" ht="14.25" customHeight="1">
      <c r="P115" s="13"/>
      <c r="Q115" s="13"/>
      <c r="R115" s="13"/>
      <c r="S115" s="13"/>
      <c r="T115" s="13"/>
      <c r="U115" s="13"/>
      <c r="V115" s="13"/>
      <c r="W115" s="13"/>
      <c r="X115" s="13"/>
      <c r="Y115" s="13"/>
      <c r="Z115" s="13"/>
      <c r="AA115" s="13"/>
      <c r="AB115" s="13"/>
      <c r="AC115" s="13"/>
      <c r="AD115" s="1325"/>
      <c r="AE115" s="1325"/>
      <c r="AF115" s="1325"/>
      <c r="AG115" s="1325"/>
      <c r="AH115" s="1325"/>
      <c r="AI115" s="1325"/>
      <c r="AJ115" s="1325"/>
      <c r="AK115" s="1325"/>
      <c r="AL115" s="1325"/>
      <c r="AM115" s="1325"/>
      <c r="AN115" s="1325"/>
      <c r="AO115" s="1325"/>
      <c r="AP115" s="1325"/>
      <c r="AQ115" s="1325"/>
      <c r="AR115" s="1325"/>
      <c r="AS115" s="1325"/>
      <c r="AU115" s="338"/>
      <c r="AV115" s="338"/>
      <c r="AW115" s="338"/>
      <c r="AX115" s="338"/>
      <c r="AY115" s="338"/>
      <c r="AZ115" s="338"/>
      <c r="BA115" s="338"/>
      <c r="BB115" s="338"/>
      <c r="BC115" s="338"/>
      <c r="BD115" s="338"/>
      <c r="BE115" s="338"/>
      <c r="BF115" s="338"/>
      <c r="BG115" s="338"/>
      <c r="BH115" s="338"/>
    </row>
    <row r="116" spans="16:65" ht="14.25" customHeight="1">
      <c r="P116" s="13"/>
      <c r="Q116" s="13"/>
      <c r="R116" s="13"/>
      <c r="S116" s="13"/>
      <c r="T116" s="13"/>
      <c r="U116" s="13"/>
      <c r="V116" s="13"/>
      <c r="W116" s="13"/>
      <c r="X116" s="13"/>
      <c r="Y116" s="13"/>
      <c r="Z116" s="13"/>
      <c r="AA116" s="13"/>
      <c r="AB116" s="13"/>
      <c r="AC116" s="13"/>
      <c r="AD116" s="1325"/>
      <c r="AE116" s="1325"/>
      <c r="AF116" s="1325"/>
      <c r="AG116" s="1325"/>
      <c r="AH116" s="1325"/>
      <c r="AI116" s="1325"/>
      <c r="AJ116" s="1325"/>
      <c r="AK116" s="1325"/>
      <c r="AL116" s="1325"/>
      <c r="AM116" s="1325"/>
      <c r="AN116" s="1325"/>
      <c r="AO116" s="1325"/>
      <c r="AP116" s="1325"/>
      <c r="AQ116" s="1325"/>
      <c r="AR116" s="1325"/>
      <c r="AS116" s="1325"/>
    </row>
    <row r="117" spans="16:65" ht="14.25" customHeight="1">
      <c r="P117" s="13"/>
      <c r="Q117" s="13"/>
      <c r="R117" s="13"/>
      <c r="S117" s="13"/>
      <c r="T117" s="13"/>
      <c r="U117" s="13"/>
      <c r="V117" s="13"/>
      <c r="W117" s="13"/>
      <c r="X117" s="13"/>
      <c r="Y117" s="13"/>
      <c r="Z117" s="13"/>
      <c r="AA117" s="13"/>
      <c r="AB117" s="13"/>
      <c r="AC117" s="13"/>
      <c r="AD117" s="1325"/>
      <c r="AE117" s="1325"/>
      <c r="AF117" s="1325"/>
      <c r="AG117" s="1325"/>
      <c r="AH117" s="1325"/>
      <c r="AI117" s="1325"/>
      <c r="AJ117" s="1325"/>
      <c r="AK117" s="1325"/>
      <c r="AL117" s="1325"/>
      <c r="AM117" s="1325"/>
      <c r="AN117" s="1325"/>
      <c r="AO117" s="1325"/>
      <c r="AP117" s="1325"/>
      <c r="AQ117" s="1325"/>
      <c r="AR117" s="1325"/>
      <c r="AS117" s="1325"/>
      <c r="AT117" s="13"/>
      <c r="BI117" s="38">
        <v>5.25</v>
      </c>
      <c r="BJ117" s="38"/>
    </row>
    <row r="118" spans="16:65" ht="14.25" customHeight="1">
      <c r="P118" s="1491"/>
      <c r="Q118" s="1491"/>
      <c r="R118" s="1491"/>
      <c r="S118" s="1491"/>
      <c r="T118" s="1491"/>
      <c r="U118" s="1491"/>
      <c r="V118" s="1491"/>
      <c r="W118" s="1491"/>
      <c r="X118" s="1491"/>
      <c r="Y118" s="1491"/>
      <c r="Z118" s="1491"/>
      <c r="AA118" s="1491"/>
      <c r="AB118" s="25"/>
      <c r="AC118" s="1648"/>
      <c r="AD118" s="1325"/>
      <c r="AE118" s="1325"/>
      <c r="AF118" s="1325"/>
      <c r="AG118" s="1325"/>
      <c r="AH118" s="1325"/>
      <c r="AI118" s="1325"/>
      <c r="AJ118" s="1325"/>
      <c r="AK118" s="1325"/>
      <c r="AL118" s="1325"/>
      <c r="AM118" s="1325"/>
      <c r="AN118" s="1325"/>
      <c r="AO118" s="1325"/>
      <c r="AP118" s="1325"/>
      <c r="AQ118" s="1325"/>
      <c r="AR118" s="1325"/>
      <c r="AS118" s="1325"/>
      <c r="AT118" s="13"/>
    </row>
    <row r="119" spans="16:65" ht="14.25" customHeight="1">
      <c r="AE119" s="13"/>
    </row>
    <row r="120" spans="16:65" ht="14.25" customHeight="1"/>
    <row r="121" spans="16:65" ht="14.25" customHeight="1"/>
    <row r="122" spans="16:65" ht="14.25" customHeight="1"/>
    <row r="123" spans="16:65" s="115" customFormat="1" ht="14.25" customHeight="1">
      <c r="BH123" s="4"/>
    </row>
  </sheetData>
  <mergeCells count="238">
    <mergeCell ref="C60:L64"/>
    <mergeCell ref="C24:L32"/>
    <mergeCell ref="V28:AB30"/>
    <mergeCell ref="U28:U30"/>
    <mergeCell ref="M75:M76"/>
    <mergeCell ref="M72:M73"/>
    <mergeCell ref="A60:B64"/>
    <mergeCell ref="A24:B32"/>
    <mergeCell ref="A33:L41"/>
    <mergeCell ref="N36:R37"/>
    <mergeCell ref="N38:R39"/>
    <mergeCell ref="C58:L59"/>
    <mergeCell ref="A58:B59"/>
    <mergeCell ref="C45:L47"/>
    <mergeCell ref="M58:M59"/>
    <mergeCell ref="M31:M32"/>
    <mergeCell ref="A49:B49"/>
    <mergeCell ref="A53:B57"/>
    <mergeCell ref="C53:L57"/>
    <mergeCell ref="A74:L80"/>
    <mergeCell ref="U66:U67"/>
    <mergeCell ref="U68:U69"/>
    <mergeCell ref="U70:U71"/>
    <mergeCell ref="S77:AD78"/>
    <mergeCell ref="A8:B13"/>
    <mergeCell ref="AS15:AS16"/>
    <mergeCell ref="Q21:X23"/>
    <mergeCell ref="M21:M23"/>
    <mergeCell ref="N21:P23"/>
    <mergeCell ref="Y21:AA23"/>
    <mergeCell ref="AC21:AC23"/>
    <mergeCell ref="AD21:AF23"/>
    <mergeCell ref="AG21:AN23"/>
    <mergeCell ref="AO21:AQ23"/>
    <mergeCell ref="AS21:AS23"/>
    <mergeCell ref="C21:L23"/>
    <mergeCell ref="A21:B23"/>
    <mergeCell ref="A17:B20"/>
    <mergeCell ref="M15:M16"/>
    <mergeCell ref="BI117:BJ117"/>
    <mergeCell ref="BM109:BN109"/>
    <mergeCell ref="C65:L73"/>
    <mergeCell ref="A65:B73"/>
    <mergeCell ref="BN100:BO100"/>
    <mergeCell ref="BN101:BO101"/>
    <mergeCell ref="BN98:BO98"/>
    <mergeCell ref="BN99:BO99"/>
    <mergeCell ref="BN95:BO95"/>
    <mergeCell ref="BN96:BO96"/>
    <mergeCell ref="BI110:BJ110"/>
    <mergeCell ref="BN104:BO104"/>
    <mergeCell ref="BK105:BL105"/>
    <mergeCell ref="BI92:BJ92"/>
    <mergeCell ref="BI91:BJ91"/>
    <mergeCell ref="N72:T73"/>
    <mergeCell ref="BN86:BO86"/>
    <mergeCell ref="BK87:BL87"/>
    <mergeCell ref="BK88:BL88"/>
    <mergeCell ref="BN94:BO94"/>
    <mergeCell ref="BN87:BO87"/>
    <mergeCell ref="BI90:BJ90"/>
    <mergeCell ref="N75:R76"/>
    <mergeCell ref="BI65:BJ65"/>
    <mergeCell ref="BK107:BL107"/>
    <mergeCell ref="BK106:BL106"/>
    <mergeCell ref="AK32:AK33"/>
    <mergeCell ref="AK24:AK25"/>
    <mergeCell ref="M54:M55"/>
    <mergeCell ref="A81:B83"/>
    <mergeCell ref="C81:L83"/>
    <mergeCell ref="BO109:BP109"/>
    <mergeCell ref="M63:M64"/>
    <mergeCell ref="AG68:AP75"/>
    <mergeCell ref="AE68:AF75"/>
    <mergeCell ref="AQ56:AQ57"/>
    <mergeCell ref="AZ57:AZ58"/>
    <mergeCell ref="AY70:AY71"/>
    <mergeCell ref="BI102:BJ102"/>
    <mergeCell ref="BK109:BL109"/>
    <mergeCell ref="AZ72:BH73"/>
    <mergeCell ref="BK108:BL108"/>
    <mergeCell ref="BI107:BJ107"/>
    <mergeCell ref="BI108:BJ108"/>
    <mergeCell ref="AR56:AY57"/>
    <mergeCell ref="BB26:BH27"/>
    <mergeCell ref="N27:T28"/>
    <mergeCell ref="V26:AB27"/>
    <mergeCell ref="AG3:BH3"/>
    <mergeCell ref="BI21:BJ21"/>
    <mergeCell ref="AC15:AC16"/>
    <mergeCell ref="AT21:AV23"/>
    <mergeCell ref="AW21:BD23"/>
    <mergeCell ref="C8:L13"/>
    <mergeCell ref="O15:AB16"/>
    <mergeCell ref="AE15:AR16"/>
    <mergeCell ref="C17:L20"/>
    <mergeCell ref="BI17:BJ17"/>
    <mergeCell ref="BI18:BJ18"/>
    <mergeCell ref="BE21:BG23"/>
    <mergeCell ref="BI22:BJ22"/>
    <mergeCell ref="AU15:BH16"/>
    <mergeCell ref="N15:N16"/>
    <mergeCell ref="AD15:AD16"/>
    <mergeCell ref="AT15:AT16"/>
    <mergeCell ref="BI19:BJ19"/>
    <mergeCell ref="A1:BH1"/>
    <mergeCell ref="AQ77:AQ78"/>
    <mergeCell ref="AR77:AV78"/>
    <mergeCell ref="A14:L16"/>
    <mergeCell ref="A3:B3"/>
    <mergeCell ref="BI3:BJ3"/>
    <mergeCell ref="BI4:BJ4"/>
    <mergeCell ref="BI5:BJ5"/>
    <mergeCell ref="M7:AB8"/>
    <mergeCell ref="AC7:AR7"/>
    <mergeCell ref="AS7:BH7"/>
    <mergeCell ref="BI8:BJ8"/>
    <mergeCell ref="BI9:BJ9"/>
    <mergeCell ref="AZ55:AZ56"/>
    <mergeCell ref="AQ61:AQ62"/>
    <mergeCell ref="AR61:AV62"/>
    <mergeCell ref="AQ63:AQ64"/>
    <mergeCell ref="AR63:AV64"/>
    <mergeCell ref="M44:AB44"/>
    <mergeCell ref="AC44:AR44"/>
    <mergeCell ref="M36:M37"/>
    <mergeCell ref="S36:AB37"/>
    <mergeCell ref="BI10:BJ10"/>
    <mergeCell ref="C3:AF3"/>
    <mergeCell ref="BI24:BJ24"/>
    <mergeCell ref="BI25:BJ25"/>
    <mergeCell ref="BB28:BH30"/>
    <mergeCell ref="BB24:BH25"/>
    <mergeCell ref="AS31:AS32"/>
    <mergeCell ref="AT31:AZ32"/>
    <mergeCell ref="AD40:AD41"/>
    <mergeCell ref="AT40:AT41"/>
    <mergeCell ref="AQ79:AQ80"/>
    <mergeCell ref="AR79:AV80"/>
    <mergeCell ref="AY72:AY73"/>
    <mergeCell ref="AZ70:BH71"/>
    <mergeCell ref="AD27:AJ28"/>
    <mergeCell ref="BA28:BA30"/>
    <mergeCell ref="AG53:AP59"/>
    <mergeCell ref="AE53:AF59"/>
    <mergeCell ref="BI26:BJ26"/>
    <mergeCell ref="AL26:AR27"/>
    <mergeCell ref="C49:BH49"/>
    <mergeCell ref="U32:U33"/>
    <mergeCell ref="V34:AB35"/>
    <mergeCell ref="BB34:BH35"/>
    <mergeCell ref="BI38:BJ38"/>
    <mergeCell ref="BI49:BJ49"/>
    <mergeCell ref="Z58:AC59"/>
    <mergeCell ref="Q58:Y59"/>
    <mergeCell ref="N54:AD55"/>
    <mergeCell ref="AC38:AC39"/>
    <mergeCell ref="U26:U27"/>
    <mergeCell ref="AC27:AC28"/>
    <mergeCell ref="N58:P59"/>
    <mergeCell ref="N40:N41"/>
    <mergeCell ref="BI52:BJ52"/>
    <mergeCell ref="AD36:AH37"/>
    <mergeCell ref="N31:T32"/>
    <mergeCell ref="S38:AB39"/>
    <mergeCell ref="V31:AB31"/>
    <mergeCell ref="A42:BH42"/>
    <mergeCell ref="A45:B47"/>
    <mergeCell ref="AC36:AC37"/>
    <mergeCell ref="AC40:AC41"/>
    <mergeCell ref="AT27:AZ28"/>
    <mergeCell ref="AC31:AC32"/>
    <mergeCell ref="AI36:AR37"/>
    <mergeCell ref="AL31:AR31"/>
    <mergeCell ref="AK28:AK30"/>
    <mergeCell ref="AL28:AR30"/>
    <mergeCell ref="AL34:AR35"/>
    <mergeCell ref="V24:AB25"/>
    <mergeCell ref="AT33:AZ34"/>
    <mergeCell ref="AD33:AJ34"/>
    <mergeCell ref="N33:T34"/>
    <mergeCell ref="M33:M34"/>
    <mergeCell ref="AC33:AC34"/>
    <mergeCell ref="AS33:AS34"/>
    <mergeCell ref="AS38:AS39"/>
    <mergeCell ref="AK26:AK27"/>
    <mergeCell ref="V32:AB33"/>
    <mergeCell ref="AD31:AJ32"/>
    <mergeCell ref="AS36:AS37"/>
    <mergeCell ref="U34:U35"/>
    <mergeCell ref="AD38:AH39"/>
    <mergeCell ref="AI38:AR39"/>
    <mergeCell ref="M79:M80"/>
    <mergeCell ref="M68:M69"/>
    <mergeCell ref="N68:T69"/>
    <mergeCell ref="M77:M78"/>
    <mergeCell ref="N77:R78"/>
    <mergeCell ref="BY72:BZ72"/>
    <mergeCell ref="BY73:BZ73"/>
    <mergeCell ref="BA24:BA25"/>
    <mergeCell ref="AY36:BH37"/>
    <mergeCell ref="AT38:AX39"/>
    <mergeCell ref="BB31:BH31"/>
    <mergeCell ref="BA32:BA33"/>
    <mergeCell ref="BB32:BH33"/>
    <mergeCell ref="BA34:BA35"/>
    <mergeCell ref="M38:M39"/>
    <mergeCell ref="M40:M41"/>
    <mergeCell ref="AT36:AX37"/>
    <mergeCell ref="AY38:BH39"/>
    <mergeCell ref="AL24:AR25"/>
    <mergeCell ref="AS27:AS28"/>
    <mergeCell ref="AL32:AR33"/>
    <mergeCell ref="BA26:BA27"/>
    <mergeCell ref="M27:M28"/>
    <mergeCell ref="U24:U25"/>
    <mergeCell ref="V66:AD67"/>
    <mergeCell ref="V68:AD69"/>
    <mergeCell ref="V70:AD71"/>
    <mergeCell ref="AQ71:AQ72"/>
    <mergeCell ref="N63:AC64"/>
    <mergeCell ref="Y61:Z61"/>
    <mergeCell ref="AE76:AP83"/>
    <mergeCell ref="AR81:AR83"/>
    <mergeCell ref="AQ81:AQ83"/>
    <mergeCell ref="AE60:AP67"/>
    <mergeCell ref="S75:AD76"/>
    <mergeCell ref="N79:N80"/>
    <mergeCell ref="BI89:BJ89"/>
    <mergeCell ref="BA55:BH56"/>
    <mergeCell ref="BA57:BH58"/>
    <mergeCell ref="AR71:AX72"/>
    <mergeCell ref="AQ65:AQ67"/>
    <mergeCell ref="AR65:AR67"/>
    <mergeCell ref="AS44:BH44"/>
    <mergeCell ref="BI47:BJ47"/>
    <mergeCell ref="AK34:AK35"/>
    <mergeCell ref="AS40:AS41"/>
  </mergeCells>
  <printOptions horizontalCentered="1"/>
  <pageMargins left="0.196850393700787" right="0.196850393700787" top="0.196850393700787" bottom="0.196850393700787" header="0" footer="0"/>
  <pageSetup paperSize="9" scale="97" orientation="landscape" r:id="rId1"/>
  <headerFooter alignWithMargins="0"/>
  <rowBreaks count="2" manualBreakCount="2">
    <brk id="41" max="59" man="1"/>
    <brk id="83" max="59" man="1"/>
  </rowBreaks>
</worksheet>
</file>

<file path=xl/worksheets/sheet7.xml><?xml version="1.0" encoding="utf-8"?>
<worksheet xmlns="http://schemas.openxmlformats.org/spreadsheetml/2006/main" xmlns:r="http://schemas.openxmlformats.org/officeDocument/2006/relationships">
  <sheetPr>
    <tabColor theme="4" tint="0.59999389629810485"/>
  </sheetPr>
  <dimension ref="A1:CG48"/>
  <sheetViews>
    <sheetView view="pageBreakPreview" zoomScaleSheetLayoutView="100" workbookViewId="0">
      <selection activeCell="V21" sqref="V21"/>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69" width="2.28515625" style="3" customWidth="1"/>
    <col min="70" max="16384" width="9.140625" style="3"/>
  </cols>
  <sheetData>
    <row r="1" spans="1:83" ht="15.75" customHeight="1">
      <c r="A1" s="1" t="str">
        <f>CONCATENATE([2]Sections!$K$1," - / - ",[2]Sections!$K$8," ",[2]Sections!$L$8,": ",[2]Sections!$N$8," [ ",[2]Sections!$V$2," ",ROMAN(COUNT($BM$1:$BM$799))," / ",ROMAN(BM1)," ]")</f>
        <v>Female Household Questionnaire - / - Section 5: Development Projects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83" ht="6" customHeight="1"/>
    <row r="3" spans="1:83" ht="15" customHeight="1">
      <c r="A3" s="1252">
        <f>VLOOKUP(BJ3,[2]eFHH!$K$4:$M$346,3,FALSE)</f>
        <v>5.01</v>
      </c>
      <c r="B3" s="1253"/>
      <c r="C3" s="6" t="str">
        <f>VLOOKUP(BJ3,[2]eFHH!$P$4:$BW$402,8,FALSE)</f>
        <v>What is the one project that is most needed by the people of the village?</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7"/>
      <c r="BJ3" s="9">
        <v>4.01</v>
      </c>
      <c r="BK3" s="9"/>
    </row>
    <row r="4" spans="1:83" ht="14.25" customHeight="1">
      <c r="A4" s="251">
        <v>1</v>
      </c>
      <c r="B4" s="966" t="str">
        <f>VLOOKUP(BJ3,[2]eFHH!$P$4:$BW$402,10,FALSE)</f>
        <v>Drinking Water</v>
      </c>
      <c r="C4" s="1254"/>
      <c r="D4" s="1254"/>
      <c r="E4" s="1255"/>
      <c r="F4" s="1255"/>
      <c r="G4" s="1255"/>
      <c r="H4" s="1255"/>
      <c r="I4" s="1255"/>
      <c r="J4" s="1255"/>
      <c r="K4" s="1256"/>
      <c r="L4" s="1254"/>
      <c r="M4" s="1254"/>
      <c r="N4" s="814"/>
      <c r="O4" s="251">
        <v>7</v>
      </c>
      <c r="P4" s="1248" t="str">
        <f>VLOOKUP(BJ3,[2]eFHH!$P$4:$BW$402,16,FALSE)</f>
        <v>Clinic or Other Health Facilities</v>
      </c>
      <c r="S4" s="3"/>
      <c r="T4" s="3"/>
      <c r="U4" s="814"/>
      <c r="V4" s="3"/>
      <c r="W4" s="3"/>
      <c r="X4" s="814"/>
      <c r="Y4" s="762"/>
      <c r="Z4" s="762"/>
      <c r="AA4" s="814"/>
      <c r="AB4" s="251">
        <v>13</v>
      </c>
      <c r="AC4" s="1257" t="str">
        <f>VLOOKUP(BJ3,[2]eFHH!$P$4:$BW$402,22,FALSE)</f>
        <v>Microfinance Programs</v>
      </c>
      <c r="AD4" s="1255"/>
      <c r="AG4" s="1256"/>
      <c r="AH4" s="115"/>
      <c r="AI4" s="115"/>
      <c r="AJ4" s="762"/>
      <c r="AK4" s="762"/>
      <c r="AL4" s="762"/>
      <c r="AM4" s="762"/>
      <c r="AN4" s="762"/>
      <c r="AO4" s="762"/>
      <c r="AP4" s="762"/>
      <c r="AQ4" s="595" t="s">
        <v>6</v>
      </c>
      <c r="AR4" s="1258" t="str">
        <f>VLOOKUP(BJ3,[2]eFHH!$P$4:$BW$402,27,FALSE)</f>
        <v>Other:</v>
      </c>
      <c r="AS4" s="1259"/>
      <c r="AT4" s="1259"/>
      <c r="AU4" s="1259"/>
      <c r="AV4" s="1259"/>
      <c r="AW4" s="1259"/>
      <c r="AX4" s="1259"/>
      <c r="AY4" s="1259"/>
      <c r="AZ4" s="1259"/>
      <c r="BA4" s="1259"/>
      <c r="BB4" s="1259"/>
      <c r="BC4" s="1259"/>
      <c r="BD4" s="1259"/>
      <c r="BE4" s="1259"/>
      <c r="BF4" s="1259"/>
      <c r="BG4" s="1259"/>
      <c r="BH4" s="1259"/>
      <c r="BI4" s="1259"/>
      <c r="BJ4" s="969">
        <f>VLOOKUP(BJ3,[2]eFHH!$P$4:$BW$402,60,FALSE)</f>
        <v>0</v>
      </c>
      <c r="BK4" s="969"/>
    </row>
    <row r="5" spans="1:83" ht="14.25" customHeight="1">
      <c r="A5" s="251">
        <v>2</v>
      </c>
      <c r="B5" s="812" t="str">
        <f>VLOOKUP(BJ3,[2]eFHH!$P$4:$BW$402,11,FALSE)</f>
        <v>Irrigation</v>
      </c>
      <c r="C5" s="27"/>
      <c r="D5" s="27"/>
      <c r="E5" s="27"/>
      <c r="F5" s="27"/>
      <c r="G5" s="27"/>
      <c r="H5" s="27"/>
      <c r="I5" s="27"/>
      <c r="J5" s="27"/>
      <c r="K5" s="27"/>
      <c r="L5" s="27"/>
      <c r="M5" s="27"/>
      <c r="N5" s="12"/>
      <c r="O5" s="251">
        <v>8</v>
      </c>
      <c r="P5" s="812" t="str">
        <f>VLOOKUP(BJ3,[2]eFHH!$P$4:$BW$402,17,FALSE)</f>
        <v>Seeds</v>
      </c>
      <c r="S5" s="3"/>
      <c r="T5" s="3"/>
      <c r="U5" s="12"/>
      <c r="V5" s="3"/>
      <c r="W5" s="3"/>
      <c r="X5" s="12"/>
      <c r="Y5" s="13"/>
      <c r="Z5" s="13"/>
      <c r="AA5" s="12"/>
      <c r="AB5" s="251">
        <v>14</v>
      </c>
      <c r="AC5" s="1260" t="str">
        <f>VLOOKUP(BJ3,[2]eFHH!$P$4:$BW$402,23,FALSE)</f>
        <v>Communal Toilet Facilities</v>
      </c>
      <c r="AD5" s="33"/>
      <c r="AG5" s="21"/>
      <c r="AH5" s="115"/>
      <c r="AI5" s="115"/>
      <c r="AJ5" s="13"/>
      <c r="AK5" s="13"/>
      <c r="AL5" s="13"/>
      <c r="AM5" s="13"/>
      <c r="AN5" s="13"/>
      <c r="AO5" s="13"/>
      <c r="AP5" s="13"/>
      <c r="AQ5" s="595"/>
      <c r="AR5" s="1258"/>
      <c r="AS5" s="1259"/>
      <c r="AT5" s="1259"/>
      <c r="AU5" s="1259"/>
      <c r="AV5" s="1259"/>
      <c r="AW5" s="1259"/>
      <c r="AX5" s="1259"/>
      <c r="AY5" s="1259"/>
      <c r="AZ5" s="1259"/>
      <c r="BA5" s="1259"/>
      <c r="BB5" s="1259"/>
      <c r="BC5" s="1259"/>
      <c r="BD5" s="1259"/>
      <c r="BE5" s="1259"/>
      <c r="BF5" s="1259"/>
      <c r="BG5" s="1259"/>
      <c r="BH5" s="1259"/>
      <c r="BI5" s="1259"/>
      <c r="BJ5" s="972" t="str">
        <f>VLOOKUP(BJ3,[2]eFHH!$P$4:$BW$402,3,FALSE)</f>
        <v/>
      </c>
      <c r="BK5" s="972"/>
    </row>
    <row r="6" spans="1:83" ht="14.25" customHeight="1">
      <c r="A6" s="251">
        <v>3</v>
      </c>
      <c r="B6" s="812" t="str">
        <f>VLOOKUP(BJ3,[2]eFHH!$P$4:$BW$402,12,FALSE)</f>
        <v>Schools</v>
      </c>
      <c r="C6" s="27"/>
      <c r="D6" s="27"/>
      <c r="E6" s="27"/>
      <c r="F6" s="27"/>
      <c r="G6" s="27"/>
      <c r="H6" s="27"/>
      <c r="I6" s="27"/>
      <c r="J6" s="27"/>
      <c r="K6" s="27"/>
      <c r="L6" s="27"/>
      <c r="M6" s="27"/>
      <c r="N6" s="12"/>
      <c r="O6" s="251">
        <v>9</v>
      </c>
      <c r="P6" s="812" t="str">
        <f>VLOOKUP(BJ3,[2]eFHH!$P$4:$BW$402,18,FALSE)</f>
        <v>Agricultural Equipment</v>
      </c>
      <c r="S6" s="3"/>
      <c r="T6" s="3"/>
      <c r="U6" s="12"/>
      <c r="V6" s="3"/>
      <c r="W6" s="3"/>
      <c r="X6" s="12"/>
      <c r="Y6" s="13"/>
      <c r="Z6" s="13"/>
      <c r="AA6" s="12"/>
      <c r="AB6" s="251">
        <v>15</v>
      </c>
      <c r="AC6" s="1260" t="str">
        <f>VLOOKUP(BJ3,[2]eFHH!$P$4:$BW$402,24,FALSE)</f>
        <v>Community Center</v>
      </c>
      <c r="AD6" s="33"/>
      <c r="AG6" s="557"/>
      <c r="AH6" s="115"/>
      <c r="AI6" s="115"/>
      <c r="AJ6" s="13"/>
      <c r="AK6" s="13"/>
      <c r="AL6" s="13"/>
      <c r="AM6" s="13"/>
      <c r="AN6" s="13"/>
      <c r="AO6" s="13"/>
      <c r="AP6" s="13"/>
      <c r="AQ6" s="595"/>
      <c r="AR6" s="1258"/>
      <c r="AS6" s="1259"/>
      <c r="AT6" s="1259"/>
      <c r="AU6" s="1259"/>
      <c r="AV6" s="1259"/>
      <c r="AW6" s="1259"/>
      <c r="AX6" s="1259"/>
      <c r="AY6" s="1259"/>
      <c r="AZ6" s="1259"/>
      <c r="BA6" s="1259"/>
      <c r="BB6" s="1259"/>
      <c r="BC6" s="1259"/>
      <c r="BD6" s="1259"/>
      <c r="BE6" s="1259"/>
      <c r="BF6" s="1259"/>
      <c r="BG6" s="1259"/>
      <c r="BH6" s="1259"/>
      <c r="BI6" s="1259"/>
      <c r="BJ6" s="3"/>
      <c r="BK6" s="3"/>
    </row>
    <row r="7" spans="1:83" ht="14.25" customHeight="1">
      <c r="A7" s="251">
        <v>4</v>
      </c>
      <c r="B7" s="953" t="str">
        <f>VLOOKUP(BJ3,[2]eFHH!$P$4:$BW$402,13,FALSE)</f>
        <v>Training or Literacy Courses for Women</v>
      </c>
      <c r="C7" s="27"/>
      <c r="D7" s="27"/>
      <c r="E7" s="956"/>
      <c r="F7" s="336"/>
      <c r="G7" s="21"/>
      <c r="H7" s="21"/>
      <c r="I7" s="27"/>
      <c r="J7" s="956"/>
      <c r="K7" s="33"/>
      <c r="L7" s="21"/>
      <c r="M7" s="21"/>
      <c r="N7" s="12"/>
      <c r="O7" s="251">
        <v>10</v>
      </c>
      <c r="P7" s="812" t="str">
        <f>VLOOKUP(BJ3,[2]eFHH!$P$4:$BW$402,19,FALSE)</f>
        <v>Livestock</v>
      </c>
      <c r="S7" s="3"/>
      <c r="T7" s="3"/>
      <c r="U7" s="12"/>
      <c r="V7" s="3"/>
      <c r="W7" s="3"/>
      <c r="X7" s="12"/>
      <c r="Y7" s="13"/>
      <c r="Z7" s="13"/>
      <c r="AA7" s="12"/>
      <c r="AB7" s="251">
        <v>16</v>
      </c>
      <c r="AC7" s="1260" t="str">
        <f>VLOOKUP(BJ3,[2]eFHH!$P$4:$BW$402,25,FALSE)</f>
        <v>Mosque</v>
      </c>
      <c r="AD7" s="336"/>
      <c r="AG7" s="557"/>
      <c r="AH7" s="115"/>
      <c r="AI7" s="115"/>
      <c r="AJ7" s="13"/>
      <c r="AK7" s="13"/>
      <c r="AL7" s="13"/>
      <c r="AM7" s="13"/>
      <c r="AN7" s="13"/>
      <c r="AO7" s="13"/>
      <c r="AP7" s="13"/>
      <c r="AQ7" s="595"/>
      <c r="AR7" s="1258"/>
      <c r="AS7" s="1259"/>
      <c r="AT7" s="1259"/>
      <c r="AU7" s="1259"/>
      <c r="AV7" s="1259"/>
      <c r="AW7" s="1259"/>
      <c r="AX7" s="1259"/>
      <c r="AY7" s="1259"/>
      <c r="AZ7" s="1259"/>
      <c r="BA7" s="1259"/>
      <c r="BB7" s="1259"/>
      <c r="BC7" s="1259"/>
      <c r="BD7" s="1259"/>
      <c r="BE7" s="1259"/>
      <c r="BF7" s="1259"/>
      <c r="BG7" s="1259"/>
      <c r="BH7" s="1259"/>
      <c r="BI7" s="1259"/>
      <c r="BJ7" s="24"/>
      <c r="BK7" s="24"/>
    </row>
    <row r="8" spans="1:83" ht="14.25" customHeight="1">
      <c r="A8" s="251">
        <v>5</v>
      </c>
      <c r="B8" s="812" t="str">
        <f>VLOOKUP(BJ3,[2]eFHH!$P$4:$BW$402,14,FALSE)</f>
        <v>Training or Literacy Courses for Men</v>
      </c>
      <c r="C8" s="27"/>
      <c r="D8" s="27"/>
      <c r="E8" s="27"/>
      <c r="F8" s="27"/>
      <c r="G8" s="27"/>
      <c r="H8" s="27"/>
      <c r="I8" s="27"/>
      <c r="J8" s="27"/>
      <c r="K8" s="27"/>
      <c r="L8" s="27"/>
      <c r="M8" s="27"/>
      <c r="N8" s="12"/>
      <c r="O8" s="251">
        <v>11</v>
      </c>
      <c r="P8" s="479" t="str">
        <f>VLOOKUP(BJ3,[2]eFHH!$P$4:$BW$402,20,FALSE)</f>
        <v>Roads or Bridges</v>
      </c>
      <c r="S8" s="3"/>
      <c r="T8" s="3"/>
      <c r="U8" s="12"/>
      <c r="V8" s="3"/>
      <c r="W8" s="3"/>
      <c r="X8" s="12"/>
      <c r="Y8" s="13"/>
      <c r="Z8" s="13"/>
      <c r="AA8" s="12"/>
      <c r="AB8" s="315">
        <v>17</v>
      </c>
      <c r="AC8" s="1260" t="str">
        <f>VLOOKUP(BJ3,[2]eFHH!$P$4:$BW$402,26,FALSE)</f>
        <v>Flood Protection Wall</v>
      </c>
      <c r="AD8" s="336"/>
      <c r="AG8" s="336"/>
      <c r="AH8" s="13"/>
      <c r="AI8" s="13"/>
      <c r="AJ8" s="13"/>
      <c r="AK8" s="13"/>
      <c r="AL8" s="13"/>
      <c r="AM8" s="13"/>
      <c r="AN8" s="13"/>
      <c r="AO8" s="13"/>
      <c r="AP8" s="13"/>
      <c r="AQ8" s="595"/>
      <c r="AR8" s="1258"/>
      <c r="AS8" s="1259"/>
      <c r="AT8" s="1259"/>
      <c r="AU8" s="1259"/>
      <c r="AV8" s="1259"/>
      <c r="AW8" s="1259"/>
      <c r="AX8" s="1259"/>
      <c r="AY8" s="1259"/>
      <c r="AZ8" s="1259"/>
      <c r="BA8" s="1259"/>
      <c r="BB8" s="1259"/>
      <c r="BC8" s="1259"/>
      <c r="BD8" s="1259"/>
      <c r="BE8" s="1259"/>
      <c r="BF8" s="1259"/>
      <c r="BG8" s="1259"/>
      <c r="BH8" s="1261"/>
      <c r="BI8" s="1261"/>
      <c r="BJ8" s="66"/>
      <c r="BK8" s="66"/>
    </row>
    <row r="9" spans="1:83" ht="14.25" customHeight="1">
      <c r="A9" s="251">
        <v>6</v>
      </c>
      <c r="B9" s="1262" t="str">
        <f>VLOOKUP(BJ3,[2]eFHH!$P$4:$BW$402,15,FALSE)</f>
        <v>Health or Hygiene Courses</v>
      </c>
      <c r="C9" s="547"/>
      <c r="D9" s="547"/>
      <c r="E9" s="547"/>
      <c r="F9" s="547"/>
      <c r="G9" s="547"/>
      <c r="H9" s="547"/>
      <c r="I9" s="547"/>
      <c r="J9" s="547"/>
      <c r="K9" s="547"/>
      <c r="L9" s="547"/>
      <c r="M9" s="547"/>
      <c r="N9" s="564"/>
      <c r="O9" s="251">
        <v>12</v>
      </c>
      <c r="P9" s="1022" t="str">
        <f>VLOOKUP(BJ3,[2]eFHH!$P$4:$BW$402,21,FALSE)</f>
        <v>Electricity</v>
      </c>
      <c r="Q9" s="154"/>
      <c r="R9" s="154"/>
      <c r="S9" s="48"/>
      <c r="T9" s="48"/>
      <c r="U9" s="564"/>
      <c r="V9" s="48"/>
      <c r="W9" s="48"/>
      <c r="X9" s="564"/>
      <c r="Y9" s="308"/>
      <c r="Z9" s="308"/>
      <c r="AA9" s="564"/>
      <c r="AB9" s="1263"/>
      <c r="AC9" s="1264"/>
      <c r="AD9" s="1264"/>
      <c r="AE9" s="1264"/>
      <c r="AF9" s="1264"/>
      <c r="AG9" s="1265"/>
      <c r="AH9" s="317"/>
      <c r="AI9" s="317"/>
      <c r="AJ9" s="317"/>
      <c r="AK9" s="317"/>
      <c r="AL9" s="317"/>
      <c r="AM9" s="317"/>
      <c r="AN9" s="317"/>
      <c r="AO9" s="317"/>
      <c r="AP9" s="317"/>
      <c r="AQ9" s="251" t="s">
        <v>5</v>
      </c>
      <c r="AR9" s="357" t="str">
        <f>VLOOKUP(BJ3,[2]eFHH!$P$4:$BW$402,28,FALSE)</f>
        <v>Nothing</v>
      </c>
      <c r="AS9" s="253"/>
      <c r="AT9" s="253"/>
      <c r="AU9" s="253"/>
      <c r="AV9" s="253"/>
      <c r="AW9" s="253"/>
      <c r="AX9" s="253"/>
      <c r="AY9" s="253"/>
      <c r="AZ9" s="253"/>
      <c r="BA9" s="253"/>
      <c r="BB9" s="253"/>
      <c r="BC9" s="253"/>
      <c r="BD9" s="253"/>
      <c r="BE9" s="253"/>
      <c r="BF9" s="253"/>
      <c r="BG9" s="253"/>
      <c r="BH9" s="251" t="s">
        <v>0</v>
      </c>
      <c r="BI9" s="251" t="s">
        <v>1</v>
      </c>
      <c r="BJ9" s="1266"/>
      <c r="BK9" s="1266"/>
    </row>
    <row r="10" spans="1:83" ht="9.9499999999999993"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1266"/>
      <c r="BK10" s="1266"/>
      <c r="BN10" s="1267">
        <v>4.03</v>
      </c>
      <c r="BO10" s="1268"/>
    </row>
    <row r="11" spans="1:83" ht="15" customHeight="1">
      <c r="A11" s="1134">
        <f>VLOOKUP(BN10,[2]eFHH!$K$4:$M$346,3,FALSE)</f>
        <v>5.0199999999999996</v>
      </c>
      <c r="B11" s="1134"/>
      <c r="C11" s="256" t="str">
        <f>VLOOKUP(BN10,[2]eFHH!$P$4:$BW$402,8,FALSE)</f>
        <v>During the past 3 years, have any development projects been implemented? (like drinking wells, road construction, electricity, courses?)</v>
      </c>
      <c r="D11" s="256"/>
      <c r="E11" s="256"/>
      <c r="F11" s="256"/>
      <c r="G11" s="256"/>
      <c r="H11" s="256"/>
      <c r="I11" s="256"/>
      <c r="J11" s="256"/>
      <c r="K11" s="256"/>
      <c r="L11" s="256"/>
      <c r="M11" s="256"/>
      <c r="N11" s="256"/>
      <c r="O11" s="256"/>
      <c r="P11" s="256"/>
      <c r="Q11" s="256"/>
      <c r="R11" s="256"/>
      <c r="S11" s="256"/>
      <c r="U11" s="579"/>
      <c r="V11" s="1252">
        <f>VLOOKUP(BJ35,[2]eFHH!$K$4:$M$346,3,FALSE)</f>
        <v>5.0499999999999989</v>
      </c>
      <c r="W11" s="1253"/>
      <c r="X11" s="15" t="str">
        <f>VLOOKUP(BJ35,[2]eFHH!$P$4:$BW$402,8,FALSE)</f>
        <v>Currently, are there any vocational training or literacy courses for women being taught in the village?</v>
      </c>
      <c r="Y11" s="15"/>
      <c r="Z11" s="15"/>
      <c r="AA11" s="15"/>
      <c r="AB11" s="15"/>
      <c r="AC11" s="15"/>
      <c r="AD11" s="15"/>
      <c r="AE11" s="15"/>
      <c r="AF11" s="15"/>
      <c r="AG11" s="15"/>
      <c r="AH11" s="15"/>
      <c r="AI11" s="15"/>
      <c r="AJ11" s="15"/>
      <c r="AK11" s="15"/>
      <c r="AL11" s="15"/>
      <c r="AM11" s="15"/>
      <c r="AN11" s="16"/>
      <c r="AO11" s="1269"/>
      <c r="AP11" s="810"/>
      <c r="BN11" s="1270">
        <f>VLOOKUP(BN10,[2]eFHH!$P$4:$BW$402,60,FALSE)</f>
        <v>0</v>
      </c>
      <c r="BO11" s="1271"/>
    </row>
    <row r="12" spans="1:83" ht="15" customHeight="1">
      <c r="A12" s="1134"/>
      <c r="B12" s="1134"/>
      <c r="C12" s="256"/>
      <c r="D12" s="256"/>
      <c r="E12" s="256"/>
      <c r="F12" s="256"/>
      <c r="G12" s="256"/>
      <c r="H12" s="256"/>
      <c r="I12" s="256"/>
      <c r="J12" s="256"/>
      <c r="K12" s="256"/>
      <c r="L12" s="256"/>
      <c r="M12" s="256"/>
      <c r="N12" s="256"/>
      <c r="O12" s="256"/>
      <c r="P12" s="256"/>
      <c r="Q12" s="256"/>
      <c r="R12" s="256"/>
      <c r="S12" s="256"/>
      <c r="T12" s="3"/>
      <c r="U12" s="544"/>
      <c r="V12" s="1272"/>
      <c r="W12" s="1273"/>
      <c r="X12" s="18"/>
      <c r="Y12" s="18"/>
      <c r="Z12" s="18"/>
      <c r="AA12" s="18"/>
      <c r="AB12" s="18"/>
      <c r="AC12" s="18"/>
      <c r="AD12" s="18"/>
      <c r="AE12" s="18"/>
      <c r="AF12" s="18"/>
      <c r="AG12" s="18"/>
      <c r="AH12" s="18"/>
      <c r="AI12" s="18"/>
      <c r="AJ12" s="18"/>
      <c r="AK12" s="18"/>
      <c r="AL12" s="18"/>
      <c r="AM12" s="18"/>
      <c r="AN12" s="287"/>
      <c r="AO12" s="1274"/>
      <c r="AP12" s="816"/>
      <c r="AQ12" s="3"/>
      <c r="AR12" s="3"/>
      <c r="AS12" s="3"/>
      <c r="AT12" s="3"/>
      <c r="AU12" s="3"/>
      <c r="AV12" s="3"/>
      <c r="AW12" s="3"/>
      <c r="AX12" s="3"/>
      <c r="AY12" s="3"/>
      <c r="AZ12" s="3"/>
      <c r="BA12" s="3"/>
      <c r="BB12" s="3"/>
      <c r="BC12" s="3"/>
      <c r="BD12" s="3"/>
      <c r="BE12" s="3"/>
      <c r="BF12" s="3"/>
      <c r="BG12" s="3"/>
      <c r="BH12" s="3"/>
      <c r="BI12" s="3"/>
      <c r="BJ12" s="3"/>
      <c r="BK12" s="3"/>
      <c r="BN12" s="1275">
        <f>VLOOKUP(BN10,[2]eFHH!$P$4:$BW$402,3,FALSE)</f>
        <v>5.0499999999999989</v>
      </c>
      <c r="BO12" s="1276"/>
    </row>
    <row r="13" spans="1:83" s="811" customFormat="1" ht="15" customHeight="1">
      <c r="A13" s="1134"/>
      <c r="B13" s="1134"/>
      <c r="C13" s="256"/>
      <c r="D13" s="256"/>
      <c r="E13" s="256"/>
      <c r="F13" s="256"/>
      <c r="G13" s="256"/>
      <c r="H13" s="256"/>
      <c r="I13" s="256"/>
      <c r="J13" s="256"/>
      <c r="K13" s="256"/>
      <c r="L13" s="256"/>
      <c r="M13" s="256"/>
      <c r="N13" s="256"/>
      <c r="O13" s="256"/>
      <c r="P13" s="256"/>
      <c r="Q13" s="256"/>
      <c r="R13" s="256"/>
      <c r="S13" s="256"/>
      <c r="U13" s="1277"/>
      <c r="V13" s="288">
        <v>1</v>
      </c>
      <c r="W13" s="812" t="str">
        <f>VLOOKUP(BJ35,[2]eFHH!$P$1:$XX$3017,10,FALSE)</f>
        <v>No</v>
      </c>
      <c r="X13" s="2"/>
      <c r="Y13" s="272"/>
      <c r="Z13" s="2"/>
      <c r="AA13" s="1139"/>
      <c r="AB13" s="1139"/>
      <c r="AC13" s="2"/>
      <c r="AD13" s="13"/>
      <c r="AE13" s="28"/>
      <c r="AF13" s="479"/>
      <c r="AG13" s="13"/>
      <c r="AH13" s="2"/>
      <c r="AI13" s="272"/>
      <c r="AJ13" s="2"/>
      <c r="AK13" s="2"/>
      <c r="AL13" s="2"/>
      <c r="AM13" s="4"/>
      <c r="AN13" s="251" t="s">
        <v>0</v>
      </c>
      <c r="AO13" s="830"/>
      <c r="AP13" s="830"/>
      <c r="BN13" s="810"/>
      <c r="BO13" s="21"/>
    </row>
    <row r="14" spans="1:83" s="811" customFormat="1" ht="14.25" customHeight="1">
      <c r="A14" s="288">
        <v>1</v>
      </c>
      <c r="B14" s="812" t="str">
        <f>VLOOKUP(BN10,[2]eFHH!$P$4:$BW$402,10,FALSE)</f>
        <v>No</v>
      </c>
      <c r="C14" s="2"/>
      <c r="D14" s="290" t="str">
        <f>CONCATENATE("[&gt;&gt;",VLOOKUP(BN10,[2]eFHH!$P$1:$BXX$3017,3,FALSE),"]")</f>
        <v>[&gt;&gt;5.05]</v>
      </c>
      <c r="E14" s="2"/>
      <c r="F14" s="2"/>
      <c r="G14" s="2"/>
      <c r="H14" s="2"/>
      <c r="I14" s="13"/>
      <c r="J14" s="288" t="s">
        <v>0</v>
      </c>
      <c r="K14" s="479" t="s">
        <v>70</v>
      </c>
      <c r="L14" s="13"/>
      <c r="M14" s="2"/>
      <c r="N14" s="272" t="str">
        <f>CONCATENATE("[&gt;&gt;",VLOOKUP(BN10,[2]eFHH!$P$1:$BXX$3017,3,FALSE),"]")</f>
        <v>[&gt;&gt;5.05]</v>
      </c>
      <c r="O14" s="2"/>
      <c r="P14" s="2"/>
      <c r="Q14" s="2"/>
      <c r="R14" s="4"/>
      <c r="S14" s="124"/>
      <c r="U14" s="1277"/>
      <c r="V14" s="251">
        <v>2</v>
      </c>
      <c r="W14" s="1222" t="str">
        <f>VLOOKUP(BJ35,[2]eFHH!$P$1:$XX$3017,11,FALSE)</f>
        <v>Yes</v>
      </c>
      <c r="X14" s="564"/>
      <c r="Y14" s="276"/>
      <c r="Z14" s="547"/>
      <c r="AA14" s="547"/>
      <c r="AB14" s="547"/>
      <c r="AC14" s="547"/>
      <c r="AD14" s="547"/>
      <c r="AE14" s="47"/>
      <c r="AF14" s="930"/>
      <c r="AG14" s="308"/>
      <c r="AH14" s="48"/>
      <c r="AI14" s="547"/>
      <c r="AJ14" s="547"/>
      <c r="AK14" s="276"/>
      <c r="AL14" s="547"/>
      <c r="AM14" s="154"/>
      <c r="AN14" s="251" t="s">
        <v>1</v>
      </c>
      <c r="AP14" s="21"/>
      <c r="BN14" s="816"/>
      <c r="BO14" s="21"/>
    </row>
    <row r="15" spans="1:83" s="811" customFormat="1" ht="14.25" customHeight="1">
      <c r="A15" s="251">
        <v>2</v>
      </c>
      <c r="B15" s="1222" t="str">
        <f>VLOOKUP(BN10,[2]eFHH!$P$4:$BW$402,11,FALSE)</f>
        <v>Yes</v>
      </c>
      <c r="C15" s="547"/>
      <c r="D15" s="1278"/>
      <c r="E15" s="547"/>
      <c r="F15" s="547"/>
      <c r="G15" s="547"/>
      <c r="H15" s="547"/>
      <c r="I15" s="547"/>
      <c r="J15" s="251" t="s">
        <v>1</v>
      </c>
      <c r="K15" s="930" t="s">
        <v>71</v>
      </c>
      <c r="L15" s="308"/>
      <c r="M15" s="48"/>
      <c r="N15" s="547"/>
      <c r="O15" s="276" t="str">
        <f>CONCATENATE("[&gt;&gt;",VLOOKUP(BN10,[2]eFHH!$P$1:$BXX$3017,3,FALSE),"]")</f>
        <v>[&gt;&gt;5.05]</v>
      </c>
      <c r="P15" s="1278"/>
      <c r="Q15" s="547"/>
      <c r="R15" s="154"/>
      <c r="S15" s="176"/>
      <c r="V15" s="22"/>
      <c r="W15" s="953"/>
      <c r="X15" s="13"/>
      <c r="Y15" s="13"/>
      <c r="Z15" s="13"/>
      <c r="AA15" s="13"/>
      <c r="AB15" s="13"/>
      <c r="AC15" s="13"/>
      <c r="AD15" s="13"/>
      <c r="AF15" s="22"/>
      <c r="AG15" s="953"/>
      <c r="AH15" s="298"/>
      <c r="AI15" s="298"/>
      <c r="AJ15" s="298"/>
      <c r="AK15" s="298"/>
      <c r="AL15" s="298"/>
      <c r="AM15" s="298"/>
      <c r="AN15" s="13"/>
      <c r="AP15" s="21"/>
      <c r="BO15" s="21"/>
    </row>
    <row r="16" spans="1:83" s="811" customFormat="1" ht="14.25" customHeight="1">
      <c r="V16" s="22"/>
      <c r="W16" s="953"/>
      <c r="X16" s="953"/>
      <c r="Y16" s="953"/>
      <c r="Z16" s="953"/>
      <c r="AA16" s="953"/>
      <c r="AB16" s="953"/>
      <c r="AC16" s="953"/>
      <c r="AD16" s="953"/>
      <c r="AF16" s="22"/>
      <c r="AG16" s="953"/>
      <c r="AH16" s="298"/>
      <c r="AI16" s="298"/>
      <c r="AJ16" s="298"/>
      <c r="AK16" s="298"/>
      <c r="AL16" s="298"/>
      <c r="AM16" s="298"/>
      <c r="AP16" s="21"/>
      <c r="BL16" s="1279"/>
      <c r="BM16" s="1280"/>
      <c r="BN16" s="1267">
        <v>4.0599999999999996</v>
      </c>
      <c r="BO16" s="1268"/>
      <c r="BP16" s="8"/>
      <c r="BQ16" s="8"/>
      <c r="BR16" s="8"/>
      <c r="BS16" s="8"/>
      <c r="BT16" s="8"/>
      <c r="BU16" s="8"/>
      <c r="BV16" s="8"/>
      <c r="BW16" s="8"/>
      <c r="BX16" s="8"/>
      <c r="BY16" s="8"/>
      <c r="BZ16" s="8"/>
      <c r="CA16" s="8"/>
      <c r="CB16" s="8"/>
      <c r="CC16" s="8"/>
      <c r="CD16" s="8"/>
      <c r="CE16" s="8"/>
    </row>
    <row r="17" spans="1:85" s="811" customFormat="1" ht="15" customHeight="1">
      <c r="A17" s="1281">
        <f>VLOOKUP(BN16,[2]eFHH!$K$4:$M$346,3,FALSE)</f>
        <v>5.0299999999999994</v>
      </c>
      <c r="B17" s="1281"/>
      <c r="C17" s="256" t="str">
        <f>VLOOKUP(BN16,[2]eFHH!$P$4:$BW$402,8,FALSE)</f>
        <v>Do you have any disatisfaction with the way in which these projects were implemented or constructed? [IF YES] What is your main disatisfaction?</v>
      </c>
      <c r="D17" s="256"/>
      <c r="E17" s="256"/>
      <c r="F17" s="256"/>
      <c r="G17" s="256"/>
      <c r="H17" s="256"/>
      <c r="I17" s="256"/>
      <c r="J17" s="256"/>
      <c r="K17" s="256"/>
      <c r="L17" s="256"/>
      <c r="M17" s="256"/>
      <c r="N17" s="256"/>
      <c r="O17" s="256"/>
      <c r="P17" s="256"/>
      <c r="Q17" s="256"/>
      <c r="R17" s="256"/>
      <c r="S17" s="256"/>
      <c r="V17" s="22"/>
      <c r="W17" s="953"/>
      <c r="X17" s="953"/>
      <c r="Y17" s="953"/>
      <c r="Z17" s="953"/>
      <c r="AA17" s="953"/>
      <c r="AB17" s="953"/>
      <c r="AC17" s="953"/>
      <c r="AD17" s="953"/>
      <c r="AF17" s="22"/>
      <c r="AG17" s="953"/>
      <c r="AH17" s="298"/>
      <c r="AI17" s="298"/>
      <c r="AJ17" s="298"/>
      <c r="AK17" s="298"/>
      <c r="AL17" s="298"/>
      <c r="AM17" s="298"/>
      <c r="AP17" s="21"/>
      <c r="BM17" s="1280"/>
      <c r="BN17" s="1270">
        <f>VLOOKUP(BN16,[2]eFHH!$P$4:$BW$402,60,FALSE)</f>
        <v>0</v>
      </c>
      <c r="BO17" s="1271"/>
      <c r="BP17" s="8"/>
      <c r="BQ17" s="8"/>
      <c r="BR17" s="8"/>
      <c r="BS17" s="8"/>
      <c r="BT17" s="8"/>
      <c r="BU17" s="8"/>
      <c r="BV17" s="8"/>
      <c r="BW17" s="8"/>
      <c r="BX17" s="8"/>
      <c r="BY17" s="8"/>
      <c r="BZ17" s="8"/>
      <c r="CA17" s="8"/>
      <c r="CB17" s="8"/>
      <c r="CC17" s="8"/>
      <c r="CD17" s="8"/>
      <c r="CE17" s="8"/>
      <c r="CF17" s="810"/>
      <c r="CG17" s="810"/>
    </row>
    <row r="18" spans="1:85" s="811" customFormat="1" ht="15" customHeight="1">
      <c r="A18" s="1281"/>
      <c r="B18" s="1281"/>
      <c r="C18" s="256"/>
      <c r="D18" s="256"/>
      <c r="E18" s="256"/>
      <c r="F18" s="256"/>
      <c r="G18" s="256"/>
      <c r="H18" s="256"/>
      <c r="I18" s="256"/>
      <c r="J18" s="256"/>
      <c r="K18" s="256"/>
      <c r="L18" s="256"/>
      <c r="M18" s="256"/>
      <c r="N18" s="256"/>
      <c r="O18" s="256"/>
      <c r="P18" s="256"/>
      <c r="Q18" s="256"/>
      <c r="R18" s="256"/>
      <c r="S18" s="256"/>
      <c r="V18" s="22"/>
      <c r="W18" s="953"/>
      <c r="X18" s="953"/>
      <c r="Y18" s="953"/>
      <c r="Z18" s="953"/>
      <c r="AA18" s="953"/>
      <c r="AB18" s="953"/>
      <c r="AC18" s="953"/>
      <c r="AD18" s="953"/>
      <c r="AF18" s="22"/>
      <c r="AG18" s="953"/>
      <c r="AH18" s="298"/>
      <c r="AI18" s="298"/>
      <c r="AJ18" s="298"/>
      <c r="AK18" s="298"/>
      <c r="AL18" s="298"/>
      <c r="AM18" s="298"/>
      <c r="AO18" s="1282"/>
      <c r="AP18" s="21"/>
      <c r="BM18" s="22"/>
      <c r="BN18" s="1275" t="str">
        <f>VLOOKUP(BN16,[2]eFHH!$P$4:$BW$402,3,FALSE)</f>
        <v/>
      </c>
      <c r="BO18" s="1276"/>
      <c r="BP18" s="272"/>
      <c r="BQ18" s="13"/>
      <c r="BR18" s="13"/>
      <c r="BS18" s="13"/>
      <c r="BT18" s="13"/>
      <c r="BU18" s="13"/>
      <c r="BV18" s="22"/>
      <c r="BW18" s="968"/>
      <c r="BX18" s="13"/>
      <c r="BY18" s="13"/>
      <c r="BZ18" s="272"/>
      <c r="CA18" s="13"/>
      <c r="CB18" s="13"/>
      <c r="CC18" s="13"/>
      <c r="CD18" s="4"/>
      <c r="CE18" s="4"/>
      <c r="CF18" s="816"/>
      <c r="CG18" s="816"/>
    </row>
    <row r="19" spans="1:85" s="811" customFormat="1" ht="15" customHeight="1">
      <c r="A19" s="1281"/>
      <c r="B19" s="1281"/>
      <c r="C19" s="256"/>
      <c r="D19" s="256"/>
      <c r="E19" s="256"/>
      <c r="F19" s="256"/>
      <c r="G19" s="256"/>
      <c r="H19" s="256"/>
      <c r="I19" s="256"/>
      <c r="J19" s="256"/>
      <c r="K19" s="256"/>
      <c r="L19" s="256"/>
      <c r="M19" s="256"/>
      <c r="N19" s="256"/>
      <c r="O19" s="256"/>
      <c r="P19" s="256"/>
      <c r="Q19" s="256"/>
      <c r="R19" s="256"/>
      <c r="S19" s="256"/>
      <c r="V19" s="22"/>
      <c r="W19" s="953"/>
      <c r="X19" s="953"/>
      <c r="Y19" s="953"/>
      <c r="Z19" s="953"/>
      <c r="AA19" s="953"/>
      <c r="AB19" s="953"/>
      <c r="AC19" s="953"/>
      <c r="AD19" s="953"/>
      <c r="AF19" s="22"/>
      <c r="AG19" s="953"/>
      <c r="AH19" s="953"/>
      <c r="AI19" s="953"/>
      <c r="AJ19" s="953"/>
      <c r="AK19" s="953"/>
      <c r="AL19" s="953"/>
      <c r="AM19" s="953"/>
      <c r="AN19" s="953"/>
      <c r="AO19" s="4"/>
      <c r="AP19" s="21"/>
      <c r="BM19" s="22"/>
      <c r="BN19" s="953"/>
      <c r="BO19" s="8"/>
      <c r="BP19" s="272"/>
      <c r="BQ19" s="8"/>
      <c r="BR19" s="8"/>
      <c r="BS19" s="8"/>
      <c r="BT19" s="8"/>
      <c r="BU19" s="8"/>
      <c r="BV19" s="22"/>
      <c r="BW19" s="968"/>
      <c r="BX19" s="13"/>
      <c r="BY19" s="13"/>
      <c r="BZ19" s="8"/>
      <c r="CA19" s="8"/>
      <c r="CB19" s="272"/>
      <c r="CC19" s="8"/>
      <c r="CD19" s="4"/>
      <c r="CE19" s="4"/>
      <c r="CF19" s="830"/>
      <c r="CG19" s="830"/>
    </row>
    <row r="20" spans="1:85" s="811" customFormat="1" ht="14.25" customHeight="1">
      <c r="A20" s="251">
        <v>1</v>
      </c>
      <c r="B20" s="966" t="str">
        <f>VLOOKUP(BN16,[2]eFHH!$P$4:$BW$402,10,FALSE)</f>
        <v>No, No Problems</v>
      </c>
      <c r="C20" s="1283"/>
      <c r="D20" s="290"/>
      <c r="E20" s="1284"/>
      <c r="F20" s="1284"/>
      <c r="G20" s="1284"/>
      <c r="H20" s="163"/>
      <c r="I20" s="163"/>
      <c r="J20" s="167"/>
      <c r="K20" s="167"/>
      <c r="L20" s="1285"/>
      <c r="M20" s="762"/>
      <c r="N20" s="1286"/>
      <c r="O20" s="762"/>
      <c r="P20" s="167"/>
      <c r="Q20" s="1287"/>
      <c r="R20" s="167"/>
      <c r="S20" s="169"/>
      <c r="T20" s="816"/>
      <c r="U20" s="21"/>
      <c r="V20" s="22"/>
      <c r="W20" s="953"/>
      <c r="X20" s="953"/>
      <c r="Y20" s="953"/>
      <c r="Z20" s="953"/>
      <c r="AA20" s="953"/>
      <c r="AB20" s="953"/>
      <c r="AC20" s="953"/>
      <c r="AD20" s="953"/>
      <c r="AF20" s="22"/>
      <c r="AG20" s="953"/>
      <c r="AH20" s="953"/>
      <c r="AI20" s="953"/>
      <c r="AJ20" s="953"/>
      <c r="AK20" s="953"/>
      <c r="AL20" s="953"/>
      <c r="AM20" s="953"/>
      <c r="AN20" s="953"/>
      <c r="AO20" s="13"/>
      <c r="AP20" s="21"/>
      <c r="BM20" s="22"/>
      <c r="BN20" s="1282"/>
      <c r="BO20" s="1282"/>
      <c r="BP20" s="1282"/>
      <c r="BQ20" s="1282"/>
      <c r="BR20" s="1282"/>
      <c r="BS20" s="1282"/>
      <c r="BT20" s="1282"/>
      <c r="BU20" s="1282"/>
      <c r="BV20" s="1282"/>
      <c r="BW20" s="1282"/>
      <c r="BX20" s="1282"/>
      <c r="BY20" s="1282"/>
      <c r="BZ20" s="1282"/>
      <c r="CA20" s="1282"/>
      <c r="CB20" s="1282"/>
      <c r="CC20" s="1282"/>
      <c r="CD20" s="1282"/>
      <c r="CE20" s="1282"/>
    </row>
    <row r="21" spans="1:85" s="811" customFormat="1" ht="14.25" customHeight="1">
      <c r="A21" s="595">
        <v>2</v>
      </c>
      <c r="B21" s="1288" t="str">
        <f>VLOOKUP(BN16,[2]eFHH!$P$4:$BW$402,11,FALSE)</f>
        <v>Yes, Corruption - Friends of Important People Were Hired to Work on Project</v>
      </c>
      <c r="C21" s="1289"/>
      <c r="D21" s="1289"/>
      <c r="E21" s="1289"/>
      <c r="F21" s="1289"/>
      <c r="G21" s="1289"/>
      <c r="H21" s="1289"/>
      <c r="I21" s="1289"/>
      <c r="J21" s="1289"/>
      <c r="K21" s="1289"/>
      <c r="L21" s="1289"/>
      <c r="M21" s="1289"/>
      <c r="N21" s="1289"/>
      <c r="O21" s="1289"/>
      <c r="P21" s="1289"/>
      <c r="Q21" s="1289"/>
      <c r="R21" s="1289"/>
      <c r="S21" s="1290"/>
      <c r="U21" s="4"/>
      <c r="V21" s="22"/>
      <c r="W21" s="953"/>
      <c r="X21" s="953"/>
      <c r="Y21" s="953"/>
      <c r="Z21" s="953"/>
      <c r="AA21" s="953"/>
      <c r="AB21" s="953"/>
      <c r="AC21" s="953"/>
      <c r="AD21" s="953"/>
    </row>
    <row r="22" spans="1:85" s="811" customFormat="1" ht="14.25" customHeight="1">
      <c r="A22" s="595"/>
      <c r="B22" s="1291"/>
      <c r="C22" s="1292"/>
      <c r="D22" s="1292"/>
      <c r="E22" s="1292"/>
      <c r="F22" s="1292"/>
      <c r="G22" s="1292"/>
      <c r="H22" s="1292"/>
      <c r="I22" s="1292"/>
      <c r="J22" s="1292"/>
      <c r="K22" s="1292"/>
      <c r="L22" s="1292"/>
      <c r="M22" s="1292"/>
      <c r="N22" s="1292"/>
      <c r="O22" s="1292"/>
      <c r="P22" s="1292"/>
      <c r="Q22" s="1292"/>
      <c r="R22" s="1292"/>
      <c r="S22" s="1293"/>
      <c r="T22" s="4"/>
      <c r="U22" s="13"/>
      <c r="V22" s="22"/>
      <c r="W22" s="953"/>
      <c r="X22" s="1282"/>
      <c r="Y22" s="1282"/>
      <c r="Z22" s="1282"/>
      <c r="AA22" s="1282"/>
      <c r="AB22" s="1282"/>
      <c r="AC22" s="1282"/>
      <c r="AD22" s="1282"/>
    </row>
    <row r="23" spans="1:85" s="811" customFormat="1" ht="14.25" customHeight="1">
      <c r="A23" s="251">
        <v>3</v>
      </c>
      <c r="B23" s="1294" t="str">
        <f>VLOOKUP(BN16,[2]eFHH!$P$4:$BW$402,12,FALSE)</f>
        <v>Yes, Money Was Stolen from Project to Enrich Important People</v>
      </c>
      <c r="C23" s="4"/>
      <c r="D23" s="4"/>
      <c r="E23" s="4"/>
      <c r="F23" s="4"/>
      <c r="G23" s="4"/>
      <c r="H23" s="4"/>
      <c r="I23" s="4"/>
      <c r="J23" s="4"/>
      <c r="K23" s="4"/>
      <c r="L23" s="4"/>
      <c r="M23" s="4"/>
      <c r="N23" s="4"/>
      <c r="O23" s="4"/>
      <c r="P23" s="4"/>
      <c r="Q23" s="4"/>
      <c r="R23" s="4"/>
      <c r="S23" s="1295"/>
      <c r="T23" s="2"/>
      <c r="U23" s="810"/>
      <c r="V23" s="22"/>
      <c r="W23" s="953"/>
      <c r="X23" s="1282"/>
      <c r="Y23" s="1282"/>
      <c r="Z23" s="1282"/>
      <c r="AA23" s="1282"/>
      <c r="AB23" s="1282"/>
      <c r="AC23" s="1282"/>
      <c r="AD23" s="1282"/>
    </row>
    <row r="24" spans="1:85" s="811" customFormat="1" ht="14.25" customHeight="1">
      <c r="A24" s="595">
        <v>4</v>
      </c>
      <c r="B24" s="1289" t="str">
        <f>VLOOKUP(BN16,[2]eFHH!$P$4:$BW$402,13,FALSE)</f>
        <v>Yes, Corruption - Money Was Stolen from Project to Enrich Contractors or NGO Workers</v>
      </c>
      <c r="C24" s="1289"/>
      <c r="D24" s="1289"/>
      <c r="E24" s="1289"/>
      <c r="F24" s="1289"/>
      <c r="G24" s="1289"/>
      <c r="H24" s="1289"/>
      <c r="I24" s="1289"/>
      <c r="J24" s="1289"/>
      <c r="K24" s="1289"/>
      <c r="L24" s="1289"/>
      <c r="M24" s="1289"/>
      <c r="N24" s="1289"/>
      <c r="O24" s="1289"/>
      <c r="P24" s="1289"/>
      <c r="Q24" s="1289"/>
      <c r="R24" s="1289"/>
      <c r="S24" s="1290"/>
      <c r="T24" s="810"/>
      <c r="V24" s="22"/>
      <c r="W24" s="953"/>
      <c r="X24" s="1282"/>
      <c r="Y24" s="1282"/>
      <c r="Z24" s="1282"/>
      <c r="AA24" s="1282"/>
      <c r="AB24" s="1282"/>
      <c r="AC24" s="1282"/>
      <c r="AD24" s="1282"/>
    </row>
    <row r="25" spans="1:85" s="811" customFormat="1" ht="14.25" customHeight="1">
      <c r="A25" s="595"/>
      <c r="B25" s="1292"/>
      <c r="C25" s="1292"/>
      <c r="D25" s="1292"/>
      <c r="E25" s="1292"/>
      <c r="F25" s="1292"/>
      <c r="G25" s="1292"/>
      <c r="H25" s="1292"/>
      <c r="I25" s="1292"/>
      <c r="J25" s="1292"/>
      <c r="K25" s="1292"/>
      <c r="L25" s="1292"/>
      <c r="M25" s="1292"/>
      <c r="N25" s="1292"/>
      <c r="O25" s="1292"/>
      <c r="P25" s="1292"/>
      <c r="Q25" s="1292"/>
      <c r="R25" s="1292"/>
      <c r="S25" s="1293"/>
      <c r="V25" s="22"/>
      <c r="W25" s="953"/>
      <c r="X25" s="1282"/>
      <c r="Y25" s="1282"/>
      <c r="Z25" s="1282"/>
      <c r="AA25" s="1282"/>
      <c r="AB25" s="1282"/>
      <c r="AC25" s="1282"/>
      <c r="AD25" s="1282"/>
    </row>
    <row r="26" spans="1:85" s="811" customFormat="1" ht="14.25" customHeight="1">
      <c r="A26" s="251">
        <v>5</v>
      </c>
      <c r="B26" s="1294" t="str">
        <f>VLOOKUP(BN16,[2]eFHH!$P$4:$BW$402,14,FALSE)</f>
        <v>Yes, Bad Workmanship - Quality of Construction or Training Was Poor</v>
      </c>
      <c r="C26" s="8"/>
      <c r="D26" s="8"/>
      <c r="E26" s="8"/>
      <c r="F26" s="8"/>
      <c r="G26" s="8"/>
      <c r="H26" s="8"/>
      <c r="I26" s="8"/>
      <c r="J26" s="8"/>
      <c r="K26" s="8"/>
      <c r="L26" s="8"/>
      <c r="M26" s="8"/>
      <c r="N26" s="8"/>
      <c r="O26" s="8"/>
      <c r="P26" s="8"/>
      <c r="Q26" s="8"/>
      <c r="R26" s="1296"/>
      <c r="S26" s="1295"/>
      <c r="V26" s="22"/>
      <c r="W26" s="953"/>
    </row>
    <row r="27" spans="1:85" s="811" customFormat="1" ht="14.25" customHeight="1">
      <c r="A27" s="251">
        <v>6</v>
      </c>
      <c r="B27" s="1138" t="str">
        <f>VLOOKUP(BN16,[2]eFHH!$P$4:$BW$402,15,FALSE)</f>
        <v>Yes, Project Was Not Properly Selected</v>
      </c>
      <c r="C27" s="1297"/>
      <c r="D27" s="1297"/>
      <c r="E27" s="1297"/>
      <c r="F27" s="1297"/>
      <c r="G27" s="1297"/>
      <c r="H27" s="1297"/>
      <c r="I27" s="1297"/>
      <c r="J27" s="1297"/>
      <c r="K27" s="1297"/>
      <c r="L27" s="1297"/>
      <c r="M27" s="1297"/>
      <c r="N27" s="1297"/>
      <c r="O27" s="1297"/>
      <c r="P27" s="1297"/>
      <c r="Q27" s="1297"/>
      <c r="R27" s="1297"/>
      <c r="S27" s="1298"/>
      <c r="V27" s="22"/>
      <c r="W27" s="953"/>
    </row>
    <row r="28" spans="1:85" s="811" customFormat="1" ht="14.25" customHeight="1">
      <c r="A28" s="251">
        <v>7</v>
      </c>
      <c r="B28" s="1299" t="str">
        <f>VLOOKUP(BN16,[2]eFHH!$P$4:$BW$402,16,FALSE)</f>
        <v>Yes, Project Wasn't Useful</v>
      </c>
      <c r="C28" s="1300"/>
      <c r="D28" s="1300"/>
      <c r="E28" s="1300"/>
      <c r="F28" s="1300"/>
      <c r="G28" s="1300"/>
      <c r="H28" s="1300"/>
      <c r="I28" s="1300"/>
      <c r="J28" s="1300"/>
      <c r="K28" s="1300"/>
      <c r="L28" s="1300"/>
      <c r="M28" s="1300"/>
      <c r="N28" s="1300"/>
      <c r="O28" s="1300"/>
      <c r="P28" s="1300"/>
      <c r="Q28" s="1300"/>
      <c r="R28" s="1300"/>
      <c r="S28" s="251" t="s">
        <v>0</v>
      </c>
      <c r="V28" s="22"/>
      <c r="W28" s="1301"/>
      <c r="X28" s="953"/>
      <c r="Y28" s="953"/>
      <c r="Z28" s="953"/>
      <c r="AA28" s="953"/>
      <c r="AB28" s="953"/>
      <c r="AC28" s="953"/>
      <c r="AD28" s="953"/>
    </row>
    <row r="29" spans="1:85" s="811" customFormat="1" ht="14.25" customHeight="1">
      <c r="A29" s="251">
        <v>8</v>
      </c>
      <c r="B29" s="1302" t="str">
        <f>VLOOKUP(BN16,[2]eFHH!$P$4:$BW$402,17,FALSE)</f>
        <v>Yes, Design of Project Was Not Good</v>
      </c>
      <c r="S29" s="251" t="s">
        <v>1</v>
      </c>
      <c r="V29" s="22"/>
      <c r="W29" s="1301"/>
      <c r="X29" s="953"/>
      <c r="Y29" s="953"/>
      <c r="Z29" s="953"/>
      <c r="AA29" s="953"/>
      <c r="AB29" s="953"/>
      <c r="AC29" s="953"/>
      <c r="AD29" s="953"/>
    </row>
    <row r="30" spans="1:85" s="811" customFormat="1" ht="14.25" customHeight="1">
      <c r="A30" s="263" t="s">
        <v>6</v>
      </c>
      <c r="B30" s="1303" t="str">
        <f>VLOOKUP(BN16,[2]eFHH!$P$4:$BW$402,18,FALSE)</f>
        <v>Other:</v>
      </c>
      <c r="C30" s="1304"/>
      <c r="D30" s="1304"/>
      <c r="E30" s="1304"/>
      <c r="F30" s="1304"/>
      <c r="G30" s="1304"/>
      <c r="H30" s="1304"/>
      <c r="I30" s="1304"/>
      <c r="J30" s="1304"/>
      <c r="K30" s="1304"/>
      <c r="L30" s="1304"/>
      <c r="M30" s="1304"/>
      <c r="N30" s="1304"/>
      <c r="O30" s="1304"/>
      <c r="P30" s="1304"/>
      <c r="Q30" s="1304"/>
      <c r="R30" s="1304"/>
      <c r="S30" s="1304"/>
      <c r="V30" s="22"/>
      <c r="W30" s="1301"/>
      <c r="X30" s="953"/>
      <c r="Y30" s="953"/>
      <c r="Z30" s="953"/>
      <c r="AA30" s="953"/>
      <c r="AB30" s="953"/>
      <c r="AC30" s="953"/>
      <c r="AD30" s="953"/>
    </row>
    <row r="31" spans="1:85" s="811" customFormat="1" ht="14.25" customHeight="1">
      <c r="A31" s="595"/>
      <c r="B31" s="1305"/>
      <c r="C31" s="1304"/>
      <c r="D31" s="1304"/>
      <c r="E31" s="1304"/>
      <c r="F31" s="1304"/>
      <c r="G31" s="1304"/>
      <c r="H31" s="1304"/>
      <c r="I31" s="1304"/>
      <c r="J31" s="1304"/>
      <c r="K31" s="1304"/>
      <c r="L31" s="1304"/>
      <c r="M31" s="1304"/>
      <c r="N31" s="1304"/>
      <c r="O31" s="1304"/>
      <c r="P31" s="1304"/>
      <c r="Q31" s="1304"/>
      <c r="R31" s="1304"/>
      <c r="S31" s="1304"/>
      <c r="V31" s="22"/>
      <c r="W31" s="1301"/>
      <c r="X31" s="953"/>
      <c r="Y31" s="953"/>
      <c r="Z31" s="953"/>
      <c r="AA31" s="953"/>
      <c r="AB31" s="953"/>
      <c r="AC31" s="953"/>
      <c r="AD31" s="953"/>
    </row>
    <row r="32" spans="1:85" s="811" customFormat="1" ht="14.25" customHeight="1">
      <c r="A32" s="595"/>
      <c r="B32" s="1305"/>
      <c r="C32" s="1304"/>
      <c r="D32" s="1304"/>
      <c r="E32" s="1304"/>
      <c r="F32" s="1304"/>
      <c r="G32" s="1304"/>
      <c r="H32" s="1304"/>
      <c r="I32" s="1304"/>
      <c r="J32" s="1304"/>
      <c r="K32" s="1304"/>
      <c r="L32" s="1304"/>
      <c r="M32" s="1304"/>
      <c r="N32" s="1304"/>
      <c r="O32" s="1304"/>
      <c r="P32" s="1304"/>
      <c r="Q32" s="1304"/>
      <c r="R32" s="1304"/>
      <c r="S32" s="1304"/>
      <c r="V32" s="22"/>
      <c r="W32" s="1301"/>
      <c r="X32" s="953"/>
      <c r="Y32" s="953"/>
      <c r="Z32" s="953"/>
      <c r="AA32" s="953"/>
      <c r="AB32" s="953"/>
      <c r="AC32" s="953"/>
      <c r="AD32" s="953"/>
    </row>
    <row r="33" spans="1:85" s="811" customFormat="1" ht="14.25" customHeight="1">
      <c r="A33" s="595"/>
      <c r="B33" s="1306"/>
      <c r="C33" s="1304"/>
      <c r="D33" s="1304"/>
      <c r="E33" s="1304"/>
      <c r="F33" s="1304"/>
      <c r="G33" s="1304"/>
      <c r="H33" s="1304"/>
      <c r="I33" s="1304"/>
      <c r="J33" s="1304"/>
      <c r="K33" s="1304"/>
      <c r="L33" s="1304"/>
      <c r="M33" s="1304"/>
      <c r="N33" s="1304"/>
      <c r="O33" s="1304"/>
      <c r="P33" s="1304"/>
      <c r="Q33" s="1304"/>
      <c r="R33" s="1304"/>
      <c r="S33" s="1304"/>
      <c r="U33" s="21"/>
      <c r="V33" s="22"/>
      <c r="W33" s="1301"/>
      <c r="X33" s="953"/>
      <c r="Y33" s="953"/>
      <c r="Z33" s="953"/>
      <c r="AA33" s="953"/>
      <c r="AB33" s="953"/>
      <c r="AC33" s="953"/>
      <c r="AD33" s="953"/>
    </row>
    <row r="34" spans="1:85" s="811" customFormat="1" ht="14.25" customHeight="1">
      <c r="A34" s="22"/>
      <c r="B34" s="953"/>
      <c r="I34" s="22"/>
      <c r="J34" s="953"/>
      <c r="L34" s="953"/>
      <c r="M34" s="953"/>
      <c r="N34" s="953"/>
      <c r="O34" s="953"/>
      <c r="P34" s="953"/>
      <c r="Q34" s="953"/>
      <c r="R34" s="953"/>
      <c r="S34" s="953"/>
      <c r="V34" s="22"/>
      <c r="W34" s="1301"/>
      <c r="X34" s="1282"/>
      <c r="Y34" s="1282"/>
      <c r="Z34" s="1282"/>
      <c r="AA34" s="1282"/>
      <c r="AB34" s="1282"/>
      <c r="AC34" s="1282"/>
      <c r="AD34" s="1282"/>
      <c r="BM34" s="1307"/>
      <c r="BN34" s="1307"/>
      <c r="BO34" s="1307"/>
      <c r="BP34" s="1307"/>
      <c r="BQ34" s="1307"/>
      <c r="BR34" s="1307"/>
      <c r="BS34" s="1307"/>
      <c r="BT34" s="1307"/>
      <c r="BU34" s="1307"/>
      <c r="BV34" s="1307"/>
      <c r="BW34" s="1307"/>
      <c r="BX34" s="1307"/>
      <c r="BY34" s="1307"/>
      <c r="BZ34" s="1307"/>
      <c r="CA34" s="1307"/>
      <c r="CB34" s="1307"/>
      <c r="CC34" s="1307"/>
      <c r="CD34" s="1307"/>
      <c r="CE34" s="1307"/>
      <c r="CF34" s="816"/>
      <c r="CG34" s="816"/>
    </row>
    <row r="35" spans="1:85" s="811" customFormat="1" ht="15" customHeight="1">
      <c r="A35" s="1252">
        <f>VLOOKUP(BN35,[2]eFHH!$K$4:$M$346,3,FALSE)</f>
        <v>5.0399999999999991</v>
      </c>
      <c r="B35" s="1253"/>
      <c r="C35" s="15" t="str">
        <f>VLOOKUP(BN35,[2]eFHH!$P$4:$BW$402,8,FALSE)</f>
        <v>To what extent have the {project / projects} benefited women in the village?: A great extent, a little, or not at all?</v>
      </c>
      <c r="D35" s="15"/>
      <c r="E35" s="15"/>
      <c r="F35" s="15"/>
      <c r="G35" s="15"/>
      <c r="H35" s="15"/>
      <c r="I35" s="15"/>
      <c r="J35" s="15"/>
      <c r="K35" s="15"/>
      <c r="L35" s="15"/>
      <c r="M35" s="15"/>
      <c r="N35" s="15"/>
      <c r="O35" s="15"/>
      <c r="P35" s="15"/>
      <c r="Q35" s="15"/>
      <c r="R35" s="15"/>
      <c r="S35" s="16"/>
      <c r="V35" s="22"/>
      <c r="W35" s="1301"/>
      <c r="X35" s="1282"/>
      <c r="Y35" s="1282"/>
      <c r="Z35" s="1282"/>
      <c r="AA35" s="1282"/>
      <c r="AB35" s="1282"/>
      <c r="AC35" s="1282"/>
      <c r="AD35" s="1282"/>
      <c r="BJ35" s="1267">
        <v>4.07</v>
      </c>
      <c r="BK35" s="1268"/>
      <c r="BM35" s="1177"/>
      <c r="BN35" s="1267">
        <v>4.99</v>
      </c>
      <c r="BO35" s="1268"/>
      <c r="BP35" s="4"/>
      <c r="BQ35" s="4"/>
      <c r="BR35" s="4"/>
      <c r="BS35" s="4"/>
      <c r="BT35" s="4"/>
      <c r="BU35" s="4"/>
      <c r="BV35" s="4"/>
      <c r="BW35" s="4"/>
      <c r="BX35" s="4"/>
      <c r="BY35" s="4"/>
      <c r="BZ35" s="4"/>
      <c r="CA35" s="4"/>
      <c r="CB35" s="4"/>
      <c r="CC35" s="4"/>
      <c r="CD35" s="4"/>
      <c r="CE35" s="4"/>
      <c r="CF35" s="830"/>
      <c r="CG35" s="830"/>
    </row>
    <row r="36" spans="1:85" s="811" customFormat="1" ht="15" customHeight="1">
      <c r="A36" s="1272"/>
      <c r="B36" s="1273"/>
      <c r="C36" s="18"/>
      <c r="D36" s="18"/>
      <c r="E36" s="18"/>
      <c r="F36" s="18"/>
      <c r="G36" s="18"/>
      <c r="H36" s="18"/>
      <c r="I36" s="18"/>
      <c r="J36" s="18"/>
      <c r="K36" s="18"/>
      <c r="L36" s="18"/>
      <c r="M36" s="18"/>
      <c r="N36" s="18"/>
      <c r="O36" s="18"/>
      <c r="P36" s="18"/>
      <c r="Q36" s="18"/>
      <c r="R36" s="18"/>
      <c r="S36" s="19"/>
      <c r="U36" s="21"/>
      <c r="BJ36" s="1270">
        <f>VLOOKUP(BJ35,[2]eFHH!$P$4:$BW$402,60,FALSE)</f>
        <v>0</v>
      </c>
      <c r="BK36" s="1271"/>
      <c r="BM36" s="1308"/>
      <c r="BN36" s="1270">
        <f>VLOOKUP(BN35,[2]eFHH!$P$4:$BW$402,60,FALSE)</f>
        <v>0</v>
      </c>
      <c r="BO36" s="1271"/>
      <c r="BP36" s="8"/>
      <c r="BQ36" s="8"/>
      <c r="BR36" s="8"/>
      <c r="BS36" s="8"/>
      <c r="BT36" s="8"/>
      <c r="BU36" s="8"/>
      <c r="BV36" s="8"/>
      <c r="BW36" s="8"/>
      <c r="BX36" s="8"/>
      <c r="BY36" s="8"/>
      <c r="BZ36" s="8"/>
      <c r="CA36" s="8"/>
      <c r="CB36" s="8"/>
      <c r="CC36" s="8"/>
      <c r="CD36" s="8"/>
      <c r="CE36" s="8"/>
      <c r="CF36" s="810"/>
      <c r="CG36" s="810"/>
    </row>
    <row r="37" spans="1:85" s="811" customFormat="1" ht="14.25" customHeight="1">
      <c r="A37" s="288">
        <v>1</v>
      </c>
      <c r="B37" s="812" t="str">
        <f>VLOOKUP(BN35,[2]eFHH!$P$4:$BW$402,10,FALSE)</f>
        <v>A Great Extent</v>
      </c>
      <c r="C37" s="1282"/>
      <c r="D37" s="272"/>
      <c r="E37" s="298"/>
      <c r="F37" s="298"/>
      <c r="G37" s="298"/>
      <c r="H37" s="2"/>
      <c r="I37" s="2"/>
      <c r="J37" s="1287"/>
      <c r="K37" s="1287"/>
      <c r="L37" s="1287"/>
      <c r="M37" s="1287"/>
      <c r="N37" s="1287"/>
      <c r="O37" s="1287"/>
      <c r="P37" s="1287"/>
      <c r="Q37" s="1287"/>
      <c r="R37" s="1287"/>
      <c r="S37" s="1295"/>
      <c r="U37" s="21"/>
      <c r="BJ37" s="1275" t="str">
        <f>VLOOKUP(BJ35,[2]eFHH!$P$4:$BW$402,3,FALSE)</f>
        <v/>
      </c>
      <c r="BK37" s="1276"/>
      <c r="BM37" s="1308"/>
      <c r="BN37" s="1308"/>
      <c r="BO37" s="8"/>
      <c r="BP37" s="8"/>
      <c r="BQ37" s="8"/>
      <c r="BR37" s="8"/>
      <c r="BS37" s="8"/>
      <c r="BT37" s="8"/>
      <c r="BU37" s="8"/>
      <c r="BV37" s="8"/>
      <c r="BW37" s="8"/>
      <c r="BX37" s="8"/>
      <c r="BY37" s="8"/>
      <c r="BZ37" s="8"/>
      <c r="CA37" s="8"/>
      <c r="CB37" s="8"/>
      <c r="CC37" s="8"/>
      <c r="CD37" s="8"/>
      <c r="CE37" s="8"/>
      <c r="CF37" s="816"/>
      <c r="CG37" s="816"/>
    </row>
    <row r="38" spans="1:85" s="811" customFormat="1" ht="14.25" customHeight="1">
      <c r="A38" s="251">
        <v>2</v>
      </c>
      <c r="B38" s="812" t="str">
        <f>VLOOKUP(BN35,[2]eFHH!$P$4:$BW$402,11,FALSE)</f>
        <v>A Little</v>
      </c>
      <c r="C38" s="1282"/>
      <c r="K38" s="953"/>
      <c r="L38" s="968"/>
      <c r="M38" s="13"/>
      <c r="N38" s="272"/>
      <c r="O38" s="13"/>
      <c r="P38" s="4"/>
      <c r="R38" s="4"/>
      <c r="S38" s="251" t="s">
        <v>0</v>
      </c>
      <c r="U38" s="21"/>
      <c r="BM38" s="1308"/>
      <c r="BN38" s="1308"/>
      <c r="BO38" s="8"/>
      <c r="BP38" s="8"/>
      <c r="BQ38" s="8"/>
      <c r="BR38" s="8"/>
      <c r="BS38" s="8"/>
      <c r="BT38" s="8"/>
      <c r="BU38" s="8"/>
      <c r="BV38" s="8"/>
      <c r="BW38" s="8"/>
      <c r="BX38" s="8"/>
      <c r="BY38" s="8"/>
      <c r="BZ38" s="8"/>
      <c r="CA38" s="8"/>
      <c r="CB38" s="8"/>
      <c r="CC38" s="8"/>
      <c r="CD38" s="8"/>
      <c r="CE38" s="8"/>
      <c r="CF38" s="830"/>
      <c r="CG38" s="830"/>
    </row>
    <row r="39" spans="1:85" s="811" customFormat="1" ht="14.25" customHeight="1">
      <c r="A39" s="251">
        <v>3</v>
      </c>
      <c r="B39" s="1262" t="str">
        <f>VLOOKUP(BN35,[2]eFHH!$P$4:$BW$402,12,FALSE)</f>
        <v>Not At All</v>
      </c>
      <c r="C39" s="154"/>
      <c r="D39" s="154"/>
      <c r="E39" s="154"/>
      <c r="F39" s="154"/>
      <c r="G39" s="154"/>
      <c r="H39" s="154"/>
      <c r="I39" s="154"/>
      <c r="J39" s="1278"/>
      <c r="K39" s="1309"/>
      <c r="L39" s="1309"/>
      <c r="M39" s="308"/>
      <c r="N39" s="547"/>
      <c r="O39" s="547"/>
      <c r="P39" s="276"/>
      <c r="Q39" s="154"/>
      <c r="R39" s="154"/>
      <c r="S39" s="251" t="s">
        <v>1</v>
      </c>
      <c r="T39" s="810"/>
      <c r="U39" s="21"/>
      <c r="BM39" s="22"/>
      <c r="BN39" s="953"/>
      <c r="BO39" s="1282"/>
      <c r="BP39" s="272"/>
      <c r="BQ39" s="298"/>
      <c r="BR39" s="298"/>
      <c r="BS39" s="298"/>
      <c r="BT39" s="13"/>
      <c r="BU39" s="13"/>
      <c r="BV39" s="22"/>
      <c r="BW39" s="953"/>
      <c r="BX39" s="968"/>
      <c r="BY39" s="13"/>
      <c r="BZ39" s="272"/>
      <c r="CA39" s="13"/>
      <c r="CB39" s="4"/>
      <c r="CD39" s="4"/>
      <c r="CE39" s="4"/>
      <c r="CF39" s="816"/>
      <c r="CG39" s="21"/>
    </row>
    <row r="40" spans="1:85" s="811" customFormat="1" ht="14.25" customHeight="1">
      <c r="A40" s="22"/>
      <c r="B40" s="1310"/>
      <c r="C40" s="1282"/>
      <c r="D40" s="1282"/>
      <c r="E40" s="1282"/>
      <c r="F40" s="1282"/>
      <c r="G40" s="1282"/>
      <c r="H40" s="1282"/>
      <c r="I40" s="1282"/>
      <c r="J40" s="1282"/>
      <c r="K40" s="1282"/>
      <c r="L40" s="1282"/>
      <c r="M40" s="1282"/>
      <c r="N40" s="1282"/>
      <c r="O40" s="1282"/>
      <c r="P40" s="1282"/>
      <c r="Q40" s="1282"/>
      <c r="R40" s="1282"/>
      <c r="S40" s="22"/>
      <c r="U40" s="21"/>
      <c r="BM40" s="22"/>
      <c r="BN40" s="953"/>
      <c r="BO40" s="1282"/>
      <c r="BV40" s="22"/>
      <c r="BW40" s="968"/>
      <c r="BX40" s="968"/>
      <c r="BY40" s="13"/>
      <c r="BZ40" s="8"/>
      <c r="CA40" s="8"/>
      <c r="CB40" s="272"/>
      <c r="CC40" s="4"/>
      <c r="CD40" s="4"/>
      <c r="CE40" s="4"/>
      <c r="CF40" s="816"/>
      <c r="CG40" s="21"/>
    </row>
    <row r="41" spans="1:85" s="811" customFormat="1" ht="14.25" customHeight="1">
      <c r="A41" s="22"/>
      <c r="B41" s="1310"/>
      <c r="C41" s="1282"/>
      <c r="D41" s="1282"/>
      <c r="E41" s="1282"/>
      <c r="F41" s="1282"/>
      <c r="G41" s="1282"/>
      <c r="H41" s="1282"/>
      <c r="I41" s="1282"/>
      <c r="J41" s="1282"/>
      <c r="K41" s="1282"/>
      <c r="L41" s="1282"/>
      <c r="M41" s="1282"/>
      <c r="N41" s="1282"/>
      <c r="O41" s="1282"/>
      <c r="P41" s="1282"/>
      <c r="Q41" s="1282"/>
      <c r="R41" s="1282"/>
      <c r="S41" s="22"/>
      <c r="U41" s="21"/>
      <c r="CG41" s="21"/>
    </row>
    <row r="42" spans="1:8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row>
    <row r="43" spans="1:8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row>
    <row r="44" spans="1:8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row>
    <row r="45" spans="1:8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row>
    <row r="46" spans="1:85">
      <c r="A46" s="3"/>
      <c r="B46" s="3"/>
      <c r="C46" s="3"/>
      <c r="D46" s="3"/>
      <c r="E46" s="3"/>
      <c r="F46" s="3"/>
      <c r="G46" s="3"/>
      <c r="H46" s="3"/>
      <c r="I46" s="3"/>
      <c r="J46" s="3"/>
      <c r="K46" s="3"/>
      <c r="L46" s="3"/>
      <c r="M46" s="3"/>
      <c r="N46" s="3"/>
      <c r="O46" s="3"/>
      <c r="P46" s="3"/>
      <c r="Q46" s="3"/>
      <c r="R46" s="3"/>
      <c r="S46" s="3"/>
      <c r="T46" s="3"/>
      <c r="U46" s="3"/>
      <c r="V46" s="811"/>
      <c r="W46" s="811"/>
      <c r="X46" s="811"/>
      <c r="Y46" s="811"/>
      <c r="Z46" s="811"/>
      <c r="AA46" s="811"/>
      <c r="AB46" s="811"/>
      <c r="AC46" s="811"/>
      <c r="AD46" s="811"/>
      <c r="AE46" s="22"/>
      <c r="AF46" s="968"/>
      <c r="AG46" s="811"/>
      <c r="AH46" s="811"/>
      <c r="AI46" s="811"/>
      <c r="AJ46" s="811"/>
      <c r="AK46" s="811"/>
      <c r="AL46" s="811"/>
      <c r="AM46" s="811"/>
      <c r="AN46" s="811"/>
      <c r="AO46" s="972"/>
      <c r="AP46" s="972"/>
    </row>
    <row r="47" spans="1:85">
      <c r="A47" s="3"/>
      <c r="B47" s="3"/>
      <c r="C47" s="3"/>
      <c r="D47" s="3"/>
      <c r="E47" s="3"/>
      <c r="F47" s="3"/>
      <c r="G47" s="3"/>
      <c r="H47" s="3"/>
      <c r="I47" s="3"/>
      <c r="J47" s="3"/>
      <c r="K47" s="3"/>
      <c r="L47" s="3"/>
      <c r="M47" s="3"/>
      <c r="N47" s="3"/>
      <c r="O47" s="3"/>
      <c r="P47" s="3"/>
      <c r="Q47" s="3"/>
      <c r="R47" s="3"/>
      <c r="S47" s="3"/>
      <c r="T47" s="3"/>
      <c r="U47" s="3"/>
      <c r="V47" s="811"/>
      <c r="W47" s="811"/>
      <c r="X47" s="811"/>
      <c r="Y47" s="811"/>
      <c r="Z47" s="811"/>
      <c r="AA47" s="811"/>
      <c r="AB47" s="811"/>
      <c r="AC47" s="811"/>
      <c r="AD47" s="1282"/>
      <c r="AE47" s="1282"/>
      <c r="AF47" s="1282"/>
      <c r="AG47" s="811"/>
      <c r="AH47" s="811"/>
      <c r="AI47" s="811"/>
      <c r="AJ47" s="811"/>
      <c r="AK47" s="811"/>
      <c r="AL47" s="811"/>
      <c r="AM47" s="811"/>
      <c r="AN47" s="811"/>
      <c r="AO47" s="811"/>
      <c r="AP47" s="811"/>
    </row>
    <row r="48" spans="1:85">
      <c r="A48" s="3"/>
      <c r="B48" s="3"/>
      <c r="C48" s="3"/>
      <c r="D48" s="3"/>
      <c r="E48" s="3"/>
      <c r="F48" s="3"/>
      <c r="G48" s="3"/>
      <c r="H48" s="3"/>
      <c r="I48" s="3"/>
      <c r="J48" s="3"/>
      <c r="K48" s="3"/>
      <c r="L48" s="3"/>
      <c r="M48" s="3"/>
      <c r="N48" s="3"/>
      <c r="O48" s="3"/>
      <c r="P48" s="3"/>
      <c r="Q48" s="3"/>
      <c r="R48" s="3"/>
      <c r="S48" s="3"/>
      <c r="T48" s="3"/>
      <c r="U48" s="3"/>
      <c r="V48" s="811"/>
      <c r="W48" s="811"/>
      <c r="X48" s="811"/>
      <c r="Y48" s="811"/>
      <c r="Z48" s="811"/>
      <c r="AA48" s="811"/>
      <c r="AB48" s="811"/>
      <c r="AC48" s="811"/>
      <c r="AD48" s="8"/>
      <c r="AE48" s="8"/>
      <c r="AF48" s="8"/>
      <c r="AG48" s="811"/>
      <c r="AH48" s="811"/>
      <c r="AI48" s="811"/>
      <c r="AJ48" s="811"/>
      <c r="AK48" s="811"/>
      <c r="AL48" s="811"/>
      <c r="AM48" s="811"/>
      <c r="AN48" s="811"/>
      <c r="AO48" s="965"/>
      <c r="AP48" s="965"/>
    </row>
  </sheetData>
  <mergeCells count="37">
    <mergeCell ref="BJ3:BK3"/>
    <mergeCell ref="BJ4:BK4"/>
    <mergeCell ref="BJ5:BK5"/>
    <mergeCell ref="A30:A33"/>
    <mergeCell ref="BN16:BO16"/>
    <mergeCell ref="BN17:BO17"/>
    <mergeCell ref="A24:A25"/>
    <mergeCell ref="A21:A22"/>
    <mergeCell ref="C17:S19"/>
    <mergeCell ref="A17:B19"/>
    <mergeCell ref="BN10:BO10"/>
    <mergeCell ref="BN11:BO11"/>
    <mergeCell ref="BJ37:BK37"/>
    <mergeCell ref="X11:AN12"/>
    <mergeCell ref="V11:W12"/>
    <mergeCell ref="AO48:AP48"/>
    <mergeCell ref="AO46:AP46"/>
    <mergeCell ref="A1:BI1"/>
    <mergeCell ref="C3:BI3"/>
    <mergeCell ref="A3:B3"/>
    <mergeCell ref="A11:B13"/>
    <mergeCell ref="C35:S36"/>
    <mergeCell ref="C30:S33"/>
    <mergeCell ref="B24:S25"/>
    <mergeCell ref="B21:S22"/>
    <mergeCell ref="B30:B33"/>
    <mergeCell ref="A35:B36"/>
    <mergeCell ref="C11:S13"/>
    <mergeCell ref="AS4:BI8"/>
    <mergeCell ref="AR4:AR8"/>
    <mergeCell ref="AQ4:AQ8"/>
    <mergeCell ref="BN36:BO36"/>
    <mergeCell ref="BN35:BO35"/>
    <mergeCell ref="BJ35:BK35"/>
    <mergeCell ref="BJ36:BK36"/>
    <mergeCell ref="BN12:BO12"/>
    <mergeCell ref="BN18:BO18"/>
  </mergeCells>
  <printOptions horizontalCentered="1"/>
  <pageMargins left="0.196850393700787" right="0.196850393700787" top="0.196850393700787" bottom="0.196850393700787" header="0" footer="0"/>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dimension ref="A1:DX101"/>
  <sheetViews>
    <sheetView view="pageBreakPreview" zoomScaleSheetLayoutView="100" workbookViewId="0">
      <selection activeCell="AI58" sqref="AI58"/>
    </sheetView>
  </sheetViews>
  <sheetFormatPr defaultRowHeight="11.25"/>
  <cols>
    <col min="1" max="19" width="2.42578125" style="4" customWidth="1"/>
    <col min="20" max="21" width="1.7109375" style="4" customWidth="1"/>
    <col min="22" max="40" width="2.42578125" style="4" customWidth="1"/>
    <col min="41" max="42" width="1.7109375" style="4" customWidth="1"/>
    <col min="43" max="61" width="2.42578125" style="4" customWidth="1"/>
    <col min="62" max="62" width="2.5703125" style="2" bestFit="1" customWidth="1"/>
    <col min="63" max="63" width="2.140625" style="2" customWidth="1"/>
    <col min="64" max="64" width="2.140625" style="3" customWidth="1"/>
    <col min="65" max="65" width="2.5703125" style="3" bestFit="1" customWidth="1"/>
    <col min="66" max="94" width="2.140625" style="3" customWidth="1"/>
    <col min="95" max="16384" width="9.140625" style="3"/>
  </cols>
  <sheetData>
    <row r="1" spans="1:96">
      <c r="A1" s="1" t="str">
        <f>CONCATENATE([2]Sections!$K$1," - / - ",[2]Sections!$K$9," ",[2]Sections!$L$9,": ",[2]Sections!$N$9," [ ",[2]Sections!$V$2," ",ROMAN(COUNT($BM$1:$BM$758))," / ",ROMAN(BM1)," ]")</f>
        <v>Female Household Questionnaire - / - Section 6: Work &amp; Assets [ Page II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M1" s="3">
        <v>1</v>
      </c>
    </row>
    <row r="2" spans="1:96" ht="6" customHeight="1">
      <c r="A2" s="1184"/>
      <c r="B2" s="1184"/>
    </row>
    <row r="3" spans="1:96" ht="15" customHeight="1">
      <c r="A3" s="34">
        <f>VLOOKUP(BJ3,[2]eFHH!$K$4:$M$346,3,FALSE)</f>
        <v>6.01</v>
      </c>
      <c r="B3" s="295"/>
      <c r="C3" s="5" t="str">
        <f>VLOOKUP(BJ3,[2]eFHH!$P$1:$XX$3017,8,FALSE)</f>
        <v>In the past 12 months, did you perform any work which generates income in money or products for you or your household?</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7"/>
      <c r="BJ3" s="239">
        <v>7.01</v>
      </c>
      <c r="BK3" s="239"/>
    </row>
    <row r="4" spans="1:96" ht="14.25" customHeight="1">
      <c r="A4" s="288">
        <v>1</v>
      </c>
      <c r="B4" s="513" t="str">
        <f>VLOOKUP(BJ3,[2]eFHH!$P$1:$XX$3017,10,FALSE)</f>
        <v>No</v>
      </c>
      <c r="C4" s="48"/>
      <c r="D4" s="276" t="str">
        <f>CONCATENATE("[&gt;&gt;",VLOOKUP(BJ3,[2]eFHH!$P$1:$XX$3017,3,FALSE),"]")</f>
        <v>[&gt;&gt;6.05]</v>
      </c>
      <c r="E4" s="276"/>
      <c r="F4" s="48"/>
      <c r="G4" s="48"/>
      <c r="H4" s="48"/>
      <c r="I4" s="308"/>
      <c r="J4" s="48"/>
      <c r="K4" s="48"/>
      <c r="L4" s="3"/>
      <c r="M4" s="357"/>
      <c r="N4" s="357"/>
      <c r="O4" s="3"/>
      <c r="P4" s="3"/>
      <c r="Q4" s="288">
        <v>2</v>
      </c>
      <c r="R4" s="513" t="str">
        <f>VLOOKUP(BJ3,[2]eFHH!$P$1:$XX$3017,11,FALSE)</f>
        <v>Yes</v>
      </c>
      <c r="S4" s="564"/>
      <c r="T4" s="3"/>
      <c r="U4" s="547"/>
      <c r="V4" s="547"/>
      <c r="W4" s="547"/>
      <c r="X4" s="547"/>
      <c r="Y4" s="48"/>
      <c r="Z4" s="48"/>
      <c r="AA4" s="48"/>
      <c r="AB4" s="48"/>
      <c r="AC4" s="48"/>
      <c r="AD4" s="3"/>
      <c r="AE4" s="3"/>
      <c r="AF4" s="3"/>
      <c r="AG4" s="288" t="s">
        <v>0</v>
      </c>
      <c r="AH4" s="930" t="s">
        <v>70</v>
      </c>
      <c r="AI4" s="308"/>
      <c r="AJ4" s="48"/>
      <c r="AK4" s="276" t="str">
        <f>CONCATENATE("[&gt;&gt;",VLOOKUP(BJ3,[2]eFHH!$P$1:$XX$3017,3,FALSE),"]")</f>
        <v>[&gt;&gt;6.05]</v>
      </c>
      <c r="AM4" s="48"/>
      <c r="AN4" s="3"/>
      <c r="AO4" s="48"/>
      <c r="AP4" s="154"/>
      <c r="AQ4" s="253"/>
      <c r="AR4" s="48"/>
      <c r="AS4" s="3"/>
      <c r="AT4" s="3"/>
      <c r="AU4" s="3"/>
      <c r="AV4" s="288" t="s">
        <v>1</v>
      </c>
      <c r="AW4" s="930" t="s">
        <v>71</v>
      </c>
      <c r="AX4" s="308"/>
      <c r="AY4" s="48"/>
      <c r="AZ4" s="547"/>
      <c r="BA4" s="276" t="str">
        <f>CONCATENATE("[&gt;&gt;",VLOOKUP(BJ3,[2]eFHH!$P$1:$XX$3017,3,FALSE),"]")</f>
        <v>[&gt;&gt;6.05]</v>
      </c>
      <c r="BC4" s="547"/>
      <c r="BD4" s="154"/>
      <c r="BE4" s="48"/>
      <c r="BF4" s="48"/>
      <c r="BG4" s="48"/>
      <c r="BH4" s="48"/>
      <c r="BI4" s="1023"/>
      <c r="BJ4" s="43">
        <f>VLOOKUP(BJ3,[2]eFHH!$P$1:$XX$3017,60,FALSE)</f>
        <v>0</v>
      </c>
      <c r="BK4" s="43"/>
    </row>
    <row r="5" spans="1:96" ht="9.9499999999999993" customHeight="1">
      <c r="A5" s="1185"/>
      <c r="B5" s="1185"/>
      <c r="C5" s="887"/>
      <c r="D5" s="887"/>
      <c r="E5" s="887"/>
      <c r="F5" s="887"/>
      <c r="G5" s="887"/>
      <c r="H5" s="887"/>
      <c r="I5" s="887"/>
      <c r="J5" s="887"/>
      <c r="K5" s="887"/>
      <c r="L5" s="887"/>
      <c r="M5" s="887"/>
      <c r="N5" s="887"/>
      <c r="O5" s="887"/>
      <c r="P5" s="887"/>
      <c r="Q5" s="887"/>
      <c r="R5" s="887"/>
      <c r="S5" s="887"/>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762"/>
      <c r="AT5" s="762"/>
      <c r="AU5" s="762"/>
      <c r="AV5" s="762"/>
      <c r="AW5" s="762"/>
      <c r="AX5" s="762"/>
      <c r="AY5" s="762"/>
      <c r="AZ5" s="762"/>
      <c r="BA5" s="762"/>
      <c r="BB5" s="762"/>
      <c r="BC5" s="762"/>
      <c r="BD5" s="762"/>
      <c r="BE5" s="762"/>
      <c r="BF5" s="762"/>
      <c r="BG5" s="762"/>
      <c r="BH5" s="762"/>
      <c r="BI5" s="762"/>
      <c r="BJ5" s="140">
        <f>VLOOKUP(BJ3,[2]eFHH!$P$1:$XX$3017,3,FALSE)</f>
        <v>6.0499999999999989</v>
      </c>
      <c r="BK5" s="140"/>
    </row>
    <row r="6" spans="1:96" ht="15" customHeight="1">
      <c r="A6" s="55">
        <f>VLOOKUP(BJ6,[2]eFHH!$K$4:$M$346,3,FALSE)</f>
        <v>6.02</v>
      </c>
      <c r="B6" s="56"/>
      <c r="C6" s="6" t="str">
        <f>VLOOKUP(BJ6,[2]eFHH!$P$1:$XX$3017,8,FALSE)</f>
        <v>What type of work was this?</v>
      </c>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7"/>
      <c r="BJ6" s="239">
        <v>7.02</v>
      </c>
      <c r="BK6" s="239"/>
    </row>
    <row r="7" spans="1:96" ht="14.25" customHeight="1">
      <c r="A7" s="1186" t="str">
        <f>VLOOKUP(BJ6,[2]eFHH!$P$1:$XX$3017,9,FALSE)</f>
        <v>[MARK ALL MENTIONED]</v>
      </c>
      <c r="B7" s="1187"/>
      <c r="C7" s="1187"/>
      <c r="D7" s="1187"/>
      <c r="E7" s="1187"/>
      <c r="F7" s="1187"/>
      <c r="G7" s="1187"/>
      <c r="H7" s="1187"/>
      <c r="I7" s="1187"/>
      <c r="J7" s="1187"/>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7"/>
      <c r="AI7" s="1187"/>
      <c r="AJ7" s="1187"/>
      <c r="AK7" s="1187"/>
      <c r="AL7" s="1187"/>
      <c r="AM7" s="1187"/>
      <c r="AN7" s="1187"/>
      <c r="AO7" s="1187"/>
      <c r="AP7" s="1187"/>
      <c r="AQ7" s="1187"/>
      <c r="AR7" s="1187"/>
      <c r="AS7" s="1187"/>
      <c r="AT7" s="1187"/>
      <c r="AU7" s="1187"/>
      <c r="AV7" s="1187"/>
      <c r="AW7" s="1187"/>
      <c r="AX7" s="1187"/>
      <c r="AY7" s="1187"/>
      <c r="AZ7" s="1187"/>
      <c r="BA7" s="1187"/>
      <c r="BB7" s="1187"/>
      <c r="BC7" s="1187"/>
      <c r="BD7" s="1187"/>
      <c r="BE7" s="1187"/>
      <c r="BF7" s="1187"/>
      <c r="BG7" s="1187"/>
      <c r="BH7" s="1187"/>
      <c r="BI7" s="1188"/>
      <c r="BJ7" s="43">
        <f>VLOOKUP(BJ6,[2]eFHH!$P$1:$XX$3017,60,FALSE)</f>
        <v>0</v>
      </c>
      <c r="BK7" s="43"/>
    </row>
    <row r="8" spans="1:96" ht="14.25" customHeight="1">
      <c r="A8" s="288">
        <v>1</v>
      </c>
      <c r="B8" s="676" t="str">
        <f>VLOOKUP(BJ6,[2]eFHH!$P$1:$XX$3017,10,FALSE)</f>
        <v>Clothes Washing for Income</v>
      </c>
      <c r="C8" s="21"/>
      <c r="D8" s="21"/>
      <c r="E8" s="33"/>
      <c r="F8" s="33"/>
      <c r="G8" s="33"/>
      <c r="H8" s="33"/>
      <c r="I8" s="33"/>
      <c r="J8" s="33"/>
      <c r="K8" s="336"/>
      <c r="L8" s="21"/>
      <c r="M8" s="21"/>
      <c r="N8" s="12"/>
      <c r="O8" s="3"/>
      <c r="P8" s="3"/>
      <c r="Q8" s="12"/>
      <c r="R8" s="251">
        <v>12</v>
      </c>
      <c r="S8" s="684" t="str">
        <f>VLOOKUP(BJ6,[2]eFHH!$P$1:$XX$3017,21,FALSE)</f>
        <v>Production And Sale Of Leather, Skins &amp; Wool</v>
      </c>
      <c r="T8" s="3"/>
      <c r="U8" s="3"/>
      <c r="V8" s="3"/>
      <c r="W8" s="3"/>
      <c r="X8" s="12"/>
      <c r="Y8" s="12"/>
      <c r="Z8" s="12"/>
      <c r="AA8" s="3"/>
      <c r="AB8" s="3"/>
      <c r="AC8" s="12"/>
      <c r="AD8" s="12"/>
      <c r="AE8" s="3"/>
      <c r="AF8" s="251">
        <v>23</v>
      </c>
      <c r="AG8" s="684" t="str">
        <f>VLOOKUP(BJ6,[2]eFHH!$P$1:$XX$3017,32,FALSE)</f>
        <v>Milling</v>
      </c>
      <c r="AH8" s="3"/>
      <c r="AI8" s="814"/>
      <c r="AJ8" s="814"/>
      <c r="AK8" s="814"/>
      <c r="AL8" s="814"/>
      <c r="AM8" s="814"/>
      <c r="AN8" s="814"/>
      <c r="AO8" s="814"/>
      <c r="AP8" s="814"/>
      <c r="AQ8" s="814"/>
      <c r="AR8" s="814"/>
      <c r="AS8" s="251">
        <v>34</v>
      </c>
      <c r="AT8" s="677" t="str">
        <f>VLOOKUP(BJ6,[2]eFHH!$P$1:$XX$3017,43,FALSE)</f>
        <v>Job With Company Or Private Sector</v>
      </c>
      <c r="AU8" s="676"/>
      <c r="AV8" s="676"/>
      <c r="AW8" s="676"/>
      <c r="AX8" s="676"/>
      <c r="AY8" s="676"/>
      <c r="AZ8" s="676"/>
      <c r="BA8" s="676"/>
      <c r="BB8" s="676"/>
      <c r="BC8" s="676"/>
      <c r="BD8" s="676"/>
      <c r="BE8" s="676"/>
      <c r="BF8" s="676"/>
      <c r="BG8" s="678"/>
      <c r="BH8" s="163"/>
      <c r="BI8" s="1189"/>
      <c r="BJ8" s="140" t="str">
        <f>VLOOKUP(BJ6,[2]eFHH!$P$1:$XX$3017,3,FALSE)</f>
        <v/>
      </c>
      <c r="BK8" s="140"/>
    </row>
    <row r="9" spans="1:96" ht="14.25" customHeight="1">
      <c r="A9" s="251">
        <v>2</v>
      </c>
      <c r="B9" s="676" t="str">
        <f>VLOOKUP(BJ6,[2]eFHH!$P$1:$XX$3017,11,FALSE)</f>
        <v>Crop Production for Home Consumption</v>
      </c>
      <c r="C9" s="27"/>
      <c r="D9" s="27"/>
      <c r="E9" s="27"/>
      <c r="F9" s="27"/>
      <c r="G9" s="27"/>
      <c r="H9" s="27"/>
      <c r="I9" s="27"/>
      <c r="J9" s="27"/>
      <c r="K9" s="27"/>
      <c r="L9" s="27"/>
      <c r="M9" s="27"/>
      <c r="N9" s="12"/>
      <c r="O9" s="3"/>
      <c r="P9" s="3"/>
      <c r="Q9" s="790"/>
      <c r="R9" s="251">
        <v>13</v>
      </c>
      <c r="S9" s="684" t="str">
        <f>VLOOKUP(BJ6,[2]eFHH!$P$1:$XX$3017,22,FALSE)</f>
        <v>Production and Sale of Dairy Products (Milk, Cheese, or Curd)</v>
      </c>
      <c r="T9" s="3"/>
      <c r="U9" s="3"/>
      <c r="V9" s="3"/>
      <c r="W9" s="3"/>
      <c r="X9" s="790"/>
      <c r="Y9" s="12"/>
      <c r="Z9" s="12"/>
      <c r="AA9" s="3"/>
      <c r="AB9" s="3"/>
      <c r="AC9" s="33"/>
      <c r="AD9" s="33"/>
      <c r="AE9" s="3"/>
      <c r="AF9" s="288">
        <v>24</v>
      </c>
      <c r="AG9" s="790" t="str">
        <f>VLOOKUP(BJ6,[2]eFHH!$P$1:$XX$3017,33,FALSE)</f>
        <v xml:space="preserve">Mining </v>
      </c>
      <c r="AH9" s="3"/>
      <c r="AI9" s="790"/>
      <c r="AJ9" s="790"/>
      <c r="AK9" s="790"/>
      <c r="AL9" s="790"/>
      <c r="AM9" s="790"/>
      <c r="AN9" s="790"/>
      <c r="AO9" s="790"/>
      <c r="AP9" s="790"/>
      <c r="AQ9" s="790"/>
      <c r="AR9" s="790"/>
      <c r="AS9" s="251">
        <v>35</v>
      </c>
      <c r="AT9" s="13" t="str">
        <f>VLOOKUP(BJ6,[2]eFHH!$P$1:$XX$3017,44,FALSE)</f>
        <v>Military Service / Police / Army</v>
      </c>
      <c r="AU9" s="21"/>
      <c r="AV9" s="21"/>
      <c r="AW9" s="21"/>
      <c r="AX9" s="21"/>
      <c r="AY9" s="21"/>
      <c r="AZ9" s="21"/>
      <c r="BA9" s="21"/>
      <c r="BB9" s="21"/>
      <c r="BE9" s="21"/>
      <c r="BF9" s="28"/>
      <c r="BG9" s="28"/>
      <c r="BH9" s="13"/>
      <c r="BI9" s="251" t="s">
        <v>0</v>
      </c>
      <c r="BJ9" s="3"/>
    </row>
    <row r="10" spans="1:96" ht="14.25" customHeight="1">
      <c r="A10" s="251">
        <v>3</v>
      </c>
      <c r="B10" s="676" t="str">
        <f>VLOOKUP(BJ6,[2]eFHH!$P$1:$XX$3017,12,FALSE)</f>
        <v>Production And Sale Of Field Crops</v>
      </c>
      <c r="C10" s="27"/>
      <c r="D10" s="27"/>
      <c r="E10" s="27"/>
      <c r="F10" s="27"/>
      <c r="G10" s="27"/>
      <c r="H10" s="27"/>
      <c r="I10" s="27"/>
      <c r="J10" s="27"/>
      <c r="K10" s="27"/>
      <c r="L10" s="27"/>
      <c r="M10" s="27"/>
      <c r="N10" s="12"/>
      <c r="O10" s="3"/>
      <c r="P10" s="3"/>
      <c r="Q10" s="790"/>
      <c r="R10" s="251">
        <v>14</v>
      </c>
      <c r="S10" s="684" t="str">
        <f>VLOOKUP(BJ6,[2]eFHH!$P$1:$XX$3017,23,FALSE)</f>
        <v>Livestock Wage Labour</v>
      </c>
      <c r="T10" s="3"/>
      <c r="U10" s="3"/>
      <c r="V10" s="3"/>
      <c r="W10" s="3"/>
      <c r="X10" s="790"/>
      <c r="Y10" s="12"/>
      <c r="Z10" s="12"/>
      <c r="AA10" s="3"/>
      <c r="AB10" s="3"/>
      <c r="AC10" s="33"/>
      <c r="AD10" s="33"/>
      <c r="AE10" s="3"/>
      <c r="AF10" s="251">
        <v>25</v>
      </c>
      <c r="AG10" s="790" t="str">
        <f>VLOOKUP(BJ6,[2]eFHH!$P$1:$XX$3017,34,FALSE)</f>
        <v xml:space="preserve">Baker </v>
      </c>
      <c r="AH10" s="3"/>
      <c r="AI10" s="790"/>
      <c r="AJ10" s="790"/>
      <c r="AK10" s="790"/>
      <c r="AL10" s="790"/>
      <c r="AM10" s="790"/>
      <c r="AN10" s="790"/>
      <c r="AO10" s="790"/>
      <c r="AP10" s="790"/>
      <c r="AQ10" s="790"/>
      <c r="AR10" s="790"/>
      <c r="AS10" s="251">
        <v>36</v>
      </c>
      <c r="AT10" s="308" t="str">
        <f>VLOOKUP(BJ6,[2]eFHH!$P$1:$XX$3017,45,FALSE)</f>
        <v>Begging</v>
      </c>
      <c r="AU10" s="1190"/>
      <c r="AV10" s="1191"/>
      <c r="AW10" s="1191"/>
      <c r="AX10" s="1191"/>
      <c r="AY10" s="1191"/>
      <c r="AZ10" s="1191"/>
      <c r="BA10" s="1191"/>
      <c r="BB10" s="1191"/>
      <c r="BC10" s="1191"/>
      <c r="BD10" s="1191"/>
      <c r="BE10" s="1191"/>
      <c r="BF10" s="47"/>
      <c r="BG10" s="47"/>
      <c r="BH10" s="48"/>
      <c r="BI10" s="251" t="s">
        <v>1</v>
      </c>
      <c r="BJ10" s="3"/>
    </row>
    <row r="11" spans="1:96" ht="14.25" customHeight="1">
      <c r="A11" s="251">
        <v>4</v>
      </c>
      <c r="B11" s="676" t="str">
        <f>VLOOKUP(BJ6,[2]eFHH!$P$1:$XX$3017,13,FALSE)</f>
        <v>Production And Sale Of Opium</v>
      </c>
      <c r="C11" s="27"/>
      <c r="D11" s="27"/>
      <c r="E11" s="956"/>
      <c r="F11" s="336"/>
      <c r="G11" s="21"/>
      <c r="H11" s="21"/>
      <c r="I11" s="27"/>
      <c r="J11" s="956"/>
      <c r="K11" s="33"/>
      <c r="L11" s="21"/>
      <c r="M11" s="21"/>
      <c r="N11" s="12"/>
      <c r="O11" s="3"/>
      <c r="P11" s="3"/>
      <c r="Q11" s="12"/>
      <c r="R11" s="251">
        <v>15</v>
      </c>
      <c r="S11" s="1192" t="str">
        <f>VLOOKUP(BJ6,[2]eFHH!$P$1:$XX$3017,24,FALSE)</f>
        <v>Collection of Bushes / Firewood for Sale</v>
      </c>
      <c r="T11" s="115"/>
      <c r="U11" s="115"/>
      <c r="V11" s="115"/>
      <c r="W11" s="115"/>
      <c r="X11" s="12"/>
      <c r="Y11" s="12"/>
      <c r="Z11" s="12"/>
      <c r="AA11" s="3"/>
      <c r="AB11" s="3"/>
      <c r="AC11" s="33"/>
      <c r="AD11" s="33"/>
      <c r="AE11" s="3"/>
      <c r="AF11" s="251">
        <v>26</v>
      </c>
      <c r="AG11" s="684" t="str">
        <f>VLOOKUP(BJ6,[2]eFHH!$P$1:$XX$3017,35,FALSE)</f>
        <v>Tailor</v>
      </c>
      <c r="AH11" s="3"/>
      <c r="AJ11" s="33"/>
      <c r="AL11" s="12"/>
      <c r="AM11" s="12"/>
      <c r="AN11" s="12"/>
      <c r="AO11" s="12"/>
      <c r="AP11" s="12"/>
      <c r="AQ11" s="12"/>
      <c r="AR11" s="12"/>
      <c r="AS11" s="613" t="s">
        <v>6</v>
      </c>
      <c r="AT11" s="1193" t="str">
        <f>VLOOKUP(BJ6,[2]eFHH!$P$1:$XX$3017,46,FALSE)</f>
        <v>Other:</v>
      </c>
      <c r="AU11" s="894"/>
      <c r="AV11" s="895"/>
      <c r="AW11" s="895"/>
      <c r="AX11" s="895"/>
      <c r="AY11" s="895"/>
      <c r="AZ11" s="895"/>
      <c r="BA11" s="895"/>
      <c r="BB11" s="895"/>
      <c r="BC11" s="895"/>
      <c r="BD11" s="895"/>
      <c r="BE11" s="895"/>
      <c r="BF11" s="895"/>
      <c r="BG11" s="895"/>
      <c r="BH11" s="895"/>
      <c r="BI11" s="893"/>
      <c r="BJ11" s="3"/>
      <c r="BO11" s="23"/>
      <c r="BP11" s="23"/>
      <c r="BQ11" s="8"/>
      <c r="BR11" s="8"/>
      <c r="BS11" s="8"/>
      <c r="BT11" s="8"/>
      <c r="BU11" s="8"/>
      <c r="BV11" s="8"/>
      <c r="BW11" s="8"/>
      <c r="BX11" s="8"/>
      <c r="BY11" s="8"/>
      <c r="BZ11" s="8"/>
      <c r="CA11" s="8"/>
      <c r="CB11" s="8"/>
      <c r="CC11" s="8"/>
      <c r="CD11" s="8"/>
      <c r="CE11" s="8"/>
      <c r="CF11" s="8"/>
      <c r="CG11" s="8"/>
      <c r="CH11" s="24"/>
      <c r="CI11" s="24"/>
      <c r="CJ11" s="13"/>
      <c r="CK11" s="13"/>
      <c r="CL11" s="13"/>
      <c r="CM11" s="13"/>
      <c r="CN11" s="13"/>
      <c r="CO11" s="13"/>
      <c r="CP11" s="13"/>
      <c r="CQ11" s="13"/>
      <c r="CR11" s="13"/>
    </row>
    <row r="12" spans="1:96" s="115" customFormat="1" ht="14.25" customHeight="1">
      <c r="A12" s="251">
        <v>5</v>
      </c>
      <c r="B12" s="676" t="str">
        <f>VLOOKUP(BJ6,[2]eFHH!$P$1:$XX$3017,14,FALSE)</f>
        <v>Production And Sale Of Orchard Products</v>
      </c>
      <c r="C12" s="27"/>
      <c r="D12" s="27"/>
      <c r="E12" s="27"/>
      <c r="F12" s="27"/>
      <c r="G12" s="27"/>
      <c r="H12" s="27"/>
      <c r="I12" s="27"/>
      <c r="J12" s="27"/>
      <c r="K12" s="27"/>
      <c r="L12" s="27"/>
      <c r="M12" s="27"/>
      <c r="N12" s="12"/>
      <c r="Q12" s="12"/>
      <c r="R12" s="251">
        <v>16</v>
      </c>
      <c r="S12" s="790" t="str">
        <f>VLOOKUP(BJ6,[2]eFHH!$P$1:$XX$3017,25,FALSE)</f>
        <v>Collection of Bushes / Firewood for Home Use</v>
      </c>
      <c r="X12" s="12"/>
      <c r="Y12" s="12"/>
      <c r="Z12" s="12"/>
      <c r="AC12" s="336"/>
      <c r="AD12" s="336"/>
      <c r="AF12" s="288">
        <v>27</v>
      </c>
      <c r="AG12" s="684" t="str">
        <f>VLOOKUP(BJ6,[2]eFHH!$P$1:$XX$3017,36,FALSE)</f>
        <v>Needlecraft</v>
      </c>
      <c r="AI12" s="4"/>
      <c r="AJ12" s="33"/>
      <c r="AK12" s="4"/>
      <c r="AL12" s="12"/>
      <c r="AM12" s="12"/>
      <c r="AN12" s="12"/>
      <c r="AO12" s="12"/>
      <c r="AP12" s="12"/>
      <c r="AQ12" s="12"/>
      <c r="AR12" s="12"/>
      <c r="AS12" s="613"/>
      <c r="AT12" s="1193"/>
      <c r="AU12" s="894"/>
      <c r="AV12" s="895"/>
      <c r="AW12" s="895"/>
      <c r="AX12" s="895"/>
      <c r="AY12" s="895"/>
      <c r="AZ12" s="895"/>
      <c r="BA12" s="895"/>
      <c r="BB12" s="895"/>
      <c r="BC12" s="895"/>
      <c r="BD12" s="895"/>
      <c r="BE12" s="895"/>
      <c r="BF12" s="895"/>
      <c r="BG12" s="895"/>
      <c r="BH12" s="895"/>
      <c r="BI12" s="893"/>
      <c r="BJ12" s="3"/>
      <c r="BK12" s="2"/>
      <c r="BO12" s="22"/>
      <c r="BP12" s="349"/>
      <c r="BQ12" s="21"/>
      <c r="BR12" s="21"/>
      <c r="BS12" s="33"/>
      <c r="BT12" s="33"/>
      <c r="BU12" s="22"/>
      <c r="BV12" s="480"/>
      <c r="BW12" s="298"/>
      <c r="BX12" s="298"/>
      <c r="BY12" s="298"/>
      <c r="BZ12" s="298"/>
      <c r="CA12" s="22"/>
      <c r="CB12" s="397"/>
      <c r="CC12" s="13"/>
      <c r="CD12" s="13"/>
      <c r="CE12" s="12"/>
      <c r="CF12" s="12"/>
      <c r="CG12" s="27"/>
      <c r="CH12" s="66"/>
      <c r="CI12" s="66"/>
      <c r="CJ12" s="13"/>
      <c r="CK12" s="13"/>
      <c r="CL12" s="13"/>
      <c r="CM12" s="13"/>
      <c r="CN12" s="13"/>
      <c r="CO12" s="13"/>
      <c r="CP12" s="13"/>
      <c r="CQ12" s="13"/>
      <c r="CR12" s="13"/>
    </row>
    <row r="13" spans="1:96" ht="14.25" customHeight="1">
      <c r="A13" s="251">
        <v>6</v>
      </c>
      <c r="B13" s="676" t="str">
        <f>VLOOKUP(BJ6,[2]eFHH!$P$1:$XX$3017,15,FALSE)</f>
        <v>Agricultural Wage Labour</v>
      </c>
      <c r="C13" s="8"/>
      <c r="D13" s="8"/>
      <c r="E13" s="8"/>
      <c r="F13" s="8"/>
      <c r="G13" s="8"/>
      <c r="H13" s="8"/>
      <c r="I13" s="8"/>
      <c r="J13" s="8"/>
      <c r="K13" s="8"/>
      <c r="L13" s="8"/>
      <c r="M13" s="8"/>
      <c r="N13" s="12"/>
      <c r="O13" s="3"/>
      <c r="P13" s="3"/>
      <c r="Q13" s="12"/>
      <c r="R13" s="251">
        <v>17</v>
      </c>
      <c r="S13" s="790" t="str">
        <f>VLOOKUP(BJ6,[2]eFHH!$P$1:$XX$3017,26,FALSE)</f>
        <v>Beauty Parlor</v>
      </c>
      <c r="T13" s="3"/>
      <c r="U13" s="3"/>
      <c r="V13" s="3"/>
      <c r="W13" s="3"/>
      <c r="X13" s="12"/>
      <c r="Y13" s="12"/>
      <c r="Z13" s="12"/>
      <c r="AA13" s="3"/>
      <c r="AB13" s="3"/>
      <c r="AC13" s="336"/>
      <c r="AD13" s="336"/>
      <c r="AE13" s="3"/>
      <c r="AF13" s="251">
        <v>28</v>
      </c>
      <c r="AG13" s="790" t="str">
        <f>VLOOKUP(BJ6,[2]eFHH!$P$1:$XX$3017,37,FALSE)</f>
        <v>Carpet Weaving</v>
      </c>
      <c r="AH13" s="3"/>
      <c r="AJ13" s="33"/>
      <c r="AL13" s="12"/>
      <c r="AM13" s="12"/>
      <c r="AN13" s="12"/>
      <c r="AO13" s="12"/>
      <c r="AP13" s="12"/>
      <c r="AQ13" s="12"/>
      <c r="AR13" s="12"/>
      <c r="AS13" s="263"/>
      <c r="AT13" s="857"/>
      <c r="AU13" s="897"/>
      <c r="AV13" s="898"/>
      <c r="AW13" s="898"/>
      <c r="AX13" s="898"/>
      <c r="AY13" s="898"/>
      <c r="AZ13" s="898"/>
      <c r="BA13" s="898"/>
      <c r="BB13" s="898"/>
      <c r="BC13" s="898"/>
      <c r="BD13" s="898"/>
      <c r="BE13" s="898"/>
      <c r="BF13" s="898"/>
      <c r="BG13" s="898"/>
      <c r="BH13" s="898"/>
      <c r="BI13" s="899"/>
      <c r="BJ13" s="3"/>
      <c r="BO13" s="22"/>
      <c r="BP13" s="349"/>
      <c r="BQ13" s="27"/>
      <c r="BR13" s="27"/>
      <c r="BS13" s="27"/>
      <c r="BT13" s="27"/>
      <c r="BU13" s="22"/>
      <c r="BV13" s="298"/>
      <c r="BW13" s="298"/>
      <c r="BX13" s="298"/>
      <c r="BY13" s="298"/>
      <c r="BZ13" s="298"/>
      <c r="CA13" s="22"/>
      <c r="CB13" s="480"/>
      <c r="CC13" s="480"/>
      <c r="CD13" s="480"/>
      <c r="CE13" s="480"/>
      <c r="CF13" s="480"/>
      <c r="CG13" s="480"/>
      <c r="CH13" s="68"/>
      <c r="CI13" s="68"/>
      <c r="CJ13" s="13"/>
      <c r="CK13" s="13"/>
      <c r="CL13" s="13"/>
      <c r="CM13" s="13"/>
      <c r="CN13" s="13"/>
      <c r="CO13" s="13"/>
      <c r="CP13" s="13"/>
      <c r="CQ13" s="13"/>
      <c r="CR13" s="13"/>
    </row>
    <row r="14" spans="1:96" s="28" customFormat="1" ht="14.25" customHeight="1">
      <c r="A14" s="251">
        <v>7</v>
      </c>
      <c r="B14" s="676" t="str">
        <f>VLOOKUP(BJ6,[2]eFHH!$P$1:$XX$3017,16,FALSE)</f>
        <v>Opium Wage Labour</v>
      </c>
      <c r="C14" s="8"/>
      <c r="D14" s="8"/>
      <c r="E14" s="8"/>
      <c r="F14" s="8"/>
      <c r="G14" s="8"/>
      <c r="H14" s="8"/>
      <c r="I14" s="8"/>
      <c r="J14" s="8"/>
      <c r="K14" s="8"/>
      <c r="L14" s="8"/>
      <c r="M14" s="8"/>
      <c r="N14" s="12"/>
      <c r="Q14" s="12"/>
      <c r="R14" s="251">
        <v>18</v>
      </c>
      <c r="S14" s="684" t="str">
        <f>VLOOKUP(BJ6,[2]eFHH!$P$1:$XX$3017,27,FALSE)</f>
        <v>Trading / Middleman</v>
      </c>
      <c r="X14" s="12"/>
      <c r="Y14" s="12"/>
      <c r="Z14" s="12"/>
      <c r="AC14" s="27"/>
      <c r="AD14" s="27"/>
      <c r="AF14" s="251">
        <v>29</v>
      </c>
      <c r="AG14" s="790" t="str">
        <f>VLOOKUP(BJ6,[2]eFHH!$P$1:$XX$3017,38,FALSE)</f>
        <v>Doctor</v>
      </c>
      <c r="AI14" s="4"/>
      <c r="AJ14" s="21"/>
      <c r="AK14" s="4"/>
      <c r="AL14" s="12"/>
      <c r="AM14" s="12"/>
      <c r="AN14" s="12"/>
      <c r="AO14" s="12"/>
      <c r="AP14" s="12"/>
      <c r="AQ14" s="12"/>
      <c r="AR14" s="12"/>
      <c r="AS14" s="595" t="s">
        <v>6</v>
      </c>
      <c r="AT14" s="858" t="str">
        <f>VLOOKUP(BJ6,[2]eFHH!$P$1:$XX$3017,47,FALSE)</f>
        <v>Other:</v>
      </c>
      <c r="AU14" s="752"/>
      <c r="AV14" s="752"/>
      <c r="AW14" s="752"/>
      <c r="AX14" s="752"/>
      <c r="AY14" s="752"/>
      <c r="AZ14" s="752"/>
      <c r="BA14" s="752"/>
      <c r="BB14" s="752"/>
      <c r="BC14" s="752"/>
      <c r="BD14" s="752"/>
      <c r="BE14" s="752"/>
      <c r="BF14" s="752"/>
      <c r="BG14" s="752"/>
      <c r="BH14" s="752"/>
      <c r="BI14" s="752"/>
      <c r="BJ14" s="3"/>
      <c r="BK14" s="2"/>
      <c r="BO14" s="22"/>
      <c r="BP14" s="349"/>
      <c r="BQ14" s="27"/>
      <c r="BR14" s="27"/>
      <c r="BS14" s="27"/>
      <c r="BT14" s="27"/>
      <c r="BU14" s="22"/>
      <c r="BV14" s="397"/>
      <c r="BW14" s="27"/>
      <c r="BX14" s="956"/>
      <c r="BY14" s="33"/>
      <c r="BZ14" s="21"/>
      <c r="CA14" s="22"/>
      <c r="CB14" s="480"/>
      <c r="CC14" s="480"/>
      <c r="CD14" s="480"/>
      <c r="CE14" s="480"/>
      <c r="CF14" s="480"/>
      <c r="CG14" s="480"/>
      <c r="CI14" s="21"/>
    </row>
    <row r="15" spans="1:96" s="28" customFormat="1" ht="14.25" customHeight="1">
      <c r="A15" s="251">
        <v>8</v>
      </c>
      <c r="B15" s="676" t="str">
        <f>VLOOKUP(BJ6,[2]eFHH!$P$1:$XX$3017,17,FALSE)</f>
        <v>Processing of Pistachios</v>
      </c>
      <c r="C15" s="1194"/>
      <c r="D15" s="1194"/>
      <c r="E15" s="1194"/>
      <c r="F15" s="1194"/>
      <c r="G15" s="1194"/>
      <c r="H15" s="1195"/>
      <c r="I15" s="1194"/>
      <c r="J15" s="1194"/>
      <c r="K15" s="1194"/>
      <c r="L15" s="1194"/>
      <c r="M15" s="1194"/>
      <c r="N15" s="12"/>
      <c r="Q15" s="12"/>
      <c r="R15" s="251">
        <v>19</v>
      </c>
      <c r="S15" s="545" t="str">
        <f>VLOOKUP(BJ6,[2]eFHH!$P$1:$XX$3017,28,FALSE)</f>
        <v>Collector and Seller Of Bushes</v>
      </c>
      <c r="X15" s="12"/>
      <c r="Y15" s="12"/>
      <c r="Z15" s="12"/>
      <c r="AC15" s="27"/>
      <c r="AD15" s="27"/>
      <c r="AF15" s="288">
        <v>30</v>
      </c>
      <c r="AG15" s="684" t="str">
        <f>VLOOKUP(BJ6,[2]eFHH!$P$1:$XX$3017,39,FALSE)</f>
        <v>Health Worker / Nurse / Midwife</v>
      </c>
      <c r="AI15" s="4"/>
      <c r="AJ15" s="27"/>
      <c r="AK15" s="4"/>
      <c r="AL15" s="12"/>
      <c r="AM15" s="12"/>
      <c r="AN15" s="12"/>
      <c r="AO15" s="12"/>
      <c r="AP15" s="12"/>
      <c r="AQ15" s="12"/>
      <c r="AR15" s="12"/>
      <c r="AS15" s="595"/>
      <c r="AT15" s="858"/>
      <c r="AU15" s="752"/>
      <c r="AV15" s="752"/>
      <c r="AW15" s="752"/>
      <c r="AX15" s="752"/>
      <c r="AY15" s="752"/>
      <c r="AZ15" s="752"/>
      <c r="BA15" s="752"/>
      <c r="BB15" s="752"/>
      <c r="BC15" s="752"/>
      <c r="BD15" s="752"/>
      <c r="BE15" s="752"/>
      <c r="BF15" s="752"/>
      <c r="BG15" s="752"/>
      <c r="BH15" s="752"/>
      <c r="BI15" s="752"/>
      <c r="BJ15" s="3"/>
      <c r="BK15" s="2"/>
      <c r="BO15" s="22"/>
      <c r="BP15" s="349"/>
      <c r="BQ15" s="27"/>
      <c r="BR15" s="27"/>
      <c r="BS15" s="956"/>
      <c r="BT15" s="336"/>
      <c r="BU15" s="22"/>
      <c r="BV15" s="397"/>
      <c r="BW15" s="27"/>
      <c r="BX15" s="27"/>
      <c r="BY15" s="27"/>
      <c r="BZ15" s="27"/>
      <c r="CA15" s="22"/>
      <c r="CB15" s="397"/>
      <c r="CC15" s="13"/>
      <c r="CD15" s="13"/>
      <c r="CE15" s="12"/>
      <c r="CF15" s="12"/>
      <c r="CG15" s="8"/>
      <c r="CI15" s="21"/>
    </row>
    <row r="16" spans="1:96" s="28" customFormat="1" ht="14.25" customHeight="1">
      <c r="A16" s="251">
        <v>9</v>
      </c>
      <c r="B16" s="676" t="str">
        <f>VLOOKUP(BJ6,[2]eFHH!$P$1:$XX$3017,18,FALSE)</f>
        <v>Livestock Production for Home Consumption</v>
      </c>
      <c r="C16" s="1194"/>
      <c r="D16" s="1194"/>
      <c r="E16" s="1194"/>
      <c r="F16" s="1194"/>
      <c r="G16" s="1194"/>
      <c r="H16" s="1194"/>
      <c r="I16" s="1194"/>
      <c r="J16" s="1194"/>
      <c r="K16" s="1194"/>
      <c r="L16" s="1194"/>
      <c r="M16" s="1194"/>
      <c r="N16" s="12"/>
      <c r="Q16" s="12"/>
      <c r="R16" s="251">
        <v>20</v>
      </c>
      <c r="S16" s="790" t="str">
        <f>VLOOKUP(BJ6,[2]eFHH!$P$1:$XX$3017,29,FALSE)</f>
        <v>Cross Border Trade</v>
      </c>
      <c r="X16" s="12"/>
      <c r="Y16" s="12"/>
      <c r="Z16" s="12"/>
      <c r="AC16" s="27"/>
      <c r="AD16" s="27"/>
      <c r="AF16" s="288">
        <v>31</v>
      </c>
      <c r="AG16" s="684" t="str">
        <f>VLOOKUP(BJ6,[2]eFHH!$P$1:$XX$3017,40,FALSE)</f>
        <v>Principal / Teacher Manager / Teacher</v>
      </c>
      <c r="AI16" s="4"/>
      <c r="AJ16" s="27"/>
      <c r="AK16" s="4"/>
      <c r="AL16" s="12"/>
      <c r="AM16" s="12"/>
      <c r="AN16" s="12"/>
      <c r="AO16" s="12"/>
      <c r="AP16" s="12"/>
      <c r="AQ16" s="12"/>
      <c r="AR16" s="12"/>
      <c r="AS16" s="595"/>
      <c r="AT16" s="858"/>
      <c r="AU16" s="752"/>
      <c r="AV16" s="752"/>
      <c r="AW16" s="752"/>
      <c r="AX16" s="752"/>
      <c r="AY16" s="752"/>
      <c r="AZ16" s="752"/>
      <c r="BA16" s="752"/>
      <c r="BB16" s="752"/>
      <c r="BC16" s="752"/>
      <c r="BD16" s="752"/>
      <c r="BE16" s="752"/>
      <c r="BF16" s="752"/>
      <c r="BG16" s="752"/>
      <c r="BH16" s="752"/>
      <c r="BI16" s="752"/>
      <c r="BJ16" s="3"/>
      <c r="BK16" s="2"/>
      <c r="BO16" s="22"/>
      <c r="BP16" s="349"/>
      <c r="BQ16" s="27"/>
      <c r="BR16" s="27"/>
      <c r="BS16" s="27"/>
      <c r="BT16" s="27"/>
      <c r="BU16" s="22"/>
      <c r="BV16" s="397"/>
      <c r="BW16" s="8"/>
      <c r="BX16" s="8"/>
      <c r="BY16" s="8"/>
      <c r="BZ16" s="8"/>
      <c r="CA16" s="22"/>
      <c r="CB16" s="397"/>
      <c r="CC16" s="397"/>
      <c r="CD16" s="397"/>
      <c r="CE16" s="397"/>
      <c r="CF16" s="397"/>
      <c r="CG16" s="397"/>
      <c r="CI16" s="21"/>
    </row>
    <row r="17" spans="1:87" s="28" customFormat="1" ht="14.25" customHeight="1">
      <c r="A17" s="251">
        <v>10</v>
      </c>
      <c r="B17" s="676" t="str">
        <f>VLOOKUP(BJ6,[2]eFHH!$P$1:$XX$3017,19,FALSE)</f>
        <v>Wool Weaving</v>
      </c>
      <c r="C17" s="27"/>
      <c r="D17" s="27"/>
      <c r="E17" s="27"/>
      <c r="F17" s="27"/>
      <c r="G17" s="27"/>
      <c r="H17" s="27"/>
      <c r="I17" s="27"/>
      <c r="J17" s="956"/>
      <c r="K17" s="336"/>
      <c r="L17" s="956"/>
      <c r="M17" s="336"/>
      <c r="N17" s="12"/>
      <c r="Q17" s="12"/>
      <c r="R17" s="288">
        <v>21</v>
      </c>
      <c r="S17" s="790" t="str">
        <f>VLOOKUP(BJ6,[2]eFHH!$P$1:$XX$3017,30,FALSE)</f>
        <v>Smuggling</v>
      </c>
      <c r="X17" s="12"/>
      <c r="Y17" s="12"/>
      <c r="Z17" s="12"/>
      <c r="AC17" s="27"/>
      <c r="AD17" s="27"/>
      <c r="AF17" s="251">
        <v>32</v>
      </c>
      <c r="AG17" s="684" t="str">
        <f>VLOOKUP(BJ6,[2]eFHH!$P$1:$XX$3017,41,FALSE)</f>
        <v>Job With Government</v>
      </c>
      <c r="AI17" s="4"/>
      <c r="AJ17" s="33"/>
      <c r="AK17" s="4"/>
      <c r="AL17" s="12"/>
      <c r="AM17" s="12"/>
      <c r="AN17" s="12"/>
      <c r="AO17" s="12"/>
      <c r="AP17" s="12"/>
      <c r="AQ17" s="12"/>
      <c r="AR17" s="12"/>
      <c r="AS17" s="258" t="s">
        <v>6</v>
      </c>
      <c r="AT17" s="1196" t="str">
        <f>VLOOKUP(BJ6,[2]eFHH!$P$1:$XX$3017,46,FALSE)</f>
        <v>Other:</v>
      </c>
      <c r="AU17" s="732"/>
      <c r="AV17" s="733"/>
      <c r="AW17" s="733"/>
      <c r="AX17" s="733"/>
      <c r="AY17" s="733"/>
      <c r="AZ17" s="733"/>
      <c r="BA17" s="733"/>
      <c r="BB17" s="733"/>
      <c r="BC17" s="733"/>
      <c r="BD17" s="733"/>
      <c r="BE17" s="733"/>
      <c r="BF17" s="733"/>
      <c r="BG17" s="733"/>
      <c r="BH17" s="733"/>
      <c r="BI17" s="728"/>
      <c r="BJ17" s="3"/>
      <c r="BK17" s="2"/>
      <c r="BO17" s="22"/>
      <c r="BP17" s="349"/>
      <c r="BQ17" s="8"/>
      <c r="BR17" s="8"/>
      <c r="BS17" s="8"/>
      <c r="BT17" s="8"/>
      <c r="BU17" s="22"/>
      <c r="BV17" s="480"/>
      <c r="BW17" s="480"/>
      <c r="BX17" s="480"/>
      <c r="BY17" s="480"/>
      <c r="BZ17" s="480"/>
      <c r="CA17" s="298"/>
      <c r="CC17" s="298"/>
      <c r="CD17" s="298"/>
      <c r="CE17" s="298"/>
      <c r="CF17" s="298"/>
      <c r="CG17" s="298"/>
      <c r="CI17" s="21"/>
    </row>
    <row r="18" spans="1:87" s="28" customFormat="1" ht="14.25" customHeight="1">
      <c r="A18" s="288">
        <v>11</v>
      </c>
      <c r="B18" s="695" t="str">
        <f>VLOOKUP(BJ6,[2]eFHH!$P$1:$XX$3017,20,FALSE)</f>
        <v>Production And Sale Of Live Animals</v>
      </c>
      <c r="C18" s="554"/>
      <c r="D18" s="554"/>
      <c r="E18" s="554"/>
      <c r="F18" s="554"/>
      <c r="G18" s="554"/>
      <c r="H18" s="554"/>
      <c r="I18" s="554"/>
      <c r="J18" s="554"/>
      <c r="K18" s="554"/>
      <c r="L18" s="554"/>
      <c r="M18" s="554"/>
      <c r="N18" s="554"/>
      <c r="O18" s="554"/>
      <c r="P18" s="554"/>
      <c r="Q18" s="554"/>
      <c r="R18" s="251">
        <v>22</v>
      </c>
      <c r="S18" s="563" t="str">
        <f>VLOOKUP(BJ6,[2]eFHH!$P$1:$XX$3017,31,FALSE)</f>
        <v>Shopkeeper</v>
      </c>
      <c r="T18" s="554"/>
      <c r="U18" s="554"/>
      <c r="V18" s="277"/>
      <c r="W18" s="1197"/>
      <c r="X18" s="154"/>
      <c r="Y18" s="154"/>
      <c r="Z18" s="154"/>
      <c r="AA18" s="154"/>
      <c r="AB18" s="154"/>
      <c r="AC18" s="154"/>
      <c r="AD18" s="154"/>
      <c r="AE18" s="154"/>
      <c r="AF18" s="288">
        <v>33</v>
      </c>
      <c r="AG18" s="695" t="str">
        <f>VLOOKUP(BJ6,[2]eFHH!$P$1:$XX$3017,42,FALSE)</f>
        <v>Job With Non-Government Organization</v>
      </c>
      <c r="AH18" s="154"/>
      <c r="AI18" s="154"/>
      <c r="AJ18" s="154"/>
      <c r="AK18" s="154"/>
      <c r="AL18" s="154"/>
      <c r="AM18" s="154"/>
      <c r="AN18" s="277"/>
      <c r="AO18" s="551"/>
      <c r="AP18" s="154"/>
      <c r="AQ18" s="47"/>
      <c r="AR18" s="637"/>
      <c r="AS18" s="263"/>
      <c r="AT18" s="1198"/>
      <c r="AU18" s="736"/>
      <c r="AV18" s="737"/>
      <c r="AW18" s="737"/>
      <c r="AX18" s="737"/>
      <c r="AY18" s="737"/>
      <c r="AZ18" s="737"/>
      <c r="BA18" s="737"/>
      <c r="BB18" s="737"/>
      <c r="BC18" s="737"/>
      <c r="BD18" s="737"/>
      <c r="BE18" s="737"/>
      <c r="BF18" s="737"/>
      <c r="BG18" s="737"/>
      <c r="BH18" s="737"/>
      <c r="BI18" s="738"/>
      <c r="BJ18" s="2"/>
      <c r="BK18" s="2"/>
      <c r="BO18" s="22"/>
      <c r="BP18" s="349"/>
      <c r="BQ18" s="8"/>
      <c r="BR18" s="8"/>
      <c r="BS18" s="8"/>
      <c r="BT18" s="8"/>
      <c r="BU18" s="22"/>
      <c r="BV18" s="480"/>
      <c r="BW18" s="480"/>
      <c r="BX18" s="480"/>
      <c r="BY18" s="480"/>
      <c r="BZ18" s="480"/>
      <c r="CA18" s="298"/>
      <c r="CB18" s="298"/>
      <c r="CC18" s="298"/>
      <c r="CD18" s="298"/>
      <c r="CE18" s="298"/>
      <c r="CF18" s="298"/>
      <c r="CG18" s="298"/>
      <c r="CI18" s="21"/>
    </row>
    <row r="19" spans="1:87" s="28" customFormat="1" ht="9.9499999999999993" customHeight="1">
      <c r="BJ19" s="239">
        <v>7.91</v>
      </c>
      <c r="BK19" s="239"/>
      <c r="BN19" s="239">
        <v>7.03</v>
      </c>
      <c r="BO19" s="239"/>
      <c r="BP19" s="299">
        <v>7.91</v>
      </c>
      <c r="BQ19" s="239"/>
      <c r="BR19" s="1194"/>
      <c r="BS19" s="1194"/>
      <c r="BT19" s="1194"/>
      <c r="BU19" s="22"/>
      <c r="BV19" s="397"/>
      <c r="BW19" s="1194"/>
      <c r="BX19" s="1194"/>
      <c r="BY19" s="1194"/>
      <c r="BZ19" s="1194"/>
      <c r="CA19" s="298"/>
      <c r="CB19" s="298"/>
      <c r="CC19" s="298"/>
      <c r="CD19" s="298"/>
      <c r="CE19" s="298"/>
      <c r="CF19" s="298"/>
      <c r="CG19" s="298"/>
      <c r="CI19" s="21"/>
    </row>
    <row r="20" spans="1:87" s="28" customFormat="1" ht="15" customHeight="1">
      <c r="A20" s="55">
        <f>VLOOKUP(BN19,[2]eFHH!$K$4:$M$346,3,FALSE)</f>
        <v>6.0299999999999994</v>
      </c>
      <c r="B20" s="179"/>
      <c r="C20" s="256" t="str">
        <f>VLOOKUP(BN19,[2]eFHH!$P$1:$XX$3017,8,FALSE)</f>
        <v>During the past 7 days, in total, for how many hours did you do {activities mentioned in 7.02}?</v>
      </c>
      <c r="D20" s="256"/>
      <c r="E20" s="256"/>
      <c r="F20" s="256"/>
      <c r="G20" s="256"/>
      <c r="H20" s="256"/>
      <c r="I20" s="256"/>
      <c r="J20" s="256"/>
      <c r="K20" s="256"/>
      <c r="L20" s="256"/>
      <c r="M20" s="256"/>
      <c r="N20" s="256"/>
      <c r="O20" s="256"/>
      <c r="P20" s="256"/>
      <c r="Q20" s="256"/>
      <c r="R20" s="256"/>
      <c r="S20" s="256"/>
      <c r="U20" s="303"/>
      <c r="V20" s="187">
        <f>VLOOKUP(BJ19,[2]eFHH!$K$4:$M$346,3,FALSE)</f>
        <v>6.0499999999999989</v>
      </c>
      <c r="W20" s="187"/>
      <c r="X20" s="256" t="str">
        <f>VLOOKUP(BJ19,[2]eFHH!$P$1:$XX$3011,8,FALSE)</f>
        <v>During the past 12 months, have your or members of your household sold any handicrafts (like home-made carpets, woodwork, metal work)? [IF YES] What did you sell?</v>
      </c>
      <c r="Y20" s="256"/>
      <c r="Z20" s="256"/>
      <c r="AA20" s="256"/>
      <c r="AB20" s="256"/>
      <c r="AC20" s="256"/>
      <c r="AD20" s="256"/>
      <c r="AE20" s="256"/>
      <c r="AF20" s="256"/>
      <c r="AG20" s="256"/>
      <c r="AH20" s="256"/>
      <c r="AI20" s="256"/>
      <c r="AJ20" s="256"/>
      <c r="AK20" s="256"/>
      <c r="AL20" s="256"/>
      <c r="AM20" s="256"/>
      <c r="AN20" s="256"/>
      <c r="AP20" s="303"/>
      <c r="AQ20" s="55">
        <f>VLOOKUP(BJ20,[2]eFHH!$K$4:$M$346,3,FALSE)</f>
        <v>6.0599999999999987</v>
      </c>
      <c r="AR20" s="56"/>
      <c r="AS20" s="15" t="str">
        <f>VLOOKUP(BJ20,[2]eFHH!$P$4:$DV$520,8,FALSE)</f>
        <v>During the past 12 months, how much did your household earn from this?</v>
      </c>
      <c r="AT20" s="15"/>
      <c r="AU20" s="15"/>
      <c r="AV20" s="15"/>
      <c r="AW20" s="15"/>
      <c r="AX20" s="15"/>
      <c r="AY20" s="15"/>
      <c r="AZ20" s="15"/>
      <c r="BA20" s="15"/>
      <c r="BB20" s="15"/>
      <c r="BC20" s="15"/>
      <c r="BD20" s="15"/>
      <c r="BE20" s="15"/>
      <c r="BF20" s="15"/>
      <c r="BG20" s="15"/>
      <c r="BH20" s="15"/>
      <c r="BI20" s="16"/>
      <c r="BJ20" s="299">
        <v>7.92</v>
      </c>
      <c r="BK20" s="760"/>
      <c r="BN20" s="43">
        <f>VLOOKUP(BN19,[2]eFHH!$P$1:$XX$3017,60,FALSE)</f>
        <v>0</v>
      </c>
      <c r="BO20" s="43"/>
      <c r="BP20" s="140">
        <f>VLOOKUP(BJ19,[2]eFHH!$P$1:$XX$3017,3,FALSE)</f>
        <v>6.0699999999999985</v>
      </c>
      <c r="BQ20" s="140"/>
      <c r="BR20" s="1194"/>
      <c r="BS20" s="1194"/>
      <c r="BT20" s="1194"/>
      <c r="BU20" s="22"/>
      <c r="BV20" s="397"/>
      <c r="BW20" s="27"/>
      <c r="BX20" s="956"/>
      <c r="BY20" s="336"/>
      <c r="BZ20" s="13"/>
      <c r="CA20" s="298"/>
      <c r="CB20" s="298"/>
      <c r="CC20" s="298"/>
      <c r="CD20" s="298"/>
      <c r="CE20" s="298"/>
      <c r="CF20" s="298"/>
      <c r="CG20" s="298"/>
      <c r="CI20" s="21"/>
    </row>
    <row r="21" spans="1:87" s="28" customFormat="1" ht="15" customHeight="1">
      <c r="A21" s="197"/>
      <c r="B21" s="558"/>
      <c r="C21" s="256"/>
      <c r="D21" s="256"/>
      <c r="E21" s="256"/>
      <c r="F21" s="256"/>
      <c r="G21" s="256"/>
      <c r="H21" s="256"/>
      <c r="I21" s="256"/>
      <c r="J21" s="256"/>
      <c r="K21" s="256"/>
      <c r="L21" s="256"/>
      <c r="M21" s="256"/>
      <c r="N21" s="256"/>
      <c r="O21" s="256"/>
      <c r="P21" s="256"/>
      <c r="Q21" s="256"/>
      <c r="R21" s="256"/>
      <c r="S21" s="550"/>
      <c r="U21" s="303"/>
      <c r="V21" s="187"/>
      <c r="W21" s="187"/>
      <c r="X21" s="256"/>
      <c r="Y21" s="256"/>
      <c r="Z21" s="256"/>
      <c r="AA21" s="256"/>
      <c r="AB21" s="256"/>
      <c r="AC21" s="256"/>
      <c r="AD21" s="256"/>
      <c r="AE21" s="256"/>
      <c r="AF21" s="256"/>
      <c r="AG21" s="256"/>
      <c r="AH21" s="256"/>
      <c r="AI21" s="256"/>
      <c r="AJ21" s="256"/>
      <c r="AK21" s="256"/>
      <c r="AL21" s="256"/>
      <c r="AM21" s="256"/>
      <c r="AN21" s="256"/>
      <c r="AP21" s="303"/>
      <c r="AQ21" s="197"/>
      <c r="AR21" s="198"/>
      <c r="AS21" s="415"/>
      <c r="AT21" s="415"/>
      <c r="AU21" s="415"/>
      <c r="AV21" s="415"/>
      <c r="AW21" s="415"/>
      <c r="AX21" s="415"/>
      <c r="AY21" s="415"/>
      <c r="AZ21" s="415"/>
      <c r="BA21" s="415"/>
      <c r="BB21" s="415"/>
      <c r="BC21" s="415"/>
      <c r="BD21" s="415"/>
      <c r="BE21" s="415"/>
      <c r="BF21" s="415"/>
      <c r="BG21" s="415"/>
      <c r="BH21" s="415"/>
      <c r="BI21" s="287"/>
      <c r="BJ21" s="133">
        <f>VLOOKUP(BJ20,[2]eFHH!$P$1:$XX$3017,60,FALSE)</f>
        <v>0</v>
      </c>
      <c r="BK21" s="761"/>
      <c r="BN21" s="140" t="str">
        <f>VLOOKUP(BN19,[2]eFHH!$P$1:$XX$3017,3,FALSE)</f>
        <v/>
      </c>
      <c r="BO21" s="140"/>
      <c r="BP21" s="349"/>
      <c r="BQ21" s="27"/>
      <c r="BR21" s="27"/>
      <c r="BS21" s="27"/>
      <c r="BT21" s="27"/>
      <c r="BU21" s="22"/>
      <c r="BV21" s="397"/>
      <c r="BW21" s="4"/>
      <c r="BX21" s="4"/>
      <c r="BY21" s="4"/>
      <c r="BZ21" s="4"/>
      <c r="CA21" s="298"/>
      <c r="CB21" s="298"/>
      <c r="CC21" s="298"/>
      <c r="CD21" s="298"/>
      <c r="CE21" s="298"/>
      <c r="CF21" s="298"/>
      <c r="CG21" s="298"/>
      <c r="CH21" s="13"/>
      <c r="CI21" s="21"/>
    </row>
    <row r="22" spans="1:87" s="28" customFormat="1" ht="15" customHeight="1">
      <c r="A22" s="75" t="s">
        <v>2</v>
      </c>
      <c r="B22" s="76"/>
      <c r="C22" s="79"/>
      <c r="D22" s="79"/>
      <c r="E22" s="79"/>
      <c r="F22" s="79"/>
      <c r="G22" s="79"/>
      <c r="H22" s="79"/>
      <c r="I22" s="79"/>
      <c r="J22" s="79"/>
      <c r="K22" s="516" t="str">
        <f>VLOOKUP(BN19,[2]eFHH!$P$1:$XX$3017,10,FALSE)</f>
        <v>Hours per Week</v>
      </c>
      <c r="L22" s="516"/>
      <c r="M22" s="516"/>
      <c r="N22" s="516"/>
      <c r="O22" s="516"/>
      <c r="P22" s="516"/>
      <c r="Q22" s="516"/>
      <c r="R22" s="516"/>
      <c r="S22" s="251" t="s">
        <v>0</v>
      </c>
      <c r="U22" s="303"/>
      <c r="V22" s="187"/>
      <c r="W22" s="187"/>
      <c r="X22" s="256"/>
      <c r="Y22" s="256"/>
      <c r="Z22" s="256"/>
      <c r="AA22" s="256"/>
      <c r="AB22" s="256"/>
      <c r="AC22" s="256"/>
      <c r="AD22" s="256"/>
      <c r="AE22" s="256"/>
      <c r="AF22" s="256"/>
      <c r="AG22" s="256"/>
      <c r="AH22" s="256"/>
      <c r="AI22" s="256"/>
      <c r="AJ22" s="256"/>
      <c r="AK22" s="256"/>
      <c r="AL22" s="256"/>
      <c r="AM22" s="256"/>
      <c r="AN22" s="256"/>
      <c r="AO22" s="4"/>
      <c r="AP22" s="145"/>
      <c r="AQ22" s="871" t="str">
        <f>VLOOKUP(BJ20,[2]eFHH!$P$4:$DV$520,9,FALSE)</f>
        <v>[IF IN KIND, ESTIMATE VALUE AND MARK "ESTIMATED BY ENUMERATOR"]</v>
      </c>
      <c r="AR22" s="1199"/>
      <c r="AS22" s="1199"/>
      <c r="AT22" s="1199"/>
      <c r="AU22" s="1199"/>
      <c r="AV22" s="1199"/>
      <c r="AW22" s="1199"/>
      <c r="AX22" s="1199"/>
      <c r="AY22" s="1199"/>
      <c r="AZ22" s="1199"/>
      <c r="BA22" s="1199"/>
      <c r="BB22" s="1199"/>
      <c r="BC22" s="1199"/>
      <c r="BD22" s="1199"/>
      <c r="BE22" s="1199"/>
      <c r="BF22" s="1199"/>
      <c r="BG22" s="1199"/>
      <c r="BH22" s="1199"/>
      <c r="BI22" s="1199"/>
      <c r="BJ22" s="683" t="str">
        <f>VLOOKUP(BJ20,[2]eFHH!$P$1:$XX$3017,3,FALSE)</f>
        <v/>
      </c>
      <c r="BK22" s="764"/>
      <c r="BN22" s="4"/>
      <c r="BO22" s="145"/>
      <c r="BP22" s="480"/>
      <c r="BQ22" s="480"/>
      <c r="BR22" s="480"/>
      <c r="BS22" s="480"/>
      <c r="BT22" s="480"/>
      <c r="BU22" s="22"/>
      <c r="BV22" s="397"/>
      <c r="BW22" s="4"/>
      <c r="BX22" s="4"/>
      <c r="BY22" s="4"/>
      <c r="BZ22" s="4"/>
      <c r="CA22" s="298"/>
      <c r="CB22" s="298"/>
      <c r="CC22" s="298"/>
      <c r="CD22" s="298"/>
      <c r="CE22" s="298"/>
      <c r="CF22" s="298"/>
      <c r="CG22" s="298"/>
      <c r="CH22" s="13"/>
      <c r="CI22" s="21"/>
    </row>
    <row r="23" spans="1:87" s="28" customFormat="1" ht="15" customHeight="1">
      <c r="A23" s="81"/>
      <c r="B23" s="82"/>
      <c r="C23" s="82"/>
      <c r="D23" s="82"/>
      <c r="E23" s="82"/>
      <c r="F23" s="82"/>
      <c r="G23" s="82"/>
      <c r="H23" s="82"/>
      <c r="I23" s="82"/>
      <c r="J23" s="82"/>
      <c r="K23" s="1200"/>
      <c r="L23" s="1200"/>
      <c r="M23" s="1200"/>
      <c r="N23" s="1200"/>
      <c r="O23" s="1200"/>
      <c r="P23" s="1200"/>
      <c r="Q23" s="1200"/>
      <c r="R23" s="1200"/>
      <c r="S23" s="251" t="s">
        <v>1</v>
      </c>
      <c r="U23" s="303"/>
      <c r="V23" s="538"/>
      <c r="W23" s="538"/>
      <c r="X23" s="550"/>
      <c r="Y23" s="550"/>
      <c r="Z23" s="550"/>
      <c r="AA23" s="550"/>
      <c r="AB23" s="550"/>
      <c r="AC23" s="550"/>
      <c r="AD23" s="550"/>
      <c r="AE23" s="550"/>
      <c r="AF23" s="550"/>
      <c r="AG23" s="550"/>
      <c r="AH23" s="550"/>
      <c r="AI23" s="550"/>
      <c r="AJ23" s="550"/>
      <c r="AK23" s="550"/>
      <c r="AL23" s="550"/>
      <c r="AM23" s="550"/>
      <c r="AN23" s="550"/>
      <c r="AO23" s="4"/>
      <c r="AP23" s="145"/>
      <c r="AQ23" s="1201"/>
      <c r="AR23" s="1201"/>
      <c r="AS23" s="1201"/>
      <c r="AT23" s="1201"/>
      <c r="AU23" s="1201"/>
      <c r="AV23" s="1201"/>
      <c r="AW23" s="1201"/>
      <c r="AX23" s="1201"/>
      <c r="AY23" s="1201"/>
      <c r="AZ23" s="1201"/>
      <c r="BA23" s="1201"/>
      <c r="BB23" s="1201"/>
      <c r="BC23" s="1201"/>
      <c r="BD23" s="1201"/>
      <c r="BE23" s="1201"/>
      <c r="BF23" s="1201"/>
      <c r="BG23" s="1201"/>
      <c r="BH23" s="1201"/>
      <c r="BI23" s="1201"/>
      <c r="BJ23" s="3"/>
      <c r="BK23" s="145"/>
      <c r="BN23" s="1202"/>
      <c r="BO23" s="145"/>
      <c r="BP23" s="480"/>
      <c r="BQ23" s="480"/>
      <c r="BR23" s="480"/>
      <c r="BS23" s="480"/>
      <c r="BT23" s="480"/>
      <c r="BU23" s="22"/>
      <c r="BV23" s="397"/>
      <c r="BW23" s="13"/>
      <c r="BX23" s="13"/>
      <c r="BY23" s="13"/>
      <c r="BZ23" s="13"/>
      <c r="CA23" s="298"/>
      <c r="CB23" s="298"/>
      <c r="CC23" s="298"/>
      <c r="CD23" s="298"/>
      <c r="CE23" s="298"/>
      <c r="CF23" s="298"/>
      <c r="CG23" s="298"/>
      <c r="CH23" s="13"/>
      <c r="CI23" s="21"/>
    </row>
    <row r="24" spans="1:87" s="28" customFormat="1" ht="14.25" customHeight="1">
      <c r="U24" s="303"/>
      <c r="V24" s="540" t="str">
        <f>VLOOKUP(BJ19,[2]eFHH!$P$4:$DV$520,9,FALSE)</f>
        <v>[MARK ALL MENTIONED]</v>
      </c>
      <c r="W24" s="541"/>
      <c r="X24" s="541"/>
      <c r="Y24" s="541"/>
      <c r="Z24" s="541"/>
      <c r="AA24" s="541"/>
      <c r="AB24" s="541"/>
      <c r="AC24" s="541"/>
      <c r="AD24" s="541"/>
      <c r="AE24" s="541"/>
      <c r="AF24" s="541"/>
      <c r="AG24" s="541"/>
      <c r="AH24" s="541"/>
      <c r="AI24" s="541"/>
      <c r="AJ24" s="541"/>
      <c r="AK24" s="541"/>
      <c r="AL24" s="541"/>
      <c r="AM24" s="541"/>
      <c r="AN24" s="541"/>
      <c r="AO24" s="4"/>
      <c r="AP24" s="145"/>
      <c r="AQ24" s="288" t="s">
        <v>14</v>
      </c>
      <c r="AR24" s="676" t="str">
        <f>VLOOKUP(BJ20,[2]eFHH!$P$4:$DU$520,10,FALSE)</f>
        <v>Estimated by Enumerator</v>
      </c>
      <c r="AS24" s="1203"/>
      <c r="AT24" s="1203"/>
      <c r="AU24" s="1203"/>
      <c r="AV24" s="1203"/>
      <c r="AW24" s="1203"/>
      <c r="AX24" s="1203"/>
      <c r="AY24" s="1203"/>
      <c r="AZ24" s="1203"/>
      <c r="BA24" s="1203"/>
      <c r="BB24" s="1203"/>
      <c r="BC24" s="1203"/>
      <c r="BD24" s="1203"/>
      <c r="BE24" s="1203"/>
      <c r="BF24" s="1203"/>
      <c r="BG24" s="1203"/>
      <c r="BH24" s="251" t="s">
        <v>0</v>
      </c>
      <c r="BI24" s="251" t="s">
        <v>1</v>
      </c>
      <c r="BJ24" s="12"/>
      <c r="BK24" s="145"/>
      <c r="BN24" s="239">
        <v>7.05</v>
      </c>
      <c r="BO24" s="239"/>
    </row>
    <row r="25" spans="1:87" s="28" customFormat="1" ht="15" customHeight="1">
      <c r="A25" s="55">
        <f>VLOOKUP(BN24,[2]eFHH!$K$4:$M$346,3,FALSE)</f>
        <v>6.0399999999999991</v>
      </c>
      <c r="B25" s="179"/>
      <c r="C25" s="14" t="str">
        <f>VLOOKUP(BN24,[2]eFHH!$P$1:$XX$3017,8,FALSE)</f>
        <v>Do you have authority to use income generated by these activities?</v>
      </c>
      <c r="D25" s="15"/>
      <c r="E25" s="15"/>
      <c r="F25" s="15"/>
      <c r="G25" s="15"/>
      <c r="H25" s="15"/>
      <c r="I25" s="15"/>
      <c r="J25" s="15"/>
      <c r="K25" s="15"/>
      <c r="L25" s="15"/>
      <c r="M25" s="15"/>
      <c r="N25" s="15"/>
      <c r="O25" s="15"/>
      <c r="P25" s="15"/>
      <c r="Q25" s="15"/>
      <c r="R25" s="15"/>
      <c r="S25" s="16"/>
      <c r="U25" s="303"/>
      <c r="V25" s="595">
        <v>1</v>
      </c>
      <c r="W25" s="1204" t="str">
        <f>VLOOKUP(BJ19,[2]eFHH!$P$4:$XX$3011,10,FALSE)</f>
        <v>Not Applicable - No Carpets or Handicrafts Were Made or Sold</v>
      </c>
      <c r="X25" s="1205"/>
      <c r="Y25" s="1205"/>
      <c r="Z25" s="1205"/>
      <c r="AA25" s="1205"/>
      <c r="AB25" s="1205"/>
      <c r="AC25" s="1205"/>
      <c r="AD25" s="1205"/>
      <c r="AE25" s="1205"/>
      <c r="AF25" s="1205"/>
      <c r="AG25" s="1205"/>
      <c r="AH25" s="1205"/>
      <c r="AI25" s="1205"/>
      <c r="AJ25" s="1205"/>
      <c r="AK25" s="1206" t="str">
        <f>CONCATENATE("[&gt;&gt;",FIXED(VLOOKUP(BJ19,[2]eFHH!$P$4:$DV$3051,3,FALSE),2),"]")</f>
        <v>[&gt;&gt;6.07]</v>
      </c>
      <c r="AL25" s="1206"/>
      <c r="AM25" s="1206"/>
      <c r="AN25" s="1207"/>
      <c r="AO25" s="4"/>
      <c r="AP25" s="145"/>
      <c r="AQ25" s="95" t="s">
        <v>20</v>
      </c>
      <c r="AR25" s="1208"/>
      <c r="AS25" s="1208"/>
      <c r="AT25" s="1208"/>
      <c r="AU25" s="1208"/>
      <c r="AV25" s="1208"/>
      <c r="AW25" s="1208"/>
      <c r="AX25" s="1208"/>
      <c r="AY25" s="1208"/>
      <c r="AZ25" s="1208"/>
      <c r="BA25" s="1208"/>
      <c r="BB25" s="1208"/>
      <c r="BC25" s="1208"/>
      <c r="BD25" s="1208"/>
      <c r="BE25" s="1208"/>
      <c r="BF25" s="1208"/>
      <c r="BG25" s="1208"/>
      <c r="BH25" s="733" t="str">
        <f>VLOOKUP(BJ20,[2]eFHH!$P$4:$DU$520,11,FALSE)</f>
        <v>Afghani</v>
      </c>
      <c r="BI25" s="1209"/>
      <c r="BJ25" s="12"/>
      <c r="BK25" s="145"/>
      <c r="BN25" s="43">
        <f>VLOOKUP(BN24,[2]eFHH!$P$1:$XX$3017,60,FALSE)</f>
        <v>0</v>
      </c>
      <c r="BO25" s="43"/>
    </row>
    <row r="26" spans="1:87" s="28" customFormat="1" ht="15" customHeight="1">
      <c r="A26" s="197"/>
      <c r="B26" s="558"/>
      <c r="C26" s="17"/>
      <c r="D26" s="18"/>
      <c r="E26" s="18"/>
      <c r="F26" s="18"/>
      <c r="G26" s="18"/>
      <c r="H26" s="18"/>
      <c r="I26" s="18"/>
      <c r="J26" s="18"/>
      <c r="K26" s="18"/>
      <c r="L26" s="18"/>
      <c r="M26" s="18"/>
      <c r="N26" s="18"/>
      <c r="O26" s="18"/>
      <c r="P26" s="18"/>
      <c r="Q26" s="18"/>
      <c r="R26" s="18"/>
      <c r="S26" s="287"/>
      <c r="U26" s="303"/>
      <c r="V26" s="595"/>
      <c r="W26" s="693"/>
      <c r="X26" s="598"/>
      <c r="Y26" s="598"/>
      <c r="Z26" s="598"/>
      <c r="AA26" s="598"/>
      <c r="AB26" s="598"/>
      <c r="AC26" s="598"/>
      <c r="AD26" s="598"/>
      <c r="AE26" s="598"/>
      <c r="AF26" s="598"/>
      <c r="AG26" s="598"/>
      <c r="AH26" s="598"/>
      <c r="AI26" s="598"/>
      <c r="AJ26" s="598"/>
      <c r="AK26" s="1210"/>
      <c r="AL26" s="1210"/>
      <c r="AM26" s="1210"/>
      <c r="AN26" s="1211"/>
      <c r="AO26" s="4"/>
      <c r="AP26" s="145"/>
      <c r="AQ26" s="1212"/>
      <c r="AR26" s="1213"/>
      <c r="AS26" s="1213"/>
      <c r="AT26" s="1213"/>
      <c r="AU26" s="1213"/>
      <c r="AV26" s="1213"/>
      <c r="AW26" s="1213"/>
      <c r="AX26" s="1213"/>
      <c r="AY26" s="1213"/>
      <c r="AZ26" s="1213"/>
      <c r="BA26" s="1213"/>
      <c r="BB26" s="1213"/>
      <c r="BC26" s="1213"/>
      <c r="BD26" s="1213"/>
      <c r="BE26" s="1213"/>
      <c r="BF26" s="1213"/>
      <c r="BG26" s="1213"/>
      <c r="BH26" s="1213"/>
      <c r="BI26" s="1214"/>
      <c r="BJ26" s="13"/>
      <c r="BK26" s="13"/>
      <c r="BN26" s="140" t="str">
        <f>VLOOKUP(BN24,[2]eFHH!$P$1:$XX$3017,3,FALSE)</f>
        <v/>
      </c>
      <c r="BO26" s="140"/>
    </row>
    <row r="27" spans="1:87" s="28" customFormat="1" ht="14.25" customHeight="1">
      <c r="A27" s="315">
        <v>1</v>
      </c>
      <c r="B27" s="542" t="str">
        <f>VLOOKUP(BN24,[2]eFHH!$P$1:$XX$3017,10,FALSE)</f>
        <v>No</v>
      </c>
      <c r="C27" s="2"/>
      <c r="D27" s="272"/>
      <c r="E27" s="2"/>
      <c r="F27" s="1139"/>
      <c r="G27" s="1139"/>
      <c r="H27" s="2"/>
      <c r="I27" s="13"/>
      <c r="K27" s="479"/>
      <c r="L27" s="13"/>
      <c r="M27" s="2"/>
      <c r="N27" s="272"/>
      <c r="O27" s="2"/>
      <c r="P27" s="2"/>
      <c r="Q27" s="2"/>
      <c r="R27" s="4"/>
      <c r="S27" s="251" t="s">
        <v>0</v>
      </c>
      <c r="U27" s="303"/>
      <c r="V27" s="251">
        <v>2</v>
      </c>
      <c r="W27" s="560" t="str">
        <f>VLOOKUP(BJ19,[2]eFHH!$P$4:$DU$520,11,FALSE)</f>
        <v>No, Carpets or Handicrafts Were Made but Not Sold</v>
      </c>
      <c r="AK27" s="272" t="str">
        <f>CONCATENATE("[&gt;&gt;",VLOOKUP(BJ19,[2]eFHH!$P$1:$XX$3017,3,FALSE),"]")</f>
        <v>[&gt;&gt;6.07]</v>
      </c>
      <c r="AN27" s="218"/>
      <c r="AO27" s="4"/>
      <c r="AP27" s="145"/>
      <c r="AQ27" s="22"/>
      <c r="AR27" s="20"/>
      <c r="AS27" s="27"/>
      <c r="AT27" s="27"/>
      <c r="AU27" s="27"/>
      <c r="AV27" s="27"/>
      <c r="AW27" s="27"/>
      <c r="AX27" s="27"/>
      <c r="AY27" s="27"/>
      <c r="AZ27" s="27"/>
      <c r="BA27" s="27"/>
      <c r="BB27" s="27"/>
      <c r="BC27" s="27"/>
      <c r="BD27" s="12"/>
      <c r="BE27" s="13"/>
      <c r="BF27" s="13"/>
      <c r="BG27" s="12"/>
      <c r="BH27" s="22"/>
      <c r="BI27" s="545"/>
      <c r="BJ27" s="299">
        <v>7.13</v>
      </c>
      <c r="BK27" s="760"/>
      <c r="BN27" s="68"/>
      <c r="BO27" s="145"/>
    </row>
    <row r="28" spans="1:87" s="28" customFormat="1" ht="15" customHeight="1">
      <c r="A28" s="251">
        <v>2</v>
      </c>
      <c r="B28" s="513" t="str">
        <f>VLOOKUP(BN24,[2]eFHH!$P$1:$XX$3017,11,FALSE)</f>
        <v>Yes</v>
      </c>
      <c r="C28" s="564"/>
      <c r="D28" s="276"/>
      <c r="E28" s="547"/>
      <c r="F28" s="547"/>
      <c r="G28" s="547"/>
      <c r="H28" s="547"/>
      <c r="I28" s="547"/>
      <c r="J28" s="47"/>
      <c r="K28" s="930"/>
      <c r="L28" s="308"/>
      <c r="M28" s="48"/>
      <c r="N28" s="547"/>
      <c r="O28" s="547"/>
      <c r="P28" s="276"/>
      <c r="Q28" s="547"/>
      <c r="R28" s="154"/>
      <c r="S28" s="251" t="s">
        <v>1</v>
      </c>
      <c r="U28" s="303"/>
      <c r="V28" s="251">
        <v>3</v>
      </c>
      <c r="W28" s="706" t="str">
        <f>VLOOKUP(BJ19,[2]eFHH!$P$4:$DU$520,12,FALSE)</f>
        <v>Sold Carpets</v>
      </c>
      <c r="X28" s="1215"/>
      <c r="Y28" s="1215"/>
      <c r="Z28" s="1215"/>
      <c r="AA28" s="1215"/>
      <c r="AB28" s="1215"/>
      <c r="AC28" s="1216"/>
      <c r="AD28" s="1216"/>
      <c r="AE28" s="1216"/>
      <c r="AF28" s="1002"/>
      <c r="AG28" s="1217"/>
      <c r="AH28" s="697"/>
      <c r="AI28" s="697"/>
      <c r="AJ28" s="697"/>
      <c r="AK28" s="697"/>
      <c r="AL28" s="697"/>
      <c r="AM28" s="697"/>
      <c r="AN28" s="705"/>
      <c r="AO28" s="4"/>
      <c r="AP28" s="145"/>
      <c r="AQ28" s="34">
        <f>VLOOKUP(BJ27,[2]eFHH!$K$4:$M$346,3,FALSE)</f>
        <v>6.0699999999999985</v>
      </c>
      <c r="AR28" s="1218"/>
      <c r="AS28" s="256" t="str">
        <f>VLOOKUP(BJ27,[2]eFHH!$P$1:$XX$3017,8,FALSE)</f>
        <v>Do you have your own livestock or poultry?</v>
      </c>
      <c r="AT28" s="1219"/>
      <c r="AU28" s="1219"/>
      <c r="AV28" s="1219"/>
      <c r="AW28" s="1219"/>
      <c r="AX28" s="1219"/>
      <c r="AY28" s="1219"/>
      <c r="AZ28" s="1219"/>
      <c r="BA28" s="1219"/>
      <c r="BB28" s="1219"/>
      <c r="BC28" s="1219"/>
      <c r="BD28" s="1219"/>
      <c r="BE28" s="1219"/>
      <c r="BF28" s="1219"/>
      <c r="BG28" s="1219"/>
      <c r="BH28" s="1219"/>
      <c r="BI28" s="1219"/>
      <c r="BJ28" s="133">
        <f>VLOOKUP(BJ27,[2]eFHH!$P$1:$XX$3017,60,FALSE)</f>
        <v>0</v>
      </c>
      <c r="BK28" s="761"/>
    </row>
    <row r="29" spans="1:87" s="28" customFormat="1" ht="14.25" customHeight="1">
      <c r="V29" s="251">
        <v>4</v>
      </c>
      <c r="W29" s="706" t="str">
        <f>VLOOKUP(BJ19,[2]eFHH!$P$4:$DU$520,13,FALSE)</f>
        <v>Sold Woodwork</v>
      </c>
      <c r="X29" s="1220"/>
      <c r="Y29" s="1220"/>
      <c r="Z29" s="1220"/>
      <c r="AA29" s="1220"/>
      <c r="AB29" s="1220"/>
      <c r="AC29" s="1220"/>
      <c r="AD29" s="1220"/>
      <c r="AE29" s="1220"/>
      <c r="AF29" s="1002"/>
      <c r="AG29" s="1217"/>
      <c r="AH29" s="1220"/>
      <c r="AI29" s="1220"/>
      <c r="AJ29" s="1220"/>
      <c r="AK29" s="1220"/>
      <c r="AL29" s="1220"/>
      <c r="AM29" s="1220"/>
      <c r="AN29" s="742"/>
      <c r="AO29" s="4"/>
      <c r="AP29" s="145"/>
      <c r="AQ29" s="296">
        <v>1</v>
      </c>
      <c r="AR29" s="812" t="str">
        <f>VLOOKUP(BJ27,[2]eFHH!$P$1:$XX$3017,10,FALSE)</f>
        <v>No</v>
      </c>
      <c r="AS29" s="2"/>
      <c r="AT29" s="290" t="str">
        <f>CONCATENATE("[&gt;&gt;",FIXED(VLOOKUP(BJ27,[2]eFHH!$P$4:$DV$3051,3,FALSE),2),"]")</f>
        <v>[&gt;&gt;6.10]</v>
      </c>
      <c r="AU29" s="2"/>
      <c r="AV29" s="2"/>
      <c r="AW29" s="2"/>
      <c r="AX29" s="2"/>
      <c r="AY29" s="13"/>
      <c r="AZ29" s="288" t="s">
        <v>0</v>
      </c>
      <c r="BA29" s="479" t="s">
        <v>70</v>
      </c>
      <c r="BB29" s="13"/>
      <c r="BC29" s="2"/>
      <c r="BD29" s="272" t="str">
        <f>CONCATENATE("[&gt;&gt;",FIXED(VLOOKUP(BJ27,[2]eFHH!$P$4:$DV$3051,3,FALSE),2),"]")</f>
        <v>[&gt;&gt;6.10]</v>
      </c>
      <c r="BE29" s="2"/>
      <c r="BF29" s="2"/>
      <c r="BG29" s="2"/>
      <c r="BH29" s="4"/>
      <c r="BI29" s="124"/>
      <c r="BJ29" s="683">
        <f>VLOOKUP(BJ27,[2]eFHH!$P$1:$XX$3017,3,FALSE)</f>
        <v>6.0999999999999979</v>
      </c>
      <c r="BK29" s="140"/>
    </row>
    <row r="30" spans="1:87" s="28" customFormat="1" ht="14.25" customHeight="1">
      <c r="A30" s="556"/>
      <c r="B30" s="1221"/>
      <c r="V30" s="251">
        <v>5</v>
      </c>
      <c r="W30" s="706" t="str">
        <f>VLOOKUP(BJ19,[2]eFHH!$P$4:$DU$520,14,FALSE)</f>
        <v>Sold Metalwork</v>
      </c>
      <c r="X30" s="1220"/>
      <c r="Y30" s="1220"/>
      <c r="Z30" s="1220"/>
      <c r="AA30" s="1220"/>
      <c r="AB30" s="1220"/>
      <c r="AC30" s="1220"/>
      <c r="AD30" s="1220"/>
      <c r="AE30" s="1220"/>
      <c r="AF30" s="1002"/>
      <c r="AG30" s="1217"/>
      <c r="AH30" s="697"/>
      <c r="AI30" s="1220"/>
      <c r="AJ30" s="1220"/>
      <c r="AK30" s="1220"/>
      <c r="AL30" s="1220"/>
      <c r="AM30" s="1220"/>
      <c r="AN30" s="742"/>
      <c r="AO30" s="4"/>
      <c r="AP30" s="145"/>
      <c r="AQ30" s="251">
        <v>2</v>
      </c>
      <c r="AR30" s="1222" t="str">
        <f>VLOOKUP(BJ27,[2]eFHH!$P$1:$XX$3017,11,FALSE)</f>
        <v>Yes</v>
      </c>
      <c r="AS30" s="547"/>
      <c r="AT30" s="48"/>
      <c r="AU30" s="547"/>
      <c r="AV30" s="547"/>
      <c r="AW30" s="547"/>
      <c r="AX30" s="547"/>
      <c r="AY30" s="547"/>
      <c r="AZ30" s="251" t="s">
        <v>1</v>
      </c>
      <c r="BA30" s="930" t="s">
        <v>71</v>
      </c>
      <c r="BB30" s="308"/>
      <c r="BC30" s="48"/>
      <c r="BD30" s="547"/>
      <c r="BE30" s="547"/>
      <c r="BF30" s="276" t="str">
        <f>CONCATENATE("[&gt;&gt;",FIXED(VLOOKUP(BJ27,[2]eFHH!$P$4:$DV$3051,3,FALSE),2),"]")</f>
        <v>[&gt;&gt;6.10]</v>
      </c>
      <c r="BG30" s="547"/>
      <c r="BH30" s="154"/>
      <c r="BI30" s="176"/>
      <c r="BJ30" s="2"/>
      <c r="BK30" s="2"/>
    </row>
    <row r="31" spans="1:87" s="28" customFormat="1" ht="14.25" customHeight="1">
      <c r="A31" s="556"/>
      <c r="B31" s="1221"/>
      <c r="V31" s="251">
        <v>6</v>
      </c>
      <c r="W31" s="706" t="str">
        <f>VLOOKUP(BJ19,[2]eFHH!$P$4:$DU$520,15,FALSE)</f>
        <v>Sold Needlecrafts</v>
      </c>
      <c r="X31" s="697"/>
      <c r="Y31" s="697"/>
      <c r="Z31" s="699"/>
      <c r="AA31" s="697"/>
      <c r="AB31" s="697"/>
      <c r="AC31" s="697"/>
      <c r="AD31" s="697"/>
      <c r="AE31" s="697"/>
      <c r="AF31" s="1002"/>
      <c r="AG31" s="1217"/>
      <c r="AH31" s="1220"/>
      <c r="AI31" s="1220"/>
      <c r="AJ31" s="1220"/>
      <c r="AK31" s="1220"/>
      <c r="AL31" s="1220"/>
      <c r="AM31" s="1220"/>
      <c r="AN31" s="708"/>
      <c r="AO31" s="4"/>
      <c r="AP31" s="145"/>
      <c r="AQ31" s="2"/>
      <c r="AR31" s="2"/>
      <c r="AS31" s="2"/>
      <c r="AT31" s="2"/>
      <c r="AU31" s="2"/>
      <c r="AV31" s="2"/>
      <c r="AW31" s="2"/>
      <c r="AX31" s="2"/>
      <c r="AY31" s="2"/>
      <c r="AZ31" s="2"/>
      <c r="BA31" s="2"/>
      <c r="BB31" s="2"/>
      <c r="BC31" s="2"/>
      <c r="BD31" s="2"/>
      <c r="BE31" s="2"/>
      <c r="BF31" s="2"/>
      <c r="BG31" s="2"/>
      <c r="BH31" s="2"/>
      <c r="BI31" s="2"/>
      <c r="BJ31" s="299">
        <v>7.16</v>
      </c>
      <c r="BK31" s="760"/>
    </row>
    <row r="32" spans="1:87" s="28" customFormat="1" ht="15" customHeight="1">
      <c r="V32" s="251">
        <v>7</v>
      </c>
      <c r="W32" s="560" t="str">
        <f>VLOOKUP(BJ19,[2]eFHH!$P$4:$DU$520,16,FALSE)</f>
        <v>Sold Handicrafts</v>
      </c>
      <c r="X32" s="4"/>
      <c r="Y32" s="4"/>
      <c r="Z32" s="4"/>
      <c r="AA32" s="272"/>
      <c r="AB32" s="4"/>
      <c r="AC32" s="4"/>
      <c r="AD32" s="4"/>
      <c r="AE32" s="4"/>
      <c r="AF32" s="22"/>
      <c r="AG32" s="20"/>
      <c r="AH32" s="676"/>
      <c r="AI32" s="676"/>
      <c r="AJ32" s="676"/>
      <c r="AK32" s="676"/>
      <c r="AL32" s="676"/>
      <c r="AM32" s="676"/>
      <c r="AN32" s="856"/>
      <c r="AP32" s="145"/>
      <c r="AQ32" s="55">
        <f>VLOOKUP(BJ31,[2]eFHH!$K$4:$M$346,3,FALSE)</f>
        <v>6.0799999999999983</v>
      </c>
      <c r="AR32" s="1145"/>
      <c r="AS32" s="15" t="str">
        <f>VLOOKUP(BJ31,[2]eFHH!$P$1:$XX$3017,8,FALSE)</f>
        <v>Who decides on spending and using the income this livestock generate?</v>
      </c>
      <c r="AT32" s="1223"/>
      <c r="AU32" s="1223"/>
      <c r="AV32" s="1223"/>
      <c r="AW32" s="1223"/>
      <c r="AX32" s="1223"/>
      <c r="AY32" s="1223"/>
      <c r="AZ32" s="1223"/>
      <c r="BA32" s="1223"/>
      <c r="BB32" s="1223"/>
      <c r="BC32" s="1223"/>
      <c r="BD32" s="1223"/>
      <c r="BE32" s="1223"/>
      <c r="BF32" s="1223"/>
      <c r="BG32" s="1223"/>
      <c r="BH32" s="1223"/>
      <c r="BI32" s="1224"/>
      <c r="BJ32" s="133">
        <f>VLOOKUP(BJ31,[2]eFHH!$P$1:$XX$3017,60,FALSE)</f>
        <v>0</v>
      </c>
      <c r="BK32" s="761"/>
    </row>
    <row r="33" spans="1:69" s="28" customFormat="1" ht="15" customHeight="1">
      <c r="V33" s="595" t="s">
        <v>6</v>
      </c>
      <c r="W33" s="1225" t="str">
        <f>VLOOKUP(BJ19,[2]eFHH!$P$4:$DU$520,17,FALSE)</f>
        <v>Other:</v>
      </c>
      <c r="X33" s="752"/>
      <c r="Y33" s="752"/>
      <c r="Z33" s="752"/>
      <c r="AA33" s="752"/>
      <c r="AB33" s="752"/>
      <c r="AC33" s="752"/>
      <c r="AD33" s="752"/>
      <c r="AE33" s="752"/>
      <c r="AF33" s="752"/>
      <c r="AG33" s="752"/>
      <c r="AH33" s="752"/>
      <c r="AI33" s="752"/>
      <c r="AJ33" s="752"/>
      <c r="AK33" s="752"/>
      <c r="AL33" s="752"/>
      <c r="AM33" s="752"/>
      <c r="AN33" s="752"/>
      <c r="AP33" s="145"/>
      <c r="AQ33" s="1226"/>
      <c r="AR33" s="1227"/>
      <c r="AS33" s="1228"/>
      <c r="AT33" s="1228"/>
      <c r="AU33" s="1228"/>
      <c r="AV33" s="1228"/>
      <c r="AW33" s="1228"/>
      <c r="AX33" s="1228"/>
      <c r="AY33" s="1228"/>
      <c r="AZ33" s="1228"/>
      <c r="BA33" s="1228"/>
      <c r="BB33" s="1228"/>
      <c r="BC33" s="1228"/>
      <c r="BD33" s="1228"/>
      <c r="BE33" s="1228"/>
      <c r="BF33" s="1228"/>
      <c r="BG33" s="1228"/>
      <c r="BH33" s="1228"/>
      <c r="BI33" s="1229"/>
      <c r="BJ33" s="140" t="str">
        <f>VLOOKUP(BJ31,[2]eFHH!$P$1:$XX$3017,3,FALSE)</f>
        <v/>
      </c>
      <c r="BK33" s="764"/>
    </row>
    <row r="34" spans="1:69" s="28" customFormat="1" ht="14.25" customHeight="1">
      <c r="V34" s="595"/>
      <c r="W34" s="1225"/>
      <c r="X34" s="752"/>
      <c r="Y34" s="752"/>
      <c r="Z34" s="752"/>
      <c r="AA34" s="752"/>
      <c r="AB34" s="752"/>
      <c r="AC34" s="752"/>
      <c r="AD34" s="752"/>
      <c r="AE34" s="752"/>
      <c r="AF34" s="752"/>
      <c r="AG34" s="752"/>
      <c r="AH34" s="752"/>
      <c r="AI34" s="752"/>
      <c r="AJ34" s="752"/>
      <c r="AK34" s="752"/>
      <c r="AL34" s="752"/>
      <c r="AM34" s="752"/>
      <c r="AN34" s="752"/>
      <c r="AP34" s="145"/>
      <c r="AQ34" s="251">
        <v>1</v>
      </c>
      <c r="AR34" s="335" t="str">
        <f>VLOOKUP(BJ31,[2]eFHH!$P$1:$XX$3017,10,FALSE)</f>
        <v>Myself Alone</v>
      </c>
      <c r="AS34" s="2"/>
      <c r="AT34" s="2"/>
      <c r="AU34" s="2"/>
      <c r="AV34" s="2"/>
      <c r="AW34" s="2"/>
      <c r="AX34" s="2"/>
      <c r="AY34" s="251">
        <v>4</v>
      </c>
      <c r="AZ34" s="335" t="str">
        <f>VLOOKUP(BJ31,[2]eFHH!$P$1:$XX$3017,13,FALSE)</f>
        <v>Husband and Other Male Family Members</v>
      </c>
      <c r="BA34" s="2"/>
      <c r="BB34" s="2"/>
      <c r="BC34" s="2"/>
      <c r="BD34" s="2"/>
      <c r="BE34" s="2"/>
      <c r="BF34" s="2"/>
      <c r="BG34" s="2"/>
      <c r="BH34" s="2"/>
      <c r="BI34" s="234"/>
      <c r="BJ34" s="3"/>
      <c r="BK34" s="145"/>
    </row>
    <row r="35" spans="1:69" s="28" customFormat="1" ht="14.25" customHeight="1">
      <c r="V35" s="595"/>
      <c r="W35" s="1225"/>
      <c r="X35" s="752"/>
      <c r="Y35" s="752"/>
      <c r="Z35" s="752"/>
      <c r="AA35" s="752"/>
      <c r="AB35" s="752"/>
      <c r="AC35" s="752"/>
      <c r="AD35" s="752"/>
      <c r="AE35" s="752"/>
      <c r="AF35" s="752"/>
      <c r="AG35" s="752"/>
      <c r="AH35" s="752"/>
      <c r="AI35" s="752"/>
      <c r="AJ35" s="752"/>
      <c r="AK35" s="752"/>
      <c r="AL35" s="752"/>
      <c r="AM35" s="752"/>
      <c r="AN35" s="752"/>
      <c r="AP35" s="303"/>
      <c r="AQ35" s="251">
        <v>2</v>
      </c>
      <c r="AR35" s="335" t="str">
        <f>VLOOKUP(BJ31,[2]eFHH!$P$1:$XX$3017,11,FALSE)</f>
        <v>Myself and Husband</v>
      </c>
      <c r="AS35" s="2"/>
      <c r="AT35" s="2"/>
      <c r="AU35" s="2"/>
      <c r="AV35" s="13"/>
      <c r="AW35" s="13"/>
      <c r="AX35" s="4"/>
      <c r="AY35" s="251">
        <v>5</v>
      </c>
      <c r="AZ35" s="335" t="str">
        <f>VLOOKUP(BJ31,[2]eFHH!$P$1:$XX$3017,14,FALSE)</f>
        <v>Father-in-Law or Mother-in-Law</v>
      </c>
      <c r="BA35" s="4"/>
      <c r="BB35" s="2"/>
      <c r="BC35" s="2"/>
      <c r="BD35" s="2"/>
      <c r="BE35" s="2"/>
      <c r="BF35" s="2"/>
      <c r="BG35" s="2"/>
      <c r="BH35" s="2"/>
      <c r="BI35" s="251" t="s">
        <v>0</v>
      </c>
      <c r="BJ35" s="2"/>
      <c r="BK35" s="145"/>
    </row>
    <row r="36" spans="1:69" s="28" customFormat="1" ht="14.25" customHeight="1">
      <c r="V36" s="251" t="s">
        <v>0</v>
      </c>
      <c r="W36" s="1230" t="s">
        <v>70</v>
      </c>
      <c r="X36" s="357"/>
      <c r="Y36" s="1231"/>
      <c r="Z36" s="902" t="str">
        <f>CONCATENATE("[&gt;&gt;",VLOOKUP(BJ19,[2]eFHH!$P$1:$XX$3017,3,FALSE),"]")</f>
        <v>[&gt;&gt;6.07]</v>
      </c>
      <c r="AA36" s="1231"/>
      <c r="AB36" s="1231"/>
      <c r="AC36" s="1232"/>
      <c r="AD36" s="1232"/>
      <c r="AE36" s="251" t="s">
        <v>1</v>
      </c>
      <c r="AF36" s="1230" t="s">
        <v>71</v>
      </c>
      <c r="AG36" s="357"/>
      <c r="AH36" s="1231"/>
      <c r="AI36" s="465"/>
      <c r="AJ36" s="902" t="str">
        <f>CONCATENATE("[&gt;&gt;",VLOOKUP(BJ19,[2]eFHH!$P$1:$XX$3017,3,FALSE),"]")</f>
        <v>[&gt;&gt;6.07]</v>
      </c>
      <c r="AK36" s="1232"/>
      <c r="AL36" s="465"/>
      <c r="AM36" s="253"/>
      <c r="AN36" s="254"/>
      <c r="AO36" s="4"/>
      <c r="AP36" s="579"/>
      <c r="AQ36" s="251">
        <v>3</v>
      </c>
      <c r="AR36" s="513" t="str">
        <f>VLOOKUP(BJ31,[2]eFHH!$P$1:$XX$3017,12,FALSE)</f>
        <v>Husband Alone</v>
      </c>
      <c r="AS36" s="2"/>
      <c r="AT36" s="2"/>
      <c r="AU36" s="2"/>
      <c r="AV36" s="2"/>
      <c r="AW36" s="2"/>
      <c r="AX36" s="4"/>
      <c r="AY36" s="315">
        <v>6</v>
      </c>
      <c r="AZ36" s="335" t="str">
        <f>VLOOKUP(BJ31,[2]eFHH!$P$1:$XX$3017,15,FALSE)</f>
        <v xml:space="preserve">Father or Mother </v>
      </c>
      <c r="BA36" s="4"/>
      <c r="BB36" s="2"/>
      <c r="BC36" s="2"/>
      <c r="BD36" s="2"/>
      <c r="BE36" s="2"/>
      <c r="BF36" s="2"/>
      <c r="BG36" s="2"/>
      <c r="BH36" s="2"/>
      <c r="BI36" s="251" t="s">
        <v>1</v>
      </c>
      <c r="BJ36" s="2"/>
      <c r="BK36" s="145"/>
    </row>
    <row r="37" spans="1:69" s="28" customFormat="1" ht="14.25" customHeight="1">
      <c r="AQ37" s="258" t="s">
        <v>6</v>
      </c>
      <c r="AR37" s="1233" t="str">
        <f>VLOOKUP(BJ31,[2]eFHH!$P$1:$XX$3017,16,FALSE)</f>
        <v>Other:</v>
      </c>
      <c r="AS37" s="1234"/>
      <c r="AT37" s="1235"/>
      <c r="AU37" s="1235"/>
      <c r="AV37" s="1235"/>
      <c r="AW37" s="1235"/>
      <c r="AX37" s="1235"/>
      <c r="AY37" s="1235"/>
      <c r="AZ37" s="1235"/>
      <c r="BA37" s="1235"/>
      <c r="BB37" s="1235"/>
      <c r="BC37" s="1235"/>
      <c r="BD37" s="1235"/>
      <c r="BE37" s="1235"/>
      <c r="BF37" s="1235"/>
      <c r="BG37" s="1235"/>
      <c r="BH37" s="1235"/>
      <c r="BI37" s="1236"/>
      <c r="BJ37" s="2"/>
      <c r="BK37" s="145"/>
    </row>
    <row r="38" spans="1:69" ht="14.25" customHeight="1">
      <c r="AQ38" s="1237"/>
      <c r="AR38" s="1238"/>
      <c r="AS38" s="1235"/>
      <c r="AT38" s="1235"/>
      <c r="AU38" s="1235"/>
      <c r="AV38" s="1235"/>
      <c r="AW38" s="1235"/>
      <c r="AX38" s="1235"/>
      <c r="AY38" s="1235"/>
      <c r="AZ38" s="1235"/>
      <c r="BA38" s="1235"/>
      <c r="BB38" s="1235"/>
      <c r="BC38" s="1235"/>
      <c r="BD38" s="1235"/>
      <c r="BE38" s="1235"/>
      <c r="BF38" s="1235"/>
      <c r="BG38" s="1235"/>
      <c r="BH38" s="1235"/>
      <c r="BI38" s="1235"/>
      <c r="BK38" s="145"/>
    </row>
    <row r="39" spans="1:69" ht="14.25" customHeight="1">
      <c r="AQ39" s="1237"/>
      <c r="AR39" s="1238"/>
      <c r="AS39" s="1235"/>
      <c r="AT39" s="1235"/>
      <c r="AU39" s="1235"/>
      <c r="AV39" s="1235"/>
      <c r="AW39" s="1235"/>
      <c r="AX39" s="1235"/>
      <c r="AY39" s="1235"/>
      <c r="AZ39" s="1235"/>
      <c r="BA39" s="1235"/>
      <c r="BB39" s="1235"/>
      <c r="BC39" s="1235"/>
      <c r="BD39" s="1235"/>
      <c r="BE39" s="1235"/>
      <c r="BF39" s="1235"/>
      <c r="BG39" s="1235"/>
      <c r="BH39" s="1235"/>
      <c r="BI39" s="1235"/>
      <c r="BK39" s="145"/>
    </row>
    <row r="40" spans="1:69" ht="14.25" customHeight="1">
      <c r="AQ40" s="1239"/>
      <c r="AR40" s="1199"/>
      <c r="AS40" s="1235"/>
      <c r="AT40" s="1235"/>
      <c r="AU40" s="1235"/>
      <c r="AV40" s="1235"/>
      <c r="AW40" s="1235"/>
      <c r="AX40" s="1235"/>
      <c r="AY40" s="1235"/>
      <c r="AZ40" s="1235"/>
      <c r="BA40" s="1235"/>
      <c r="BB40" s="1235"/>
      <c r="BC40" s="1235"/>
      <c r="BD40" s="1235"/>
      <c r="BE40" s="1235"/>
      <c r="BF40" s="1235"/>
      <c r="BG40" s="1235"/>
      <c r="BH40" s="1235"/>
      <c r="BI40" s="1235"/>
    </row>
    <row r="41" spans="1:69" ht="14.25" customHeight="1">
      <c r="AZ41" s="22"/>
      <c r="BA41" s="1070"/>
      <c r="BB41" s="13"/>
      <c r="BC41" s="298"/>
      <c r="BD41" s="8"/>
    </row>
    <row r="42" spans="1:69" ht="15.75" customHeight="1">
      <c r="A42" s="1" t="str">
        <f>CONCATENATE([2]Sections!$K$1," - / - ",[2]Sections!$K$9," ",[2]Sections!$L$9,": ",[2]Sections!$N$9," [ ",[2]Sections!$V$2," ",ROMAN(COUNT($BM$1:$BM$758))," / ",ROMAN(BM42)," ]")</f>
        <v>Female Household Questionnaire - / - Section 6: Work &amp; Assets [ Page II / II ]</v>
      </c>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M42" s="3">
        <v>2</v>
      </c>
    </row>
    <row r="43" spans="1:69" ht="6" customHeight="1"/>
    <row r="44" spans="1:69" ht="15" customHeight="1">
      <c r="A44" s="55">
        <f>VLOOKUP(BN44,[2]eFHH!$K$4:$M$346,3,FALSE)</f>
        <v>6.0899999999999981</v>
      </c>
      <c r="B44" s="1145"/>
      <c r="C44" s="15" t="str">
        <f>VLOOKUP(BN44,[2]eFHH!$P$1:$XX$3017,8,FALSE)</f>
        <v>Who decides on selling this livestock if you want to sell them?</v>
      </c>
      <c r="D44" s="1223"/>
      <c r="E44" s="1223"/>
      <c r="F44" s="1223"/>
      <c r="G44" s="1223"/>
      <c r="H44" s="1223"/>
      <c r="I44" s="1223"/>
      <c r="J44" s="1223"/>
      <c r="K44" s="1223"/>
      <c r="L44" s="1223"/>
      <c r="M44" s="1223"/>
      <c r="N44" s="1223"/>
      <c r="O44" s="1223"/>
      <c r="P44" s="1223"/>
      <c r="Q44" s="1223"/>
      <c r="R44" s="1223"/>
      <c r="S44" s="1224"/>
      <c r="U44" s="579"/>
      <c r="V44" s="187">
        <f>VLOOKUP(BP44,[2]eFHH!$K$4:$M$346,3,FALSE)</f>
        <v>6.139999999999997</v>
      </c>
      <c r="W44" s="1201"/>
      <c r="X44" s="15" t="str">
        <f>VLOOKUP(BP44,[2]eFHH!$P$1:$XX$3017,8,FALSE)</f>
        <v>Who has the authority of selling your jewelry if you want to sell them?</v>
      </c>
      <c r="Y44" s="1223"/>
      <c r="Z44" s="1223"/>
      <c r="AA44" s="1223"/>
      <c r="AB44" s="1223"/>
      <c r="AC44" s="1223"/>
      <c r="AD44" s="1223"/>
      <c r="AE44" s="1223"/>
      <c r="AF44" s="1223"/>
      <c r="AG44" s="1223"/>
      <c r="AH44" s="1223"/>
      <c r="AI44" s="1223"/>
      <c r="AJ44" s="1223"/>
      <c r="AK44" s="1223"/>
      <c r="AL44" s="1223"/>
      <c r="AM44" s="1223"/>
      <c r="AN44" s="1224"/>
      <c r="AQ44" s="8"/>
      <c r="AR44" s="8"/>
      <c r="AS44" s="8"/>
      <c r="AT44" s="8"/>
      <c r="AU44" s="8"/>
      <c r="AV44" s="8"/>
      <c r="AW44" s="8"/>
      <c r="AX44" s="8"/>
      <c r="AY44" s="8"/>
      <c r="AZ44" s="8"/>
      <c r="BA44" s="8"/>
      <c r="BB44" s="8"/>
      <c r="BC44" s="8"/>
      <c r="BD44" s="8"/>
      <c r="BE44" s="8"/>
      <c r="BF44" s="8"/>
      <c r="BG44" s="8"/>
      <c r="BH44" s="8"/>
      <c r="BI44" s="8"/>
      <c r="BJ44" s="24"/>
      <c r="BK44" s="24"/>
      <c r="BL44" s="13"/>
      <c r="BM44" s="13"/>
      <c r="BN44" s="299">
        <v>7.17</v>
      </c>
      <c r="BO44" s="760"/>
      <c r="BP44" s="299">
        <v>7.12</v>
      </c>
      <c r="BQ44" s="239"/>
    </row>
    <row r="45" spans="1:69" ht="15" customHeight="1">
      <c r="A45" s="1148"/>
      <c r="B45" s="1149"/>
      <c r="C45" s="1228"/>
      <c r="D45" s="1228"/>
      <c r="E45" s="1228"/>
      <c r="F45" s="1228"/>
      <c r="G45" s="1228"/>
      <c r="H45" s="1228"/>
      <c r="I45" s="1228"/>
      <c r="J45" s="1228"/>
      <c r="K45" s="1228"/>
      <c r="L45" s="1228"/>
      <c r="M45" s="1228"/>
      <c r="N45" s="1228"/>
      <c r="O45" s="1228"/>
      <c r="P45" s="1228"/>
      <c r="Q45" s="1228"/>
      <c r="R45" s="1228"/>
      <c r="S45" s="1229"/>
      <c r="U45" s="579"/>
      <c r="V45" s="1201"/>
      <c r="W45" s="1201"/>
      <c r="X45" s="1228"/>
      <c r="Y45" s="1228"/>
      <c r="Z45" s="1228"/>
      <c r="AA45" s="1228"/>
      <c r="AB45" s="1228"/>
      <c r="AC45" s="1228"/>
      <c r="AD45" s="1228"/>
      <c r="AE45" s="1228"/>
      <c r="AF45" s="1228"/>
      <c r="AG45" s="1228"/>
      <c r="AH45" s="1228"/>
      <c r="AI45" s="1228"/>
      <c r="AJ45" s="1228"/>
      <c r="AK45" s="1228"/>
      <c r="AL45" s="1228"/>
      <c r="AM45" s="1228"/>
      <c r="AN45" s="1229"/>
      <c r="AQ45" s="1240"/>
      <c r="AR45" s="1240"/>
      <c r="AS45" s="1240"/>
      <c r="AT45" s="1240"/>
      <c r="AU45" s="1240"/>
      <c r="AV45" s="1240"/>
      <c r="AW45" s="1240"/>
      <c r="AX45" s="1240"/>
      <c r="AY45" s="1240"/>
      <c r="AZ45" s="1240"/>
      <c r="BA45" s="1240"/>
      <c r="BB45" s="1240"/>
      <c r="BC45" s="1240"/>
      <c r="BD45" s="1240"/>
      <c r="BE45" s="1240"/>
      <c r="BF45" s="1240"/>
      <c r="BG45" s="1240"/>
      <c r="BH45" s="1240"/>
      <c r="BI45" s="1240"/>
      <c r="BJ45" s="66"/>
      <c r="BK45" s="66"/>
      <c r="BL45" s="13"/>
      <c r="BM45" s="13"/>
      <c r="BN45" s="4"/>
      <c r="BO45" s="579"/>
      <c r="BP45" s="133">
        <f>VLOOKUP(BP44,[2]eFHH!$P$1:$XX$3017,60,FALSE)</f>
        <v>0</v>
      </c>
      <c r="BQ45" s="43"/>
    </row>
    <row r="46" spans="1:69" ht="14.25" customHeight="1">
      <c r="A46" s="288">
        <v>1</v>
      </c>
      <c r="B46" s="335" t="str">
        <f>VLOOKUP(BN44,[2]eFHH!$P$1:$XX$3017,10,FALSE)</f>
        <v>Myself Alone</v>
      </c>
      <c r="C46" s="2"/>
      <c r="D46" s="2"/>
      <c r="E46" s="2"/>
      <c r="F46" s="2"/>
      <c r="G46" s="2"/>
      <c r="H46" s="2"/>
      <c r="I46" s="288">
        <v>4</v>
      </c>
      <c r="J46" s="335" t="str">
        <f>VLOOKUP(BN44,[2]eFHH!$P$1:$XX$3017,13,FALSE)</f>
        <v>Husband and Other Male Family Members</v>
      </c>
      <c r="K46" s="2"/>
      <c r="L46" s="2"/>
      <c r="M46" s="2"/>
      <c r="N46" s="2"/>
      <c r="O46" s="2"/>
      <c r="P46" s="2"/>
      <c r="Q46" s="2"/>
      <c r="R46" s="2"/>
      <c r="S46" s="1241"/>
      <c r="U46" s="579"/>
      <c r="V46" s="288">
        <v>1</v>
      </c>
      <c r="W46" s="335" t="str">
        <f>VLOOKUP(BP44,[2]eFHH!$P$1:$XX$3017,10,FALSE)</f>
        <v>Myself Alone</v>
      </c>
      <c r="X46" s="2"/>
      <c r="Y46" s="2"/>
      <c r="Z46" s="2"/>
      <c r="AA46" s="762"/>
      <c r="AB46" s="762"/>
      <c r="AC46" s="2"/>
      <c r="AD46" s="251">
        <v>4</v>
      </c>
      <c r="AE46" s="335" t="str">
        <f>VLOOKUP(BP44,[2]eFHH!$P$1:$XX$3017,13,FALSE)</f>
        <v>Husband and Other Male Family Members</v>
      </c>
      <c r="AF46" s="2"/>
      <c r="AG46" s="2"/>
      <c r="AH46" s="2"/>
      <c r="AI46" s="2"/>
      <c r="AJ46" s="2"/>
      <c r="AK46" s="2"/>
      <c r="AL46" s="2"/>
      <c r="AM46" s="2"/>
      <c r="AN46" s="1241"/>
      <c r="AQ46" s="12"/>
      <c r="AR46" s="12"/>
      <c r="AS46" s="22"/>
      <c r="AT46" s="20"/>
      <c r="AU46" s="20"/>
      <c r="AV46" s="20"/>
      <c r="AW46" s="20"/>
      <c r="AX46" s="20"/>
      <c r="AY46" s="20"/>
      <c r="AZ46" s="20"/>
      <c r="BA46" s="20"/>
      <c r="BB46" s="20"/>
      <c r="BC46" s="20"/>
      <c r="BD46" s="20"/>
      <c r="BE46" s="20"/>
      <c r="BF46" s="20"/>
      <c r="BG46" s="20"/>
      <c r="BH46" s="13"/>
      <c r="BI46" s="13"/>
      <c r="BJ46" s="68"/>
      <c r="BK46" s="68"/>
      <c r="BL46" s="13"/>
      <c r="BM46" s="13"/>
      <c r="BN46" s="43">
        <f>VLOOKUP(BN44,[2]eFHH!$P$1:$XX$3017,60,FALSE)</f>
        <v>0</v>
      </c>
      <c r="BO46" s="761"/>
      <c r="BP46" s="140" t="str">
        <f>VLOOKUP(BP44,[2]eFHH!$P$1:$XX$3017,3,FALSE)</f>
        <v/>
      </c>
      <c r="BQ46" s="140"/>
    </row>
    <row r="47" spans="1:69" ht="14.25" customHeight="1">
      <c r="A47" s="251">
        <v>2</v>
      </c>
      <c r="B47" s="335" t="str">
        <f>VLOOKUP(BN44,[2]eFHH!$P$1:$XX$3017,11,FALSE)</f>
        <v>Myself and Husband</v>
      </c>
      <c r="C47" s="2"/>
      <c r="D47" s="2"/>
      <c r="E47" s="2"/>
      <c r="F47" s="13"/>
      <c r="G47" s="13"/>
      <c r="I47" s="251">
        <v>5</v>
      </c>
      <c r="J47" s="335" t="str">
        <f>VLOOKUP(BN44,[2]eFHH!$P$1:$XX$3017,14,FALSE)</f>
        <v>Father-in-Law or Mother-in-Law</v>
      </c>
      <c r="L47" s="2"/>
      <c r="M47" s="2"/>
      <c r="N47" s="2"/>
      <c r="O47" s="2"/>
      <c r="P47" s="2"/>
      <c r="Q47" s="2"/>
      <c r="R47" s="2"/>
      <c r="S47" s="251" t="s">
        <v>0</v>
      </c>
      <c r="U47" s="579"/>
      <c r="V47" s="251">
        <v>2</v>
      </c>
      <c r="W47" s="335" t="str">
        <f>VLOOKUP(BP44,[2]eFHH!$P$1:$XX$3017,11,FALSE)</f>
        <v>Myself and Husband</v>
      </c>
      <c r="X47" s="2"/>
      <c r="Y47" s="2"/>
      <c r="Z47" s="2"/>
      <c r="AA47" s="2"/>
      <c r="AB47" s="2"/>
      <c r="AD47" s="251">
        <v>5</v>
      </c>
      <c r="AE47" s="335" t="str">
        <f>VLOOKUP(BP44,[2]eFHH!$P$1:$XX$3017,14,FALSE)</f>
        <v>Father-in-Law or Mother-in-Law</v>
      </c>
      <c r="AG47" s="2"/>
      <c r="AH47" s="2"/>
      <c r="AI47" s="2"/>
      <c r="AJ47" s="2"/>
      <c r="AK47" s="2"/>
      <c r="AL47" s="2"/>
      <c r="AM47" s="2"/>
      <c r="AN47" s="251" t="s">
        <v>0</v>
      </c>
      <c r="AO47" s="2"/>
      <c r="AP47" s="21"/>
      <c r="AQ47" s="545"/>
      <c r="AR47" s="545"/>
      <c r="AS47" s="22"/>
      <c r="AT47" s="13"/>
      <c r="AU47" s="21"/>
      <c r="AV47" s="21"/>
      <c r="AW47" s="21"/>
      <c r="AX47" s="21"/>
      <c r="AY47" s="21"/>
      <c r="AZ47" s="21"/>
      <c r="BA47" s="21"/>
      <c r="BB47" s="21"/>
      <c r="BE47" s="21"/>
      <c r="BF47" s="28"/>
      <c r="BG47" s="28"/>
      <c r="BH47" s="13"/>
      <c r="BI47" s="22"/>
      <c r="BJ47" s="13"/>
      <c r="BK47" s="13"/>
      <c r="BL47" s="13"/>
      <c r="BM47" s="13"/>
      <c r="BN47" s="241" t="str">
        <f>VLOOKUP(BN44,[2]eFHH!$P$1:$XX$3017,3,FALSE)</f>
        <v/>
      </c>
      <c r="BO47" s="140"/>
    </row>
    <row r="48" spans="1:69" ht="14.25" customHeight="1">
      <c r="A48" s="315">
        <v>3</v>
      </c>
      <c r="B48" s="335" t="str">
        <f>VLOOKUP(BN44,[2]eFHH!$P$1:$XX$3017,12,FALSE)</f>
        <v>Husband Alone</v>
      </c>
      <c r="C48" s="2"/>
      <c r="D48" s="2"/>
      <c r="E48" s="2"/>
      <c r="F48" s="2"/>
      <c r="G48" s="2"/>
      <c r="I48" s="315">
        <v>6</v>
      </c>
      <c r="J48" s="335" t="str">
        <f>VLOOKUP(BN44,[2]eFHH!$P$1:$XX$3017,15,FALSE)</f>
        <v xml:space="preserve">Father or Mother </v>
      </c>
      <c r="L48" s="2"/>
      <c r="M48" s="2"/>
      <c r="N48" s="2"/>
      <c r="O48" s="2"/>
      <c r="P48" s="2"/>
      <c r="Q48" s="2"/>
      <c r="R48" s="2"/>
      <c r="S48" s="251" t="s">
        <v>1</v>
      </c>
      <c r="U48" s="579"/>
      <c r="V48" s="315">
        <v>3</v>
      </c>
      <c r="W48" s="335" t="str">
        <f>VLOOKUP(BP44,[2]eFHH!$P$1:$XX$3017,12,FALSE)</f>
        <v>Husband Alone</v>
      </c>
      <c r="X48" s="2"/>
      <c r="Y48" s="2"/>
      <c r="Z48" s="2"/>
      <c r="AA48" s="2"/>
      <c r="AB48" s="2"/>
      <c r="AD48" s="315">
        <v>6</v>
      </c>
      <c r="AE48" s="335" t="str">
        <f>VLOOKUP(BP44,[2]eFHH!$P$1:$XX$3017,15,FALSE)</f>
        <v xml:space="preserve">Father or Mother </v>
      </c>
      <c r="AG48" s="2"/>
      <c r="AH48" s="2"/>
      <c r="AI48" s="2"/>
      <c r="AJ48" s="2"/>
      <c r="AK48" s="2"/>
      <c r="AL48" s="2"/>
      <c r="AM48" s="2"/>
      <c r="AN48" s="251" t="s">
        <v>1</v>
      </c>
      <c r="AO48" s="2"/>
      <c r="AP48" s="21"/>
      <c r="AQ48" s="545"/>
      <c r="AR48" s="545"/>
      <c r="AS48" s="22"/>
      <c r="AT48" s="13"/>
      <c r="AU48" s="663"/>
      <c r="AV48" s="663"/>
      <c r="AW48" s="663"/>
      <c r="AX48" s="663"/>
      <c r="AY48" s="663"/>
      <c r="AZ48" s="663"/>
      <c r="BA48" s="663"/>
      <c r="BB48" s="663"/>
      <c r="BC48" s="663"/>
      <c r="BD48" s="663"/>
      <c r="BE48" s="663"/>
      <c r="BF48" s="28"/>
      <c r="BG48" s="28"/>
      <c r="BH48" s="13"/>
      <c r="BI48" s="22"/>
      <c r="BJ48" s="13"/>
      <c r="BK48" s="13"/>
      <c r="BL48" s="13"/>
      <c r="BM48" s="13"/>
      <c r="BN48" s="2"/>
      <c r="BO48" s="145"/>
    </row>
    <row r="49" spans="1:124" s="2" customFormat="1" ht="14.25" customHeight="1">
      <c r="A49" s="258" t="s">
        <v>6</v>
      </c>
      <c r="B49" s="1233" t="str">
        <f>VLOOKUP(BN44,[2]eFHH!$P$1:$XX$3017,16,FALSE)</f>
        <v>Other:</v>
      </c>
      <c r="C49" s="1234"/>
      <c r="D49" s="1235"/>
      <c r="E49" s="1235"/>
      <c r="F49" s="1235"/>
      <c r="G49" s="1235"/>
      <c r="H49" s="1235"/>
      <c r="I49" s="1235"/>
      <c r="J49" s="1235"/>
      <c r="K49" s="1235"/>
      <c r="L49" s="1235"/>
      <c r="M49" s="1235"/>
      <c r="N49" s="1235"/>
      <c r="O49" s="1235"/>
      <c r="P49" s="1235"/>
      <c r="Q49" s="1235"/>
      <c r="R49" s="1235"/>
      <c r="S49" s="1236"/>
      <c r="U49" s="544"/>
      <c r="V49" s="258" t="s">
        <v>6</v>
      </c>
      <c r="W49" s="1233" t="str">
        <f>VLOOKUP(BP44,[2]eFHH!$P$1:$XX$3017,16,FALSE)</f>
        <v>Other:</v>
      </c>
      <c r="X49" s="1234"/>
      <c r="Y49" s="1235"/>
      <c r="Z49" s="1235"/>
      <c r="AA49" s="1235"/>
      <c r="AB49" s="1235"/>
      <c r="AC49" s="1235"/>
      <c r="AD49" s="1235"/>
      <c r="AE49" s="1235"/>
      <c r="AF49" s="1235"/>
      <c r="AG49" s="1235"/>
      <c r="AH49" s="1235"/>
      <c r="AI49" s="1235"/>
      <c r="AJ49" s="1235"/>
      <c r="AK49" s="1235"/>
      <c r="AL49" s="1235"/>
      <c r="AM49" s="1235"/>
      <c r="AN49" s="1236"/>
      <c r="AP49" s="21"/>
      <c r="AQ49" s="12"/>
      <c r="AR49" s="12"/>
      <c r="AS49" s="22"/>
      <c r="AT49" s="1242"/>
      <c r="AU49" s="663"/>
      <c r="AV49" s="663"/>
      <c r="AW49" s="663"/>
      <c r="AX49" s="663"/>
      <c r="AY49" s="663"/>
      <c r="AZ49" s="663"/>
      <c r="BA49" s="663"/>
      <c r="BB49" s="663"/>
      <c r="BC49" s="663"/>
      <c r="BD49" s="663"/>
      <c r="BE49" s="663"/>
      <c r="BF49" s="663"/>
      <c r="BG49" s="663"/>
      <c r="BH49" s="663"/>
      <c r="BI49" s="663"/>
      <c r="BJ49" s="13"/>
      <c r="BK49" s="13"/>
      <c r="BL49" s="13"/>
      <c r="BM49" s="13"/>
      <c r="BO49" s="145"/>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row>
    <row r="50" spans="1:124" s="2" customFormat="1" ht="14.25" customHeight="1">
      <c r="A50" s="613"/>
      <c r="B50" s="1243"/>
      <c r="C50" s="1235"/>
      <c r="D50" s="1235"/>
      <c r="E50" s="1235"/>
      <c r="F50" s="1235"/>
      <c r="G50" s="1235"/>
      <c r="H50" s="1235"/>
      <c r="I50" s="1235"/>
      <c r="J50" s="1235"/>
      <c r="K50" s="1235"/>
      <c r="L50" s="1235"/>
      <c r="M50" s="1235"/>
      <c r="N50" s="1235"/>
      <c r="O50" s="1235"/>
      <c r="P50" s="1235"/>
      <c r="Q50" s="1235"/>
      <c r="R50" s="1235"/>
      <c r="S50" s="1235"/>
      <c r="U50" s="544"/>
      <c r="V50" s="613"/>
      <c r="W50" s="1243"/>
      <c r="X50" s="1235"/>
      <c r="Y50" s="1235"/>
      <c r="Z50" s="1235"/>
      <c r="AA50" s="1235"/>
      <c r="AB50" s="1235"/>
      <c r="AC50" s="1235"/>
      <c r="AD50" s="1235"/>
      <c r="AE50" s="1235"/>
      <c r="AF50" s="1235"/>
      <c r="AG50" s="1235"/>
      <c r="AH50" s="1235"/>
      <c r="AI50" s="1235"/>
      <c r="AJ50" s="1235"/>
      <c r="AK50" s="1235"/>
      <c r="AL50" s="1235"/>
      <c r="AM50" s="1235"/>
      <c r="AN50" s="1235"/>
      <c r="AO50" s="4"/>
      <c r="AP50" s="4"/>
      <c r="AQ50" s="12"/>
      <c r="AR50" s="12"/>
      <c r="AS50" s="22"/>
      <c r="AT50" s="1242"/>
      <c r="AU50" s="663"/>
      <c r="AV50" s="663"/>
      <c r="AW50" s="663"/>
      <c r="AX50" s="663"/>
      <c r="AY50" s="663"/>
      <c r="AZ50" s="663"/>
      <c r="BA50" s="663"/>
      <c r="BB50" s="663"/>
      <c r="BC50" s="663"/>
      <c r="BD50" s="663"/>
      <c r="BE50" s="663"/>
      <c r="BF50" s="663"/>
      <c r="BG50" s="663"/>
      <c r="BH50" s="663"/>
      <c r="BI50" s="663"/>
      <c r="BJ50" s="13"/>
      <c r="BK50" s="13"/>
      <c r="BL50" s="13"/>
      <c r="BM50" s="13"/>
      <c r="BO50" s="145"/>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row>
    <row r="51" spans="1:124" s="2" customFormat="1" ht="14.25" customHeight="1">
      <c r="A51" s="613"/>
      <c r="B51" s="1243"/>
      <c r="C51" s="1235"/>
      <c r="D51" s="1235"/>
      <c r="E51" s="1235"/>
      <c r="F51" s="1235"/>
      <c r="G51" s="1235"/>
      <c r="H51" s="1235"/>
      <c r="I51" s="1235"/>
      <c r="J51" s="1235"/>
      <c r="K51" s="1235"/>
      <c r="L51" s="1235"/>
      <c r="M51" s="1235"/>
      <c r="N51" s="1235"/>
      <c r="O51" s="1235"/>
      <c r="P51" s="1235"/>
      <c r="Q51" s="1235"/>
      <c r="R51" s="1235"/>
      <c r="S51" s="1235"/>
      <c r="U51" s="544"/>
      <c r="V51" s="613"/>
      <c r="W51" s="1243"/>
      <c r="X51" s="1235"/>
      <c r="Y51" s="1235"/>
      <c r="Z51" s="1235"/>
      <c r="AA51" s="1235"/>
      <c r="AB51" s="1235"/>
      <c r="AC51" s="1235"/>
      <c r="AD51" s="1235"/>
      <c r="AE51" s="1235"/>
      <c r="AF51" s="1235"/>
      <c r="AG51" s="1235"/>
      <c r="AH51" s="1235"/>
      <c r="AI51" s="1235"/>
      <c r="AJ51" s="1235"/>
      <c r="AK51" s="1235"/>
      <c r="AL51" s="1235"/>
      <c r="AM51" s="1235"/>
      <c r="AN51" s="1235"/>
      <c r="AO51" s="4"/>
      <c r="AP51" s="4"/>
      <c r="AQ51" s="12"/>
      <c r="AR51" s="12"/>
      <c r="AS51" s="22"/>
      <c r="AT51" s="1242"/>
      <c r="AU51" s="663"/>
      <c r="AV51" s="663"/>
      <c r="AW51" s="663"/>
      <c r="AX51" s="663"/>
      <c r="AY51" s="663"/>
      <c r="AZ51" s="663"/>
      <c r="BA51" s="663"/>
      <c r="BB51" s="663"/>
      <c r="BC51" s="663"/>
      <c r="BD51" s="663"/>
      <c r="BE51" s="663"/>
      <c r="BF51" s="663"/>
      <c r="BG51" s="663"/>
      <c r="BH51" s="663"/>
      <c r="BI51" s="663"/>
      <c r="BJ51" s="13"/>
      <c r="BK51" s="13"/>
      <c r="BL51" s="13"/>
      <c r="BM51" s="13"/>
      <c r="BO51" s="145"/>
      <c r="DJ51" s="3"/>
      <c r="DK51" s="3"/>
      <c r="DL51" s="3"/>
      <c r="DM51" s="3"/>
      <c r="DN51" s="3"/>
      <c r="DO51" s="3"/>
      <c r="DP51" s="3"/>
      <c r="DQ51" s="3"/>
      <c r="DR51" s="3"/>
      <c r="DS51" s="3"/>
      <c r="DT51" s="3"/>
    </row>
    <row r="52" spans="1:124" s="2" customFormat="1" ht="14.25" customHeight="1">
      <c r="A52" s="263"/>
      <c r="B52" s="1244"/>
      <c r="C52" s="1235"/>
      <c r="D52" s="1235"/>
      <c r="E52" s="1235"/>
      <c r="F52" s="1235"/>
      <c r="G52" s="1235"/>
      <c r="H52" s="1235"/>
      <c r="I52" s="1235"/>
      <c r="J52" s="1235"/>
      <c r="K52" s="1235"/>
      <c r="L52" s="1235"/>
      <c r="M52" s="1235"/>
      <c r="N52" s="1235"/>
      <c r="O52" s="1235"/>
      <c r="P52" s="1235"/>
      <c r="Q52" s="1235"/>
      <c r="R52" s="1235"/>
      <c r="S52" s="1235"/>
      <c r="U52" s="544"/>
      <c r="V52" s="263"/>
      <c r="W52" s="1244"/>
      <c r="X52" s="1235"/>
      <c r="Y52" s="1235"/>
      <c r="Z52" s="1235"/>
      <c r="AA52" s="1235"/>
      <c r="AB52" s="1235"/>
      <c r="AC52" s="1235"/>
      <c r="AD52" s="1235"/>
      <c r="AE52" s="1235"/>
      <c r="AF52" s="1235"/>
      <c r="AG52" s="1235"/>
      <c r="AH52" s="1235"/>
      <c r="AI52" s="1235"/>
      <c r="AJ52" s="1235"/>
      <c r="AK52" s="1235"/>
      <c r="AL52" s="1235"/>
      <c r="AM52" s="1235"/>
      <c r="AN52" s="1235"/>
      <c r="AQ52" s="12"/>
      <c r="AR52" s="12"/>
      <c r="AS52" s="22"/>
      <c r="AT52" s="1242"/>
      <c r="AU52" s="20"/>
      <c r="AV52" s="20"/>
      <c r="AW52" s="20"/>
      <c r="AX52" s="20"/>
      <c r="AY52" s="20"/>
      <c r="AZ52" s="20"/>
      <c r="BA52" s="20"/>
      <c r="BB52" s="20"/>
      <c r="BC52" s="20"/>
      <c r="BD52" s="20"/>
      <c r="BE52" s="20"/>
      <c r="BF52" s="20"/>
      <c r="BG52" s="20"/>
      <c r="BH52" s="20"/>
      <c r="BI52" s="20"/>
      <c r="BJ52" s="13"/>
      <c r="BK52" s="13"/>
      <c r="BL52" s="13"/>
      <c r="BM52" s="13"/>
      <c r="BO52" s="145"/>
      <c r="DJ52" s="3"/>
      <c r="DK52" s="3"/>
      <c r="DL52" s="3"/>
      <c r="DM52" s="3"/>
      <c r="DN52" s="3"/>
      <c r="DO52" s="3"/>
      <c r="DP52" s="3"/>
      <c r="DQ52" s="3"/>
      <c r="DR52" s="3"/>
      <c r="DS52" s="3"/>
      <c r="DT52" s="3"/>
    </row>
    <row r="53" spans="1:124" s="2" customFormat="1" ht="14.25" customHeight="1">
      <c r="A53" s="23"/>
      <c r="B53" s="23"/>
      <c r="C53" s="8"/>
      <c r="D53" s="8"/>
      <c r="E53" s="8"/>
      <c r="F53" s="8"/>
      <c r="G53" s="8"/>
      <c r="H53" s="8"/>
      <c r="I53" s="8"/>
      <c r="J53" s="8"/>
      <c r="K53" s="8"/>
      <c r="L53" s="8"/>
      <c r="M53" s="8"/>
      <c r="N53" s="8"/>
      <c r="O53" s="8"/>
      <c r="P53" s="8"/>
      <c r="Q53" s="8"/>
      <c r="R53" s="8"/>
      <c r="S53" s="8"/>
      <c r="AQ53" s="12"/>
      <c r="AR53" s="12"/>
      <c r="AS53" s="22"/>
      <c r="AT53" s="1242"/>
      <c r="AU53" s="20"/>
      <c r="AV53" s="20"/>
      <c r="AW53" s="20"/>
      <c r="AX53" s="20"/>
      <c r="AY53" s="20"/>
      <c r="AZ53" s="20"/>
      <c r="BA53" s="20"/>
      <c r="BB53" s="20"/>
      <c r="BC53" s="20"/>
      <c r="BD53" s="20"/>
      <c r="BE53" s="20"/>
      <c r="BF53" s="20"/>
      <c r="BG53" s="20"/>
      <c r="BH53" s="20"/>
      <c r="BI53" s="20"/>
      <c r="BJ53" s="13"/>
      <c r="BK53" s="13"/>
      <c r="BL53" s="13"/>
      <c r="BM53" s="13"/>
      <c r="BN53" s="68"/>
      <c r="BO53" s="68"/>
      <c r="DJ53" s="3"/>
      <c r="DK53" s="3"/>
      <c r="DL53" s="3"/>
      <c r="DM53" s="3"/>
      <c r="DN53" s="3"/>
      <c r="DO53" s="3"/>
      <c r="DP53" s="3"/>
      <c r="DQ53" s="3"/>
      <c r="DR53" s="3"/>
      <c r="DS53" s="3"/>
      <c r="DT53" s="3"/>
    </row>
    <row r="54" spans="1:124" s="2" customFormat="1" ht="15" customHeight="1">
      <c r="A54" s="34">
        <f>VLOOKUP(BN54,[2]eFHH!$K$4:$M$346,3,FALSE)</f>
        <v>6.0999999999999979</v>
      </c>
      <c r="B54" s="1245"/>
      <c r="C54" s="5" t="str">
        <f>VLOOKUP(BN54,[2]eFHH!$P$1:$XX$3017,8,FALSE)</f>
        <v>Do you have a private land?</v>
      </c>
      <c r="D54" s="1246"/>
      <c r="E54" s="1246"/>
      <c r="F54" s="1246"/>
      <c r="G54" s="1246"/>
      <c r="H54" s="1246"/>
      <c r="I54" s="1246"/>
      <c r="J54" s="1246"/>
      <c r="K54" s="1246"/>
      <c r="L54" s="1246"/>
      <c r="M54" s="1246"/>
      <c r="N54" s="1246"/>
      <c r="O54" s="1246"/>
      <c r="P54" s="1246"/>
      <c r="Q54" s="1246"/>
      <c r="R54" s="1246"/>
      <c r="S54" s="1247"/>
      <c r="AQ54" s="12"/>
      <c r="AR54" s="12"/>
      <c r="AS54" s="22"/>
      <c r="AT54" s="1242"/>
      <c r="AU54" s="20"/>
      <c r="AV54" s="20"/>
      <c r="AW54" s="20"/>
      <c r="AX54" s="20"/>
      <c r="AY54" s="20"/>
      <c r="AZ54" s="20"/>
      <c r="BA54" s="20"/>
      <c r="BB54" s="20"/>
      <c r="BC54" s="20"/>
      <c r="BD54" s="20"/>
      <c r="BE54" s="20"/>
      <c r="BF54" s="20"/>
      <c r="BG54" s="20"/>
      <c r="BH54" s="20"/>
      <c r="BI54" s="20"/>
      <c r="BJ54" s="13"/>
      <c r="BK54" s="13"/>
      <c r="BL54" s="13"/>
      <c r="BM54" s="13"/>
      <c r="BN54" s="299">
        <v>7.18</v>
      </c>
      <c r="BO54" s="239"/>
      <c r="DJ54" s="3"/>
      <c r="DK54" s="3"/>
      <c r="DL54" s="3"/>
      <c r="DM54" s="3"/>
      <c r="DN54" s="3"/>
      <c r="DO54" s="3"/>
      <c r="DP54" s="3"/>
      <c r="DQ54" s="3"/>
      <c r="DR54" s="3"/>
      <c r="DS54" s="3"/>
      <c r="DT54" s="3"/>
    </row>
    <row r="55" spans="1:124" s="2" customFormat="1" ht="14.25" customHeight="1">
      <c r="A55" s="315">
        <v>1</v>
      </c>
      <c r="B55" s="1248" t="str">
        <f>VLOOKUP(BN54,[2]eFHH!$P$1:$XX$3017,10,FALSE)</f>
        <v>No</v>
      </c>
      <c r="D55" s="290" t="str">
        <f>CONCATENATE("[&gt;&gt;",FIXED(VLOOKUP(BN54,[2]eFHH!$P$1:$XX$3017,3,FALSE),2),"]")</f>
        <v>[&gt;&gt;6.13]</v>
      </c>
      <c r="G55" s="762"/>
      <c r="H55" s="762"/>
      <c r="I55" s="13"/>
      <c r="J55" s="288" t="s">
        <v>0</v>
      </c>
      <c r="K55" s="479" t="s">
        <v>70</v>
      </c>
      <c r="L55" s="13"/>
      <c r="N55" s="272" t="str">
        <f>CONCATENATE("[&gt;&gt;",FIXED(VLOOKUP(BN54,[2]eFHH!$P$1:$XX$3017,3,FALSE),2),"]")</f>
        <v>[&gt;&gt;6.13]</v>
      </c>
      <c r="R55" s="4"/>
      <c r="S55" s="124"/>
      <c r="AQ55" s="12"/>
      <c r="AR55" s="12"/>
      <c r="AS55" s="22"/>
      <c r="AT55" s="1249"/>
      <c r="AU55" s="20"/>
      <c r="AV55" s="20"/>
      <c r="AW55" s="20"/>
      <c r="AX55" s="20"/>
      <c r="AY55" s="20"/>
      <c r="AZ55" s="20"/>
      <c r="BA55" s="20"/>
      <c r="BB55" s="20"/>
      <c r="BC55" s="20"/>
      <c r="BD55" s="20"/>
      <c r="BE55" s="20"/>
      <c r="BF55" s="20"/>
      <c r="BG55" s="20"/>
      <c r="BH55" s="20"/>
      <c r="BI55" s="20"/>
      <c r="BJ55" s="13"/>
      <c r="BK55" s="13"/>
      <c r="BL55" s="13"/>
      <c r="BM55" s="13"/>
      <c r="BN55" s="133">
        <f>VLOOKUP(BN54,[2]eFHH!$P$1:$XX$3017,60,FALSE)</f>
        <v>0</v>
      </c>
      <c r="BO55" s="43"/>
      <c r="DJ55" s="3"/>
      <c r="DK55" s="3"/>
      <c r="DL55" s="3"/>
      <c r="DM55" s="3"/>
      <c r="DN55" s="3"/>
      <c r="DO55" s="3"/>
      <c r="DP55" s="3"/>
      <c r="DQ55" s="3"/>
      <c r="DR55" s="3"/>
      <c r="DS55" s="3"/>
      <c r="DT55" s="3"/>
    </row>
    <row r="56" spans="1:124" s="2" customFormat="1" ht="14.25" customHeight="1">
      <c r="A56" s="251">
        <v>2</v>
      </c>
      <c r="B56" s="1222" t="str">
        <f>VLOOKUP(BN54,[2]eFHH!$P$1:$XX$3017,11,FALSE)</f>
        <v>Yes</v>
      </c>
      <c r="C56" s="547"/>
      <c r="D56" s="48"/>
      <c r="E56" s="547"/>
      <c r="F56" s="547"/>
      <c r="G56" s="547"/>
      <c r="H56" s="547"/>
      <c r="I56" s="547"/>
      <c r="J56" s="251" t="s">
        <v>1</v>
      </c>
      <c r="K56" s="930" t="s">
        <v>71</v>
      </c>
      <c r="L56" s="308"/>
      <c r="M56" s="48"/>
      <c r="N56" s="547"/>
      <c r="O56" s="276" t="str">
        <f>CONCATENATE("[&gt;&gt;",FIXED(VLOOKUP(BN54,[2]eFHH!$P$1:$XX$3017,3,FALSE),2),"]")</f>
        <v>[&gt;&gt;6.13]</v>
      </c>
      <c r="P56" s="48"/>
      <c r="Q56" s="547"/>
      <c r="R56" s="154"/>
      <c r="S56" s="176"/>
      <c r="AQ56" s="28"/>
      <c r="AR56" s="28"/>
      <c r="AS56" s="22"/>
      <c r="AT56" s="1249"/>
      <c r="AU56" s="20"/>
      <c r="AV56" s="20"/>
      <c r="AW56" s="20"/>
      <c r="AX56" s="20"/>
      <c r="AY56" s="20"/>
      <c r="AZ56" s="20"/>
      <c r="BA56" s="20"/>
      <c r="BB56" s="20"/>
      <c r="BC56" s="20"/>
      <c r="BD56" s="20"/>
      <c r="BE56" s="20"/>
      <c r="BF56" s="20"/>
      <c r="BG56" s="20"/>
      <c r="BH56" s="20"/>
      <c r="BI56" s="20"/>
      <c r="BJ56" s="13"/>
      <c r="BK56" s="13"/>
      <c r="BL56" s="13"/>
      <c r="BM56" s="13"/>
      <c r="BN56" s="683">
        <f>VLOOKUP(BN54,[2]eFHH!$P$1:$XX$3017,3,FALSE)</f>
        <v>6.1299999999999972</v>
      </c>
      <c r="BO56" s="140"/>
      <c r="DJ56" s="3"/>
      <c r="DK56" s="3"/>
      <c r="DL56" s="3"/>
      <c r="DM56" s="3"/>
      <c r="DN56" s="3"/>
      <c r="DO56" s="3"/>
      <c r="DP56" s="3"/>
      <c r="DQ56" s="3"/>
      <c r="DR56" s="3"/>
      <c r="DS56" s="3"/>
      <c r="DT56" s="3"/>
    </row>
    <row r="57" spans="1:124" s="2" customFormat="1" ht="14.25" customHeight="1">
      <c r="BO57" s="21"/>
      <c r="DJ57" s="3"/>
      <c r="DK57" s="3"/>
      <c r="DL57" s="3"/>
      <c r="DM57" s="3"/>
      <c r="DN57" s="3"/>
      <c r="DO57" s="3"/>
      <c r="DP57" s="3"/>
      <c r="DQ57" s="3"/>
      <c r="DR57" s="3"/>
      <c r="DS57" s="3"/>
      <c r="DT57" s="3"/>
    </row>
    <row r="58" spans="1:124" s="2" customFormat="1" ht="15" customHeight="1">
      <c r="A58" s="187">
        <f>VLOOKUP(BN58,[2]eFHH!$K$4:$M$346,3,FALSE)</f>
        <v>6.1099999999999977</v>
      </c>
      <c r="B58" s="1201"/>
      <c r="C58" s="15" t="str">
        <f>VLOOKUP(BN58,[2]eFHH!$P$1:$XX$3017,8,FALSE)</f>
        <v>Who in your household decides on the type of use of income generated by the land?</v>
      </c>
      <c r="D58" s="1223"/>
      <c r="E58" s="1223"/>
      <c r="F58" s="1223"/>
      <c r="G58" s="1223"/>
      <c r="H58" s="1223"/>
      <c r="I58" s="1223"/>
      <c r="J58" s="1223"/>
      <c r="K58" s="1223"/>
      <c r="L58" s="1223"/>
      <c r="M58" s="1223"/>
      <c r="N58" s="1223"/>
      <c r="O58" s="1223"/>
      <c r="P58" s="1223"/>
      <c r="Q58" s="1223"/>
      <c r="R58" s="1223"/>
      <c r="S58" s="1224"/>
      <c r="AX58" s="13"/>
      <c r="AY58" s="13"/>
      <c r="BK58" s="145"/>
      <c r="BN58" s="299">
        <v>7.2</v>
      </c>
      <c r="BO58" s="239"/>
      <c r="DJ58" s="3"/>
      <c r="DK58" s="3"/>
      <c r="DL58" s="3"/>
      <c r="DM58" s="3"/>
      <c r="DN58" s="3"/>
      <c r="DO58" s="3"/>
      <c r="DP58" s="3"/>
      <c r="DQ58" s="3"/>
      <c r="DR58" s="3"/>
      <c r="DS58" s="3"/>
      <c r="DT58" s="3"/>
    </row>
    <row r="59" spans="1:124" s="2" customFormat="1" ht="15" customHeight="1">
      <c r="A59" s="1201"/>
      <c r="B59" s="1201"/>
      <c r="C59" s="1228"/>
      <c r="D59" s="1228"/>
      <c r="E59" s="1228"/>
      <c r="F59" s="1228"/>
      <c r="G59" s="1228"/>
      <c r="H59" s="1228"/>
      <c r="I59" s="1228"/>
      <c r="J59" s="1228"/>
      <c r="K59" s="1228"/>
      <c r="L59" s="1228"/>
      <c r="M59" s="1228"/>
      <c r="N59" s="1228"/>
      <c r="O59" s="1228"/>
      <c r="P59" s="1228"/>
      <c r="Q59" s="1228"/>
      <c r="R59" s="1228"/>
      <c r="S59" s="1229"/>
      <c r="BN59" s="133">
        <f>VLOOKUP(BN58,[2]eFHH!$P$1:$XX$3017,60,FALSE)</f>
        <v>0</v>
      </c>
      <c r="BO59" s="43"/>
      <c r="DJ59" s="3"/>
      <c r="DK59" s="3"/>
      <c r="DL59" s="3"/>
      <c r="DM59" s="3"/>
      <c r="DN59" s="3"/>
      <c r="DO59" s="3"/>
      <c r="DP59" s="3"/>
      <c r="DQ59" s="3"/>
      <c r="DR59" s="3"/>
      <c r="DS59" s="3"/>
      <c r="DT59" s="3"/>
    </row>
    <row r="60" spans="1:124" s="2" customFormat="1" ht="14.25" customHeight="1">
      <c r="A60" s="288">
        <v>1</v>
      </c>
      <c r="B60" s="335" t="str">
        <f>VLOOKUP(BN58,[2]eFHH!$P$1:$XX$3017,10,FALSE)</f>
        <v>Myself Alone</v>
      </c>
      <c r="F60" s="762"/>
      <c r="G60" s="762"/>
      <c r="I60" s="251">
        <v>4</v>
      </c>
      <c r="J60" s="335" t="str">
        <f>VLOOKUP(BN58,[2]eFHH!$P$1:$XX$3017,13,FALSE)</f>
        <v>Husband and Other Male Family Members</v>
      </c>
      <c r="S60" s="1241"/>
      <c r="BN60" s="140" t="str">
        <f>VLOOKUP(BN58,[2]eFHH!$P$1:$XX$3017,3,FALSE)</f>
        <v/>
      </c>
      <c r="BO60" s="140"/>
      <c r="DJ60" s="3"/>
      <c r="DK60" s="3"/>
      <c r="DL60" s="3"/>
      <c r="DM60" s="3"/>
      <c r="DN60" s="3"/>
      <c r="DO60" s="3"/>
      <c r="DP60" s="3"/>
      <c r="DQ60" s="3"/>
      <c r="DR60" s="3"/>
      <c r="DS60" s="3"/>
      <c r="DT60" s="3"/>
    </row>
    <row r="61" spans="1:124" s="2" customFormat="1" ht="14.25" customHeight="1">
      <c r="A61" s="251">
        <v>2</v>
      </c>
      <c r="B61" s="335" t="str">
        <f>VLOOKUP(BN58,[2]eFHH!$P$1:$XX$3017,11,FALSE)</f>
        <v>Myself and Husband</v>
      </c>
      <c r="H61" s="4"/>
      <c r="I61" s="251">
        <v>5</v>
      </c>
      <c r="J61" s="335" t="str">
        <f>VLOOKUP(BN58,[2]eFHH!$P$1:$XX$3017,14,FALSE)</f>
        <v>Father-in-Law or Mother-in-Law</v>
      </c>
      <c r="K61" s="4"/>
      <c r="S61" s="251" t="s">
        <v>0</v>
      </c>
      <c r="BN61" s="4"/>
      <c r="BO61" s="21"/>
      <c r="DJ61" s="3"/>
      <c r="DK61" s="3"/>
      <c r="DL61" s="3"/>
      <c r="DM61" s="3"/>
      <c r="DN61" s="3"/>
      <c r="DO61" s="3"/>
      <c r="DP61" s="3"/>
      <c r="DQ61" s="3"/>
      <c r="DR61" s="3"/>
      <c r="DS61" s="3"/>
      <c r="DT61" s="3"/>
    </row>
    <row r="62" spans="1:124" s="2" customFormat="1" ht="14.25" customHeight="1">
      <c r="A62" s="315">
        <v>3</v>
      </c>
      <c r="B62" s="335" t="str">
        <f>VLOOKUP(BN58,[2]eFHH!$P$1:$XX$3017,12,FALSE)</f>
        <v>Husband Alone</v>
      </c>
      <c r="H62" s="4"/>
      <c r="I62" s="315">
        <v>6</v>
      </c>
      <c r="J62" s="335" t="str">
        <f>VLOOKUP(BN58,[2]eFHH!$P$1:$XX$3017,15,FALSE)</f>
        <v xml:space="preserve">Father or Mother </v>
      </c>
      <c r="K62" s="4"/>
      <c r="S62" s="251" t="s">
        <v>1</v>
      </c>
      <c r="BN62" s="4"/>
      <c r="BO62" s="21"/>
      <c r="DJ62" s="3"/>
      <c r="DK62" s="3"/>
      <c r="DL62" s="3"/>
      <c r="DM62" s="3"/>
      <c r="DN62" s="3"/>
      <c r="DO62" s="3"/>
      <c r="DP62" s="3"/>
      <c r="DQ62" s="3"/>
      <c r="DR62" s="3"/>
      <c r="DS62" s="3"/>
      <c r="DT62" s="3"/>
    </row>
    <row r="63" spans="1:124" s="2" customFormat="1" ht="14.25" customHeight="1">
      <c r="A63" s="258" t="s">
        <v>6</v>
      </c>
      <c r="B63" s="1233" t="str">
        <f>VLOOKUP(BN58,[2]eFHH!$P$1:$XX$3017,16,FALSE)</f>
        <v>Other:</v>
      </c>
      <c r="C63" s="1234"/>
      <c r="D63" s="1235"/>
      <c r="E63" s="1235"/>
      <c r="F63" s="1235"/>
      <c r="G63" s="1235"/>
      <c r="H63" s="1235"/>
      <c r="I63" s="1235"/>
      <c r="J63" s="1235"/>
      <c r="K63" s="1235"/>
      <c r="L63" s="1235"/>
      <c r="M63" s="1235"/>
      <c r="N63" s="1235"/>
      <c r="O63" s="1235"/>
      <c r="P63" s="1235"/>
      <c r="Q63" s="1235"/>
      <c r="R63" s="1235"/>
      <c r="S63" s="1236"/>
      <c r="BN63" s="4"/>
      <c r="BO63" s="21"/>
      <c r="DJ63" s="3"/>
      <c r="DK63" s="3"/>
      <c r="DL63" s="3"/>
      <c r="DM63" s="3"/>
      <c r="DN63" s="3"/>
      <c r="DO63" s="3"/>
      <c r="DP63" s="3"/>
      <c r="DQ63" s="3"/>
      <c r="DR63" s="3"/>
      <c r="DS63" s="3"/>
      <c r="DT63" s="3"/>
    </row>
    <row r="64" spans="1:124" s="2" customFormat="1" ht="14.25" customHeight="1">
      <c r="A64" s="613"/>
      <c r="B64" s="1243"/>
      <c r="C64" s="1235"/>
      <c r="D64" s="1235"/>
      <c r="E64" s="1235"/>
      <c r="F64" s="1235"/>
      <c r="G64" s="1235"/>
      <c r="H64" s="1235"/>
      <c r="I64" s="1235"/>
      <c r="J64" s="1235"/>
      <c r="K64" s="1235"/>
      <c r="L64" s="1235"/>
      <c r="M64" s="1235"/>
      <c r="N64" s="1235"/>
      <c r="O64" s="1235"/>
      <c r="P64" s="1235"/>
      <c r="Q64" s="1235"/>
      <c r="R64" s="1235"/>
      <c r="S64" s="1235"/>
      <c r="BN64" s="4"/>
      <c r="BO64" s="21"/>
      <c r="DJ64" s="3"/>
      <c r="DK64" s="3"/>
      <c r="DL64" s="3"/>
      <c r="DM64" s="3"/>
      <c r="DN64" s="3"/>
      <c r="DO64" s="3"/>
      <c r="DP64" s="3"/>
      <c r="DQ64" s="3"/>
      <c r="DR64" s="3"/>
      <c r="DS64" s="3"/>
      <c r="DT64" s="3"/>
    </row>
    <row r="65" spans="1:128" s="4" customFormat="1" ht="14.25" customHeight="1">
      <c r="A65" s="613"/>
      <c r="B65" s="1243"/>
      <c r="C65" s="1235"/>
      <c r="D65" s="1235"/>
      <c r="E65" s="1235"/>
      <c r="F65" s="1235"/>
      <c r="G65" s="1235"/>
      <c r="H65" s="1235"/>
      <c r="I65" s="1235"/>
      <c r="J65" s="1235"/>
      <c r="K65" s="1235"/>
      <c r="L65" s="1235"/>
      <c r="M65" s="1235"/>
      <c r="N65" s="1235"/>
      <c r="O65" s="1235"/>
      <c r="P65" s="1235"/>
      <c r="Q65" s="1235"/>
      <c r="R65" s="1235"/>
      <c r="S65" s="1235"/>
      <c r="BO65" s="21"/>
      <c r="DJ65" s="3"/>
      <c r="DK65" s="3"/>
      <c r="DL65" s="3"/>
      <c r="DM65" s="3"/>
      <c r="DN65" s="3"/>
      <c r="DO65" s="3"/>
      <c r="DP65" s="3"/>
      <c r="DQ65" s="3"/>
      <c r="DR65" s="3"/>
      <c r="DS65" s="3"/>
      <c r="DT65" s="3"/>
    </row>
    <row r="66" spans="1:128" s="4" customFormat="1" ht="14.25" customHeight="1">
      <c r="A66" s="263"/>
      <c r="B66" s="1244"/>
      <c r="C66" s="1235"/>
      <c r="D66" s="1235"/>
      <c r="E66" s="1235"/>
      <c r="F66" s="1235"/>
      <c r="G66" s="1235"/>
      <c r="H66" s="1235"/>
      <c r="I66" s="1235"/>
      <c r="J66" s="1235"/>
      <c r="K66" s="1235"/>
      <c r="L66" s="1235"/>
      <c r="M66" s="1235"/>
      <c r="N66" s="1235"/>
      <c r="O66" s="1235"/>
      <c r="P66" s="1235"/>
      <c r="Q66" s="1235"/>
      <c r="R66" s="1235"/>
      <c r="S66" s="1235"/>
      <c r="BN66" s="2"/>
      <c r="BO66" s="21"/>
      <c r="DJ66" s="3"/>
      <c r="DK66" s="3"/>
      <c r="DL66" s="3"/>
      <c r="DM66" s="3"/>
      <c r="DN66" s="3"/>
      <c r="DO66" s="3"/>
      <c r="DP66" s="3"/>
      <c r="DQ66" s="3"/>
      <c r="DR66" s="3"/>
      <c r="DS66" s="3"/>
      <c r="DT66" s="3"/>
    </row>
    <row r="67" spans="1:128" s="4" customFormat="1" ht="14.25" customHeight="1">
      <c r="DJ67" s="3"/>
      <c r="DK67" s="3"/>
      <c r="DL67" s="3"/>
      <c r="DM67" s="3"/>
      <c r="DN67" s="3"/>
      <c r="DO67" s="3"/>
      <c r="DP67" s="3"/>
      <c r="DQ67" s="3"/>
      <c r="DR67" s="3"/>
      <c r="DS67" s="3"/>
      <c r="DT67" s="3"/>
    </row>
    <row r="68" spans="1:128" s="4" customFormat="1" ht="15" customHeight="1">
      <c r="A68" s="34">
        <f>VLOOKUP(BN68,[2]eFHH!$K$4:$M$346,3,FALSE)</f>
        <v>6.1199999999999974</v>
      </c>
      <c r="B68" s="1218"/>
      <c r="C68" s="6" t="str">
        <f>VLOOKUP(BN68,[2]eFHH!$P$1:$XX$3017,8,FALSE)</f>
        <v>Who has the selling authority to decide if you want to sell the land?</v>
      </c>
      <c r="D68" s="1246"/>
      <c r="E68" s="1246"/>
      <c r="F68" s="1246"/>
      <c r="G68" s="1246"/>
      <c r="H68" s="1246"/>
      <c r="I68" s="1246"/>
      <c r="J68" s="1246"/>
      <c r="K68" s="1246"/>
      <c r="L68" s="1246"/>
      <c r="M68" s="1246"/>
      <c r="N68" s="1246"/>
      <c r="O68" s="1246"/>
      <c r="P68" s="1246"/>
      <c r="Q68" s="1246"/>
      <c r="R68" s="1246"/>
      <c r="S68" s="1224"/>
      <c r="BN68" s="299">
        <v>7.21</v>
      </c>
      <c r="BO68" s="239"/>
      <c r="DJ68" s="3"/>
      <c r="DK68" s="3"/>
      <c r="DL68" s="3"/>
      <c r="DM68" s="3"/>
      <c r="DN68" s="3"/>
      <c r="DO68" s="3"/>
      <c r="DP68" s="3"/>
      <c r="DQ68" s="3"/>
      <c r="DR68" s="3"/>
      <c r="DS68" s="3"/>
      <c r="DT68" s="3"/>
    </row>
    <row r="69" spans="1:128" s="4" customFormat="1" ht="14.25" customHeight="1">
      <c r="A69" s="288">
        <v>1</v>
      </c>
      <c r="B69" s="335" t="str">
        <f>VLOOKUP(BN68,[2]eFHH!$P$1:$XX$3017,10,FALSE)</f>
        <v>Myself Alone</v>
      </c>
      <c r="C69" s="2"/>
      <c r="D69" s="2"/>
      <c r="E69" s="762"/>
      <c r="F69" s="762"/>
      <c r="G69" s="2"/>
      <c r="H69" s="2"/>
      <c r="I69" s="288">
        <v>4</v>
      </c>
      <c r="J69" s="335" t="str">
        <f>VLOOKUP(BN68,[2]eFHH!$P$1:$XX$3017,13,FALSE)</f>
        <v>Husband and Other Male Family Members</v>
      </c>
      <c r="K69" s="2"/>
      <c r="L69" s="2"/>
      <c r="M69" s="2"/>
      <c r="N69" s="2"/>
      <c r="O69" s="2"/>
      <c r="P69" s="2"/>
      <c r="Q69" s="2"/>
      <c r="R69" s="2"/>
      <c r="S69" s="1241"/>
      <c r="BN69" s="43">
        <f>VLOOKUP(BN68,[2]eFHH!$P$1:$XX$3017,60,FALSE)</f>
        <v>0</v>
      </c>
      <c r="BO69" s="43"/>
      <c r="DJ69" s="3"/>
      <c r="DK69" s="3"/>
      <c r="DL69" s="3"/>
      <c r="DM69" s="3"/>
      <c r="DN69" s="3"/>
      <c r="DO69" s="3"/>
      <c r="DP69" s="3"/>
      <c r="DQ69" s="3"/>
      <c r="DR69" s="3"/>
      <c r="DS69" s="3"/>
      <c r="DT69" s="3"/>
    </row>
    <row r="70" spans="1:128" s="4" customFormat="1" ht="14.25" customHeight="1">
      <c r="A70" s="251">
        <v>2</v>
      </c>
      <c r="B70" s="335" t="str">
        <f>VLOOKUP(BN68,[2]eFHH!$P$1:$XX$3017,11,FALSE)</f>
        <v>Myself and Husband</v>
      </c>
      <c r="C70" s="2"/>
      <c r="D70" s="2"/>
      <c r="E70" s="2"/>
      <c r="F70" s="2"/>
      <c r="G70" s="2"/>
      <c r="I70" s="251">
        <v>5</v>
      </c>
      <c r="J70" s="335" t="str">
        <f>VLOOKUP(BN68,[2]eFHH!$P$1:$XX$3017,14,FALSE)</f>
        <v>Father-in-Law or Mother-in-Law</v>
      </c>
      <c r="L70" s="2"/>
      <c r="M70" s="2"/>
      <c r="N70" s="2"/>
      <c r="O70" s="2"/>
      <c r="P70" s="2"/>
      <c r="Q70" s="2"/>
      <c r="R70" s="2"/>
      <c r="S70" s="251" t="s">
        <v>0</v>
      </c>
      <c r="BN70" s="241" t="str">
        <f>VLOOKUP(BN68,[2]eFHH!$P$1:$XX$3017,3,FALSE)</f>
        <v/>
      </c>
      <c r="BO70" s="140"/>
      <c r="DW70" s="2"/>
      <c r="DX70" s="2"/>
    </row>
    <row r="71" spans="1:128" s="4" customFormat="1" ht="14.25" customHeight="1">
      <c r="A71" s="315">
        <v>3</v>
      </c>
      <c r="B71" s="335" t="str">
        <f>VLOOKUP(BN68,[2]eFHH!$P$1:$XX$3017,12,FALSE)</f>
        <v>Husband Alone</v>
      </c>
      <c r="C71" s="2"/>
      <c r="D71" s="2"/>
      <c r="E71" s="2"/>
      <c r="F71" s="2"/>
      <c r="G71" s="2"/>
      <c r="I71" s="315">
        <v>6</v>
      </c>
      <c r="J71" s="335" t="str">
        <f>VLOOKUP(BN68,[2]eFHH!$P$1:$XX$3017,15,FALSE)</f>
        <v xml:space="preserve">Father or Mother </v>
      </c>
      <c r="L71" s="2"/>
      <c r="M71" s="2"/>
      <c r="N71" s="2"/>
      <c r="O71" s="2"/>
      <c r="P71" s="2"/>
      <c r="Q71" s="2"/>
      <c r="R71" s="2"/>
      <c r="S71" s="251" t="s">
        <v>1</v>
      </c>
      <c r="BN71" s="2"/>
      <c r="BO71" s="2"/>
    </row>
    <row r="72" spans="1:128" s="4" customFormat="1" ht="14.25" customHeight="1">
      <c r="A72" s="258" t="s">
        <v>6</v>
      </c>
      <c r="B72" s="1233" t="str">
        <f>VLOOKUP(BN68,[2]eFHH!$P$1:$XX$3017,16,FALSE)</f>
        <v>Other:</v>
      </c>
      <c r="C72" s="1234"/>
      <c r="D72" s="1235"/>
      <c r="E72" s="1235"/>
      <c r="F72" s="1235"/>
      <c r="G72" s="1235"/>
      <c r="H72" s="1235"/>
      <c r="I72" s="1235"/>
      <c r="J72" s="1235"/>
      <c r="K72" s="1235"/>
      <c r="L72" s="1235"/>
      <c r="M72" s="1235"/>
      <c r="N72" s="1235"/>
      <c r="O72" s="1235"/>
      <c r="P72" s="1235"/>
      <c r="Q72" s="1235"/>
      <c r="R72" s="1235"/>
      <c r="S72" s="1236"/>
      <c r="BN72" s="2"/>
      <c r="BO72" s="2"/>
    </row>
    <row r="73" spans="1:128" s="4" customFormat="1" ht="14.25" customHeight="1">
      <c r="A73" s="613"/>
      <c r="B73" s="1243"/>
      <c r="C73" s="1235"/>
      <c r="D73" s="1235"/>
      <c r="E73" s="1235"/>
      <c r="F73" s="1235"/>
      <c r="G73" s="1235"/>
      <c r="H73" s="1235"/>
      <c r="I73" s="1235"/>
      <c r="J73" s="1235"/>
      <c r="K73" s="1235"/>
      <c r="L73" s="1235"/>
      <c r="M73" s="1235"/>
      <c r="N73" s="1235"/>
      <c r="O73" s="1235"/>
      <c r="P73" s="1235"/>
      <c r="Q73" s="1235"/>
      <c r="R73" s="1235"/>
      <c r="S73" s="1235"/>
    </row>
    <row r="74" spans="1:128" s="4" customFormat="1" ht="14.25" customHeight="1">
      <c r="A74" s="613"/>
      <c r="B74" s="1243"/>
      <c r="C74" s="1235"/>
      <c r="D74" s="1235"/>
      <c r="E74" s="1235"/>
      <c r="F74" s="1235"/>
      <c r="G74" s="1235"/>
      <c r="H74" s="1235"/>
      <c r="I74" s="1235"/>
      <c r="J74" s="1235"/>
      <c r="K74" s="1235"/>
      <c r="L74" s="1235"/>
      <c r="M74" s="1235"/>
      <c r="N74" s="1235"/>
      <c r="O74" s="1235"/>
      <c r="P74" s="1235"/>
      <c r="Q74" s="1235"/>
      <c r="R74" s="1235"/>
      <c r="S74" s="1235"/>
      <c r="BN74" s="2"/>
      <c r="BO74" s="2"/>
    </row>
    <row r="75" spans="1:128" s="4" customFormat="1" ht="14.25" customHeight="1">
      <c r="A75" s="263"/>
      <c r="B75" s="1244"/>
      <c r="C75" s="1235"/>
      <c r="D75" s="1235"/>
      <c r="E75" s="1235"/>
      <c r="F75" s="1235"/>
      <c r="G75" s="1235"/>
      <c r="H75" s="1235"/>
      <c r="I75" s="1235"/>
      <c r="J75" s="1235"/>
      <c r="K75" s="1235"/>
      <c r="L75" s="1235"/>
      <c r="M75" s="1235"/>
      <c r="N75" s="1235"/>
      <c r="O75" s="1235"/>
      <c r="P75" s="1235"/>
      <c r="Q75" s="1235"/>
      <c r="R75" s="1235"/>
      <c r="S75" s="1235"/>
      <c r="BN75" s="2"/>
      <c r="BO75" s="2"/>
    </row>
    <row r="76" spans="1:128" s="4" customFormat="1" ht="14.25" customHeight="1"/>
    <row r="77" spans="1:128" s="4" customFormat="1" ht="15" customHeight="1">
      <c r="A77" s="55">
        <f>VLOOKUP(BN77,[2]eFHH!$K$4:$M$346,3,FALSE)</f>
        <v>6.1299999999999972</v>
      </c>
      <c r="B77" s="1146"/>
      <c r="C77" s="14" t="str">
        <f>VLOOKUP(BN77,[2]eFHH!$P$1:$XX$3017,8,FALSE)</f>
        <v>Do you have your personal jewelry?</v>
      </c>
      <c r="D77" s="1223"/>
      <c r="E77" s="1223"/>
      <c r="F77" s="1223"/>
      <c r="G77" s="1223"/>
      <c r="H77" s="1223"/>
      <c r="I77" s="1223"/>
      <c r="J77" s="1223"/>
      <c r="K77" s="1223"/>
      <c r="L77" s="1223"/>
      <c r="M77" s="1223"/>
      <c r="N77" s="1223"/>
      <c r="O77" s="1223"/>
      <c r="P77" s="1223"/>
      <c r="Q77" s="1223"/>
      <c r="R77" s="1223"/>
      <c r="S77" s="1224"/>
      <c r="BN77" s="299">
        <v>7.1</v>
      </c>
      <c r="BO77" s="239"/>
    </row>
    <row r="78" spans="1:128" s="4" customFormat="1" ht="15" customHeight="1">
      <c r="A78" s="1148"/>
      <c r="B78" s="1150"/>
      <c r="C78" s="1250"/>
      <c r="D78" s="1228"/>
      <c r="E78" s="1228"/>
      <c r="F78" s="1228"/>
      <c r="G78" s="1228"/>
      <c r="H78" s="1228"/>
      <c r="I78" s="1228"/>
      <c r="J78" s="1228"/>
      <c r="K78" s="1228"/>
      <c r="L78" s="1228"/>
      <c r="M78" s="1228"/>
      <c r="N78" s="1228"/>
      <c r="O78" s="1228"/>
      <c r="P78" s="1228"/>
      <c r="Q78" s="1228"/>
      <c r="R78" s="1228"/>
      <c r="S78" s="1251"/>
      <c r="BN78" s="2"/>
      <c r="BO78" s="2"/>
    </row>
    <row r="79" spans="1:128" s="4" customFormat="1" ht="14.25" customHeight="1">
      <c r="A79" s="296">
        <v>1</v>
      </c>
      <c r="B79" s="812" t="str">
        <f>VLOOKUP(BN77,[2]eFHH!$P$1:$XX$3017,10,FALSE)</f>
        <v>No</v>
      </c>
      <c r="C79" s="2"/>
      <c r="D79" s="272" t="str">
        <f>CONCATENATE("[&gt;&gt;",VLOOKUP(BN77,[2]eFHH!$P$1:$XX$3017,3,FALSE),"]")</f>
        <v>[&gt;&gt;7.01]</v>
      </c>
      <c r="E79" s="2"/>
      <c r="F79" s="2"/>
      <c r="G79" s="2"/>
      <c r="H79" s="2"/>
      <c r="I79" s="13"/>
      <c r="J79" s="288" t="s">
        <v>0</v>
      </c>
      <c r="K79" s="479" t="s">
        <v>70</v>
      </c>
      <c r="L79" s="13"/>
      <c r="M79" s="2"/>
      <c r="N79" s="272" t="str">
        <f>CONCATENATE("[&gt;&gt;",VLOOKUP(BN77,[2]eFHH!$P$1:$XX$3017,3,FALSE),"]")</f>
        <v>[&gt;&gt;7.01]</v>
      </c>
      <c r="O79" s="2"/>
      <c r="P79" s="2"/>
      <c r="Q79" s="2"/>
      <c r="S79" s="124"/>
      <c r="BN79" s="133">
        <f>VLOOKUP(BN77,[2]eFHH!$P$1:$XX$3017,60,FALSE)</f>
        <v>0</v>
      </c>
      <c r="BO79" s="43"/>
      <c r="DD79" s="2"/>
      <c r="DE79" s="2"/>
      <c r="DF79" s="2"/>
      <c r="DG79" s="2"/>
      <c r="DH79" s="2"/>
      <c r="DI79" s="2"/>
      <c r="DJ79" s="2"/>
      <c r="DK79" s="2"/>
      <c r="DL79" s="2"/>
      <c r="DM79" s="2"/>
      <c r="DN79" s="2"/>
      <c r="DO79" s="2"/>
      <c r="DP79" s="2"/>
      <c r="DQ79" s="2"/>
      <c r="DR79" s="2"/>
      <c r="DS79" s="2"/>
      <c r="DT79" s="2"/>
      <c r="DU79" s="2"/>
      <c r="DV79" s="2"/>
      <c r="DW79" s="2"/>
      <c r="DX79" s="2"/>
    </row>
    <row r="80" spans="1:128" s="4" customFormat="1" ht="14.25" customHeight="1">
      <c r="A80" s="251">
        <v>2</v>
      </c>
      <c r="B80" s="1222" t="str">
        <f>VLOOKUP(BN77,[2]eFHH!$P$1:$XX$3017,11,FALSE)</f>
        <v>Yes</v>
      </c>
      <c r="C80" s="547"/>
      <c r="D80" s="48"/>
      <c r="E80" s="308"/>
      <c r="F80" s="308"/>
      <c r="G80" s="547"/>
      <c r="H80" s="547"/>
      <c r="I80" s="547"/>
      <c r="J80" s="251" t="s">
        <v>1</v>
      </c>
      <c r="K80" s="930" t="s">
        <v>71</v>
      </c>
      <c r="L80" s="308"/>
      <c r="M80" s="48"/>
      <c r="N80" s="547"/>
      <c r="O80" s="276" t="str">
        <f>CONCATENATE("[&gt;&gt;",VLOOKUP(BN77,[2]eFHH!$P$1:$XX$3017,3,FALSE),"]")</f>
        <v>[&gt;&gt;7.01]</v>
      </c>
      <c r="P80" s="154"/>
      <c r="Q80" s="547"/>
      <c r="R80" s="154"/>
      <c r="S80" s="176"/>
      <c r="BN80" s="683">
        <f>VLOOKUP(BN77,[2]eFHH!$P$1:$XX$3017,3,FALSE)</f>
        <v>7.01</v>
      </c>
      <c r="BO80" s="140"/>
      <c r="CI80" s="2"/>
      <c r="CJ80" s="2"/>
      <c r="CK80" s="2"/>
      <c r="CL80" s="2"/>
      <c r="CM80" s="2"/>
      <c r="CN80" s="2"/>
      <c r="CO80" s="2"/>
      <c r="CP80" s="2"/>
      <c r="CQ80" s="2"/>
      <c r="CR80" s="2"/>
      <c r="CS80" s="2"/>
      <c r="CT80" s="2"/>
      <c r="CU80" s="2"/>
      <c r="CV80" s="2"/>
      <c r="CW80" s="2"/>
      <c r="CX80" s="2"/>
      <c r="CY80" s="2"/>
      <c r="CZ80" s="2"/>
      <c r="DA80" s="2"/>
      <c r="DB80" s="2"/>
      <c r="DC80" s="145"/>
    </row>
    <row r="81" spans="1:86" s="4" customFormat="1" ht="14.25" customHeight="1">
      <c r="BM81" s="2"/>
      <c r="CG81" s="2"/>
      <c r="CH81" s="21"/>
    </row>
    <row r="82" spans="1:86" s="4" customFormat="1" ht="14.25" customHeight="1">
      <c r="BL82" s="2"/>
      <c r="BM82" s="13"/>
      <c r="BN82" s="23"/>
      <c r="BO82" s="1111"/>
      <c r="BP82" s="8"/>
      <c r="BQ82" s="1111"/>
      <c r="BR82" s="1111"/>
      <c r="BS82" s="1111"/>
      <c r="BT82" s="1111"/>
      <c r="BU82" s="1111"/>
      <c r="BV82" s="1111"/>
      <c r="BW82" s="1111"/>
      <c r="BX82" s="1111"/>
      <c r="BY82" s="1111"/>
      <c r="BZ82" s="1111"/>
      <c r="CA82" s="1111"/>
      <c r="CB82" s="1111"/>
      <c r="CC82" s="1111"/>
      <c r="CD82" s="1111"/>
      <c r="CE82" s="1111"/>
      <c r="CF82" s="1111"/>
      <c r="CG82" s="24"/>
      <c r="CH82" s="24"/>
    </row>
    <row r="83" spans="1:86" ht="16.5" customHeight="1">
      <c r="A83" s="23"/>
      <c r="B83" s="23"/>
      <c r="C83" s="44"/>
      <c r="D83" s="44"/>
      <c r="E83" s="44"/>
      <c r="F83" s="44"/>
      <c r="G83" s="25"/>
      <c r="H83" s="349"/>
      <c r="I83" s="349"/>
      <c r="J83" s="349"/>
      <c r="K83" s="44"/>
      <c r="L83" s="44"/>
      <c r="M83" s="44"/>
      <c r="N83" s="44"/>
      <c r="O83" s="44"/>
      <c r="P83" s="44"/>
      <c r="Q83" s="44"/>
      <c r="R83" s="44"/>
      <c r="S83" s="44"/>
      <c r="T83" s="44"/>
      <c r="U83" s="44"/>
      <c r="V83" s="589"/>
      <c r="W83" s="589"/>
      <c r="X83" s="589"/>
      <c r="Y83" s="25"/>
      <c r="Z83" s="349"/>
      <c r="AA83" s="44"/>
      <c r="AB83" s="44"/>
      <c r="AC83" s="44"/>
      <c r="AD83" s="66"/>
      <c r="AE83" s="66"/>
      <c r="AF83" s="25"/>
      <c r="BJ83" s="13"/>
      <c r="BK83" s="13"/>
    </row>
    <row r="84" spans="1:86" ht="15.75" customHeight="1">
      <c r="A84" s="23"/>
      <c r="B84" s="23"/>
      <c r="C84" s="44"/>
      <c r="D84" s="44"/>
      <c r="E84" s="44"/>
      <c r="F84" s="44"/>
      <c r="G84" s="25"/>
      <c r="H84" s="349"/>
      <c r="I84" s="349"/>
      <c r="J84" s="349"/>
      <c r="K84" s="44"/>
      <c r="L84" s="44"/>
      <c r="M84" s="44"/>
      <c r="N84" s="44"/>
      <c r="O84" s="44"/>
      <c r="P84" s="44"/>
      <c r="Q84" s="44"/>
      <c r="R84" s="44"/>
      <c r="S84" s="44"/>
      <c r="T84" s="44"/>
      <c r="U84" s="44"/>
      <c r="V84" s="589"/>
      <c r="W84" s="589"/>
      <c r="X84" s="589"/>
      <c r="Y84" s="25"/>
      <c r="Z84" s="349"/>
      <c r="AC84" s="21"/>
      <c r="AD84" s="31"/>
      <c r="AE84" s="31"/>
      <c r="AF84" s="25"/>
      <c r="BJ84" s="13"/>
      <c r="BK84" s="13"/>
    </row>
    <row r="85" spans="1:86" ht="16.5" customHeight="1">
      <c r="A85" s="23"/>
      <c r="B85" s="23"/>
      <c r="C85" s="44"/>
      <c r="D85" s="44"/>
      <c r="E85" s="44"/>
      <c r="F85" s="44"/>
      <c r="G85" s="25"/>
      <c r="H85" s="349"/>
      <c r="I85" s="349"/>
      <c r="J85" s="349"/>
      <c r="K85" s="44"/>
      <c r="L85" s="44"/>
      <c r="M85" s="44"/>
      <c r="N85" s="44"/>
      <c r="O85" s="44"/>
      <c r="P85" s="44"/>
      <c r="Q85" s="44"/>
      <c r="R85" s="44"/>
      <c r="S85" s="44"/>
      <c r="T85" s="44"/>
      <c r="U85" s="44"/>
      <c r="V85" s="589"/>
      <c r="W85" s="589"/>
      <c r="X85" s="589"/>
      <c r="Y85" s="25"/>
      <c r="Z85" s="349"/>
      <c r="AA85" s="44"/>
      <c r="AB85" s="44"/>
      <c r="AC85" s="44"/>
      <c r="AD85" s="66"/>
      <c r="AE85" s="66"/>
      <c r="AF85" s="25"/>
      <c r="BJ85" s="13"/>
      <c r="BK85" s="13"/>
    </row>
    <row r="86" spans="1:86" ht="15.75" customHeight="1">
      <c r="A86" s="23"/>
      <c r="B86" s="23"/>
      <c r="C86" s="44"/>
      <c r="D86" s="44"/>
      <c r="E86" s="44"/>
      <c r="F86" s="44"/>
      <c r="G86" s="25"/>
      <c r="H86" s="349"/>
      <c r="I86" s="349"/>
      <c r="J86" s="349"/>
      <c r="K86" s="44"/>
      <c r="L86" s="44"/>
      <c r="M86" s="44"/>
      <c r="N86" s="44"/>
      <c r="O86" s="44"/>
      <c r="P86" s="44"/>
      <c r="Q86" s="44"/>
      <c r="R86" s="44"/>
      <c r="S86" s="44"/>
      <c r="T86" s="44"/>
      <c r="U86" s="44"/>
      <c r="V86" s="589"/>
      <c r="W86" s="589"/>
      <c r="X86" s="589"/>
      <c r="Y86" s="25"/>
      <c r="Z86" s="349"/>
      <c r="AC86" s="21"/>
      <c r="AD86" s="31"/>
      <c r="AE86" s="31"/>
      <c r="AF86" s="25"/>
      <c r="BJ86" s="13"/>
      <c r="BK86" s="13"/>
    </row>
    <row r="87" spans="1:86" ht="16.5" customHeight="1">
      <c r="A87" s="23"/>
      <c r="B87" s="23"/>
      <c r="C87" s="44"/>
      <c r="D87" s="44"/>
      <c r="E87" s="44"/>
      <c r="F87" s="44"/>
      <c r="G87" s="25"/>
      <c r="H87" s="349"/>
      <c r="I87" s="349"/>
      <c r="J87" s="349"/>
      <c r="K87" s="44"/>
      <c r="L87" s="44"/>
      <c r="M87" s="44"/>
      <c r="N87" s="44"/>
      <c r="O87" s="44"/>
      <c r="P87" s="44"/>
      <c r="Q87" s="44"/>
      <c r="R87" s="44"/>
      <c r="S87" s="44"/>
      <c r="T87" s="44"/>
      <c r="U87" s="44"/>
      <c r="V87" s="589"/>
      <c r="W87" s="589"/>
      <c r="X87" s="589"/>
      <c r="Y87" s="25"/>
      <c r="Z87" s="349"/>
      <c r="AA87" s="44"/>
      <c r="AB87" s="44"/>
      <c r="AC87" s="44"/>
      <c r="AD87" s="66"/>
      <c r="AE87" s="66"/>
      <c r="BJ87" s="13"/>
      <c r="BK87" s="13"/>
    </row>
    <row r="88" spans="1:86" ht="15.75" customHeight="1">
      <c r="A88" s="23"/>
      <c r="B88" s="23"/>
      <c r="C88" s="44"/>
      <c r="D88" s="44"/>
      <c r="E88" s="44"/>
      <c r="F88" s="44"/>
      <c r="G88" s="25"/>
      <c r="H88" s="349"/>
      <c r="I88" s="349"/>
      <c r="J88" s="349"/>
      <c r="K88" s="44"/>
      <c r="L88" s="44"/>
      <c r="M88" s="44"/>
      <c r="N88" s="44"/>
      <c r="O88" s="44"/>
      <c r="P88" s="44"/>
      <c r="Q88" s="44"/>
      <c r="R88" s="44"/>
      <c r="S88" s="44"/>
      <c r="T88" s="44"/>
      <c r="U88" s="44"/>
      <c r="V88" s="589"/>
      <c r="W88" s="589"/>
      <c r="X88" s="589"/>
      <c r="Y88" s="25"/>
      <c r="Z88" s="349"/>
      <c r="AC88" s="21"/>
      <c r="AD88" s="31"/>
      <c r="AE88" s="31"/>
      <c r="BJ88" s="13"/>
      <c r="BK88" s="13"/>
    </row>
    <row r="89" spans="1:86" ht="16.5" customHeight="1">
      <c r="A89" s="23"/>
      <c r="B89" s="23"/>
      <c r="C89" s="44"/>
      <c r="D89" s="44"/>
      <c r="E89" s="44"/>
      <c r="F89" s="44"/>
      <c r="G89" s="25"/>
      <c r="H89" s="349"/>
      <c r="I89" s="349"/>
      <c r="J89" s="349"/>
      <c r="K89" s="44"/>
      <c r="L89" s="44"/>
      <c r="M89" s="44"/>
      <c r="N89" s="44"/>
      <c r="O89" s="44"/>
      <c r="P89" s="44"/>
      <c r="Q89" s="44"/>
      <c r="R89" s="44"/>
      <c r="S89" s="44"/>
      <c r="T89" s="44"/>
      <c r="U89" s="44"/>
      <c r="V89" s="589"/>
      <c r="W89" s="589"/>
      <c r="X89" s="589"/>
      <c r="Y89" s="25"/>
      <c r="Z89" s="349"/>
      <c r="AA89" s="44"/>
      <c r="AB89" s="44"/>
      <c r="AC89" s="44"/>
      <c r="AD89" s="66"/>
      <c r="AE89" s="66"/>
      <c r="BJ89" s="13"/>
      <c r="BK89" s="13"/>
    </row>
    <row r="90" spans="1:86" ht="15.75" customHeight="1">
      <c r="A90" s="23"/>
      <c r="B90" s="23"/>
      <c r="C90" s="44"/>
      <c r="D90" s="44"/>
      <c r="E90" s="44"/>
      <c r="F90" s="44"/>
      <c r="G90" s="25"/>
      <c r="H90" s="349"/>
      <c r="I90" s="349"/>
      <c r="J90" s="349"/>
      <c r="K90" s="44"/>
      <c r="L90" s="44"/>
      <c r="M90" s="44"/>
      <c r="N90" s="44"/>
      <c r="O90" s="44"/>
      <c r="P90" s="44"/>
      <c r="Q90" s="44"/>
      <c r="R90" s="44"/>
      <c r="S90" s="44"/>
      <c r="T90" s="44"/>
      <c r="U90" s="44"/>
      <c r="V90" s="589"/>
      <c r="W90" s="589"/>
      <c r="X90" s="589"/>
      <c r="Y90" s="25"/>
      <c r="Z90" s="349"/>
      <c r="AC90" s="21"/>
      <c r="AD90" s="31"/>
      <c r="AE90" s="31"/>
      <c r="BJ90" s="13"/>
      <c r="BK90" s="13"/>
    </row>
    <row r="91" spans="1:86" ht="16.5" customHeight="1">
      <c r="A91" s="23"/>
      <c r="B91" s="23"/>
      <c r="C91" s="44"/>
      <c r="D91" s="44"/>
      <c r="E91" s="44"/>
      <c r="F91" s="44"/>
      <c r="G91" s="25"/>
      <c r="H91" s="349"/>
      <c r="I91" s="349"/>
      <c r="J91" s="349"/>
      <c r="K91" s="44"/>
      <c r="L91" s="44"/>
      <c r="M91" s="44"/>
      <c r="N91" s="44"/>
      <c r="O91" s="44"/>
      <c r="P91" s="44"/>
      <c r="Q91" s="44"/>
      <c r="R91" s="44"/>
      <c r="S91" s="44"/>
      <c r="T91" s="44"/>
      <c r="U91" s="44"/>
      <c r="V91" s="589"/>
      <c r="W91" s="589"/>
      <c r="X91" s="589"/>
      <c r="Y91" s="25"/>
      <c r="Z91" s="349"/>
      <c r="AA91" s="44"/>
      <c r="AB91" s="44"/>
      <c r="AC91" s="44"/>
      <c r="AD91" s="66"/>
      <c r="AE91" s="66"/>
      <c r="BJ91" s="13"/>
      <c r="BK91" s="13"/>
    </row>
    <row r="92" spans="1:86" ht="15.75" customHeight="1">
      <c r="A92" s="23"/>
      <c r="B92" s="23"/>
      <c r="C92" s="44"/>
      <c r="D92" s="44"/>
      <c r="E92" s="44"/>
      <c r="F92" s="44"/>
      <c r="G92" s="25"/>
      <c r="H92" s="349"/>
      <c r="I92" s="349"/>
      <c r="J92" s="349"/>
      <c r="K92" s="44"/>
      <c r="L92" s="44"/>
      <c r="M92" s="44"/>
      <c r="N92" s="44"/>
      <c r="O92" s="44"/>
      <c r="P92" s="44"/>
      <c r="Q92" s="44"/>
      <c r="R92" s="44"/>
      <c r="S92" s="44"/>
      <c r="T92" s="44"/>
      <c r="U92" s="44"/>
      <c r="V92" s="589"/>
      <c r="W92" s="589"/>
      <c r="X92" s="589"/>
      <c r="Y92" s="25"/>
      <c r="Z92" s="349"/>
      <c r="AC92" s="21"/>
      <c r="AD92" s="31"/>
      <c r="AE92" s="31"/>
      <c r="BJ92" s="13"/>
      <c r="BK92" s="13"/>
    </row>
    <row r="93" spans="1:86" ht="16.5" customHeight="1">
      <c r="A93" s="23"/>
      <c r="B93" s="23"/>
      <c r="C93" s="44"/>
      <c r="D93" s="44"/>
      <c r="E93" s="44"/>
      <c r="F93" s="44"/>
      <c r="G93" s="25"/>
      <c r="H93" s="349"/>
      <c r="I93" s="349"/>
      <c r="J93" s="349"/>
      <c r="K93" s="44"/>
      <c r="L93" s="44"/>
      <c r="M93" s="44"/>
      <c r="N93" s="44"/>
      <c r="O93" s="44"/>
      <c r="P93" s="44"/>
      <c r="Q93" s="44"/>
      <c r="R93" s="44"/>
      <c r="S93" s="44"/>
      <c r="T93" s="44"/>
      <c r="U93" s="44"/>
      <c r="V93" s="589"/>
      <c r="W93" s="589"/>
      <c r="X93" s="589"/>
      <c r="Y93" s="25"/>
      <c r="Z93" s="349"/>
      <c r="AA93" s="44"/>
      <c r="AB93" s="44"/>
      <c r="AC93" s="44"/>
      <c r="AD93" s="66"/>
      <c r="AE93" s="66"/>
      <c r="BJ93" s="13"/>
      <c r="BK93" s="13"/>
    </row>
    <row r="94" spans="1:86">
      <c r="A94" s="23"/>
      <c r="B94" s="23"/>
      <c r="C94" s="44"/>
      <c r="D94" s="44"/>
      <c r="E94" s="44"/>
      <c r="F94" s="44"/>
      <c r="G94" s="25"/>
      <c r="H94" s="349"/>
      <c r="I94" s="349"/>
      <c r="J94" s="349"/>
      <c r="K94" s="44"/>
      <c r="L94" s="44"/>
      <c r="M94" s="44"/>
      <c r="N94" s="44"/>
      <c r="O94" s="44"/>
      <c r="P94" s="44"/>
      <c r="Q94" s="44"/>
      <c r="R94" s="44"/>
      <c r="S94" s="44"/>
      <c r="T94" s="44"/>
      <c r="U94" s="44"/>
      <c r="V94" s="589"/>
      <c r="W94" s="589"/>
      <c r="X94" s="589"/>
      <c r="Y94" s="25"/>
      <c r="Z94" s="349"/>
      <c r="AC94" s="21"/>
      <c r="AD94" s="31"/>
      <c r="AE94" s="31"/>
      <c r="BJ94" s="13"/>
      <c r="BK94" s="13"/>
    </row>
    <row r="95" spans="1:86">
      <c r="A95" s="23"/>
      <c r="B95" s="23"/>
      <c r="C95" s="44"/>
      <c r="D95" s="44"/>
      <c r="E95" s="44"/>
      <c r="F95" s="44"/>
      <c r="G95" s="25"/>
      <c r="H95" s="349"/>
      <c r="I95" s="349"/>
      <c r="J95" s="349"/>
      <c r="K95" s="44"/>
      <c r="L95" s="44"/>
      <c r="M95" s="44"/>
      <c r="N95" s="44"/>
      <c r="O95" s="44"/>
      <c r="P95" s="44"/>
      <c r="Q95" s="44"/>
      <c r="R95" s="44"/>
      <c r="S95" s="44"/>
      <c r="T95" s="44"/>
      <c r="U95" s="44"/>
      <c r="V95" s="589"/>
      <c r="W95" s="589"/>
      <c r="X95" s="589"/>
      <c r="Y95" s="25"/>
      <c r="Z95" s="349"/>
      <c r="AA95" s="44"/>
      <c r="AB95" s="44"/>
      <c r="AC95" s="44"/>
      <c r="AD95" s="66"/>
      <c r="AE95" s="66"/>
      <c r="BJ95" s="13"/>
      <c r="BK95" s="13"/>
    </row>
    <row r="96" spans="1:86">
      <c r="A96" s="23"/>
      <c r="B96" s="23"/>
      <c r="C96" s="44"/>
      <c r="D96" s="44"/>
      <c r="E96" s="44"/>
      <c r="F96" s="44"/>
      <c r="G96" s="25"/>
      <c r="H96" s="349"/>
      <c r="I96" s="349"/>
      <c r="J96" s="349"/>
      <c r="K96" s="44"/>
      <c r="L96" s="44"/>
      <c r="M96" s="44"/>
      <c r="N96" s="44"/>
      <c r="O96" s="44"/>
      <c r="P96" s="44"/>
      <c r="Q96" s="44"/>
      <c r="R96" s="44"/>
      <c r="S96" s="44"/>
      <c r="T96" s="44"/>
      <c r="U96" s="44"/>
      <c r="V96" s="589"/>
      <c r="W96" s="589"/>
      <c r="X96" s="589"/>
      <c r="Y96" s="25"/>
      <c r="Z96" s="349"/>
      <c r="AC96" s="21"/>
      <c r="AD96" s="31"/>
      <c r="AE96" s="31"/>
      <c r="BJ96" s="13"/>
      <c r="BK96" s="13"/>
    </row>
    <row r="97" spans="1:63">
      <c r="A97" s="23"/>
      <c r="B97" s="23"/>
      <c r="C97" s="44"/>
      <c r="D97" s="44"/>
      <c r="E97" s="44"/>
      <c r="F97" s="44"/>
      <c r="G97" s="25"/>
      <c r="H97" s="349"/>
      <c r="I97" s="349"/>
      <c r="J97" s="349"/>
      <c r="K97" s="44"/>
      <c r="L97" s="44"/>
      <c r="M97" s="44"/>
      <c r="N97" s="44"/>
      <c r="O97" s="44"/>
      <c r="P97" s="44"/>
      <c r="Q97" s="44"/>
      <c r="R97" s="44"/>
      <c r="S97" s="44"/>
      <c r="T97" s="44"/>
      <c r="U97" s="44"/>
      <c r="V97" s="589"/>
      <c r="W97" s="589"/>
      <c r="X97" s="589"/>
      <c r="Y97" s="25"/>
      <c r="Z97" s="349"/>
      <c r="AA97" s="44"/>
      <c r="AB97" s="44"/>
      <c r="AC97" s="44"/>
      <c r="AD97" s="66"/>
      <c r="AE97" s="66"/>
      <c r="BJ97" s="13"/>
      <c r="BK97" s="13"/>
    </row>
    <row r="98" spans="1:63">
      <c r="A98" s="23"/>
      <c r="B98" s="23"/>
      <c r="C98" s="44"/>
      <c r="D98" s="44"/>
      <c r="E98" s="44"/>
      <c r="F98" s="44"/>
      <c r="G98" s="25"/>
      <c r="H98" s="349"/>
      <c r="I98" s="349"/>
      <c r="J98" s="349"/>
      <c r="K98" s="44"/>
      <c r="L98" s="44"/>
      <c r="M98" s="44"/>
      <c r="N98" s="44"/>
      <c r="O98" s="44"/>
      <c r="P98" s="44"/>
      <c r="Q98" s="44"/>
      <c r="R98" s="44"/>
      <c r="S98" s="44"/>
      <c r="T98" s="44"/>
      <c r="U98" s="44"/>
      <c r="V98" s="589"/>
      <c r="W98" s="589"/>
      <c r="X98" s="589"/>
      <c r="Y98" s="25"/>
      <c r="Z98" s="349"/>
      <c r="AC98" s="21"/>
      <c r="AD98" s="31"/>
      <c r="AE98" s="31"/>
      <c r="AF98" s="480"/>
      <c r="BJ98" s="13"/>
      <c r="BK98" s="13"/>
    </row>
    <row r="99" spans="1:63">
      <c r="A99" s="23"/>
      <c r="B99" s="23"/>
      <c r="C99" s="44"/>
      <c r="D99" s="44"/>
      <c r="E99" s="44"/>
      <c r="F99" s="44"/>
      <c r="G99" s="25"/>
      <c r="H99" s="349"/>
      <c r="I99" s="349"/>
      <c r="J99" s="349"/>
      <c r="K99" s="44"/>
      <c r="L99" s="44"/>
      <c r="M99" s="44"/>
      <c r="N99" s="44"/>
      <c r="O99" s="44"/>
      <c r="P99" s="44"/>
      <c r="Q99" s="44"/>
      <c r="R99" s="44"/>
      <c r="S99" s="44"/>
      <c r="T99" s="44"/>
      <c r="U99" s="44"/>
      <c r="V99" s="589"/>
      <c r="W99" s="589"/>
      <c r="X99" s="589"/>
      <c r="Y99" s="25"/>
      <c r="Z99" s="349"/>
      <c r="AA99" s="44"/>
      <c r="AB99" s="44"/>
      <c r="AC99" s="44"/>
      <c r="AD99" s="66"/>
      <c r="AE99" s="66"/>
      <c r="AF99" s="480"/>
      <c r="BJ99" s="13"/>
      <c r="BK99" s="13"/>
    </row>
    <row r="100" spans="1:63">
      <c r="A100" s="23"/>
      <c r="B100" s="23"/>
      <c r="C100" s="44"/>
      <c r="D100" s="44"/>
      <c r="E100" s="44"/>
      <c r="F100" s="44"/>
      <c r="G100" s="25"/>
      <c r="H100" s="349"/>
      <c r="I100" s="349"/>
      <c r="J100" s="349"/>
      <c r="K100" s="44"/>
      <c r="L100" s="44"/>
      <c r="M100" s="44"/>
      <c r="N100" s="44"/>
      <c r="O100" s="44"/>
      <c r="P100" s="44"/>
      <c r="Q100" s="44"/>
      <c r="R100" s="44"/>
      <c r="S100" s="44"/>
      <c r="T100" s="44"/>
      <c r="U100" s="44"/>
      <c r="V100" s="589"/>
      <c r="W100" s="589"/>
      <c r="X100" s="589"/>
      <c r="Y100" s="25"/>
      <c r="Z100" s="349"/>
      <c r="AC100" s="21"/>
      <c r="AD100" s="31"/>
      <c r="AE100" s="31"/>
      <c r="BJ100" s="13"/>
      <c r="BK100" s="13"/>
    </row>
    <row r="101" spans="1:63">
      <c r="A101" s="23"/>
      <c r="B101" s="23"/>
      <c r="C101" s="44"/>
      <c r="D101" s="44"/>
      <c r="E101" s="44"/>
      <c r="F101" s="44"/>
      <c r="G101" s="25"/>
      <c r="H101" s="349"/>
      <c r="I101" s="349"/>
      <c r="J101" s="349"/>
      <c r="K101" s="44"/>
      <c r="L101" s="44"/>
      <c r="M101" s="44"/>
      <c r="N101" s="44"/>
      <c r="O101" s="44"/>
      <c r="P101" s="44"/>
      <c r="Q101" s="44"/>
      <c r="R101" s="44"/>
      <c r="S101" s="44"/>
      <c r="T101" s="44"/>
      <c r="U101" s="44"/>
      <c r="V101" s="589"/>
      <c r="W101" s="589"/>
      <c r="X101" s="589"/>
      <c r="Y101" s="25"/>
      <c r="Z101" s="349"/>
      <c r="AA101" s="44"/>
      <c r="AB101" s="44"/>
      <c r="AC101" s="44"/>
      <c r="AD101" s="66"/>
      <c r="AE101" s="66"/>
      <c r="BJ101" s="13"/>
      <c r="BK101" s="13"/>
    </row>
  </sheetData>
  <mergeCells count="110">
    <mergeCell ref="BP44:BQ44"/>
    <mergeCell ref="X44:AN45"/>
    <mergeCell ref="X20:AN23"/>
    <mergeCell ref="A42:BI42"/>
    <mergeCell ref="AQ20:AR21"/>
    <mergeCell ref="AS20:BI21"/>
    <mergeCell ref="BP19:BQ19"/>
    <mergeCell ref="W33:W35"/>
    <mergeCell ref="V33:V35"/>
    <mergeCell ref="X33:AN35"/>
    <mergeCell ref="AQ25:BG26"/>
    <mergeCell ref="AS32:BI33"/>
    <mergeCell ref="V20:W23"/>
    <mergeCell ref="AS28:BI28"/>
    <mergeCell ref="AU11:BI13"/>
    <mergeCell ref="AS14:AS16"/>
    <mergeCell ref="AT14:AT16"/>
    <mergeCell ref="AU14:BI16"/>
    <mergeCell ref="BP46:BQ46"/>
    <mergeCell ref="C20:S21"/>
    <mergeCell ref="A20:B21"/>
    <mergeCell ref="BJ20:BK20"/>
    <mergeCell ref="BN24:BO24"/>
    <mergeCell ref="BN25:BO25"/>
    <mergeCell ref="BN26:BO26"/>
    <mergeCell ref="BJ22:BK22"/>
    <mergeCell ref="AS37:BI40"/>
    <mergeCell ref="C25:S26"/>
    <mergeCell ref="AR37:AR40"/>
    <mergeCell ref="BP45:BQ45"/>
    <mergeCell ref="AQ28:AR28"/>
    <mergeCell ref="BH25:BI26"/>
    <mergeCell ref="BJ27:BK27"/>
    <mergeCell ref="BJ28:BK28"/>
    <mergeCell ref="BJ33:BK33"/>
    <mergeCell ref="AQ32:AR33"/>
    <mergeCell ref="AQ37:AQ40"/>
    <mergeCell ref="BP20:BQ20"/>
    <mergeCell ref="V49:V52"/>
    <mergeCell ref="BJ29:BK29"/>
    <mergeCell ref="BN47:BO47"/>
    <mergeCell ref="BN46:BO46"/>
    <mergeCell ref="A1:BI1"/>
    <mergeCell ref="A2:B2"/>
    <mergeCell ref="BJ3:BK3"/>
    <mergeCell ref="BJ4:BK4"/>
    <mergeCell ref="BN19:BO19"/>
    <mergeCell ref="BN20:BO20"/>
    <mergeCell ref="AS17:AS18"/>
    <mergeCell ref="BJ6:BK6"/>
    <mergeCell ref="BJ7:BK7"/>
    <mergeCell ref="BJ8:BK8"/>
    <mergeCell ref="C3:BI3"/>
    <mergeCell ref="C6:BI6"/>
    <mergeCell ref="A7:BI7"/>
    <mergeCell ref="BJ5:BK5"/>
    <mergeCell ref="A6:B6"/>
    <mergeCell ref="BJ19:BK19"/>
    <mergeCell ref="A3:B3"/>
    <mergeCell ref="AT11:AT13"/>
    <mergeCell ref="AS11:AS13"/>
    <mergeCell ref="AU17:BI18"/>
    <mergeCell ref="BN56:BO56"/>
    <mergeCell ref="BN70:BO70"/>
    <mergeCell ref="BN69:BO69"/>
    <mergeCell ref="BN59:BO59"/>
    <mergeCell ref="AT17:AT18"/>
    <mergeCell ref="A54:B54"/>
    <mergeCell ref="C54:S54"/>
    <mergeCell ref="BN54:BO54"/>
    <mergeCell ref="C44:S45"/>
    <mergeCell ref="A44:B45"/>
    <mergeCell ref="BN44:BO44"/>
    <mergeCell ref="A25:B26"/>
    <mergeCell ref="W49:W52"/>
    <mergeCell ref="BN21:BO21"/>
    <mergeCell ref="V24:AN24"/>
    <mergeCell ref="W25:AJ26"/>
    <mergeCell ref="A22:J23"/>
    <mergeCell ref="K22:R23"/>
    <mergeCell ref="AK25:AN26"/>
    <mergeCell ref="V25:V26"/>
    <mergeCell ref="V44:W45"/>
    <mergeCell ref="C49:S52"/>
    <mergeCell ref="A49:A52"/>
    <mergeCell ref="B49:B52"/>
    <mergeCell ref="X49:AN52"/>
    <mergeCell ref="BJ31:BK31"/>
    <mergeCell ref="BJ32:BK32"/>
    <mergeCell ref="AQ22:BI23"/>
    <mergeCell ref="BJ21:BK21"/>
    <mergeCell ref="BN80:BO80"/>
    <mergeCell ref="BN55:BO55"/>
    <mergeCell ref="A72:A75"/>
    <mergeCell ref="B72:B75"/>
    <mergeCell ref="BN60:BO60"/>
    <mergeCell ref="A63:A66"/>
    <mergeCell ref="B63:B66"/>
    <mergeCell ref="C63:S66"/>
    <mergeCell ref="A58:B59"/>
    <mergeCell ref="C58:S59"/>
    <mergeCell ref="BN79:BO79"/>
    <mergeCell ref="C68:S68"/>
    <mergeCell ref="A77:B78"/>
    <mergeCell ref="A68:B68"/>
    <mergeCell ref="BN58:BO58"/>
    <mergeCell ref="C77:S78"/>
    <mergeCell ref="C72:S75"/>
    <mergeCell ref="BN68:BO68"/>
    <mergeCell ref="BN77:BO77"/>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1" max="60" man="1"/>
  </rowBreaks>
</worksheet>
</file>

<file path=xl/worksheets/sheet9.xml><?xml version="1.0" encoding="utf-8"?>
<worksheet xmlns="http://schemas.openxmlformats.org/spreadsheetml/2006/main" xmlns:r="http://schemas.openxmlformats.org/officeDocument/2006/relationships">
  <dimension ref="A1:BX156"/>
  <sheetViews>
    <sheetView view="pageBreakPreview" zoomScaleSheetLayoutView="100" workbookViewId="0">
      <selection activeCell="X29" sqref="X29:AN29"/>
    </sheetView>
  </sheetViews>
  <sheetFormatPr defaultRowHeight="11.25"/>
  <cols>
    <col min="1" max="60" width="2.42578125" style="4" customWidth="1"/>
    <col min="61" max="61" width="2.5703125" style="2" bestFit="1" customWidth="1"/>
    <col min="62" max="62" width="2.140625" style="2" customWidth="1"/>
    <col min="63" max="63" width="2.140625" style="3" customWidth="1"/>
    <col min="64" max="64" width="2.5703125" style="3" bestFit="1" customWidth="1"/>
    <col min="65" max="16384" width="9.140625" style="3"/>
  </cols>
  <sheetData>
    <row r="1" spans="1:65" ht="15.75" customHeight="1">
      <c r="A1" s="1" t="str">
        <f>CONCATENATE([2]Sections!$K$1," - / - ",[2]Sections!$K$10," ",[2]Sections!$L$10,": ",[2]Sections!$N$10," [ ",[2]Sections!$V$2," ",ROMAN(COUNT($BM$1:$BM$860))," / ",ROMAN(BM1)," ]")</f>
        <v>Female Household Questionnaire - / - Section 7: Family Decision-Making [ Page I / I ]</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4"/>
      <c r="BK1" s="2"/>
      <c r="BM1" s="3">
        <v>1</v>
      </c>
    </row>
    <row r="2" spans="1:65" ht="6" customHeight="1">
      <c r="A2" s="537"/>
      <c r="B2" s="537"/>
      <c r="BI2" s="4"/>
      <c r="BK2" s="2"/>
    </row>
    <row r="3" spans="1:65" s="13" customFormat="1" ht="30" customHeight="1" thickBot="1">
      <c r="A3" s="593" t="str">
        <f>VLOOKUP(BI3,[2]eFHH!$P$4:$BW$402,8,FALSE)</f>
        <v>I want to ask you who decides about the following issues in your household:</v>
      </c>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1"/>
      <c r="BI3" s="1154">
        <v>14</v>
      </c>
      <c r="BJ3" s="1154"/>
    </row>
    <row r="4" spans="1:65" s="13" customFormat="1" ht="15" customHeight="1">
      <c r="A4" s="1128"/>
      <c r="B4" s="90"/>
      <c r="C4" s="90"/>
      <c r="D4" s="90"/>
      <c r="E4" s="90"/>
      <c r="F4" s="90"/>
      <c r="G4" s="90"/>
      <c r="H4" s="90"/>
      <c r="I4" s="90"/>
      <c r="J4" s="90"/>
      <c r="K4" s="90"/>
      <c r="L4" s="90"/>
      <c r="M4" s="90"/>
      <c r="N4" s="1155" t="str">
        <f>VLOOKUP($BI$9,[2]eFHH!$P$4:$BW$402,10,FALSE)</f>
        <v>Head / Father of the household decides alone</v>
      </c>
      <c r="O4" s="870"/>
      <c r="P4" s="870"/>
      <c r="Q4" s="870"/>
      <c r="R4" s="870"/>
      <c r="S4" s="870"/>
      <c r="T4" s="870" t="str">
        <f>VLOOKUP($BI$9,[2]eFHH!$P$4:$BW$402,11,FALSE)</f>
        <v>Spouse of household head or female household head decides alone</v>
      </c>
      <c r="U4" s="870"/>
      <c r="V4" s="870"/>
      <c r="W4" s="870"/>
      <c r="X4" s="870"/>
      <c r="Y4" s="870"/>
      <c r="Z4" s="870" t="str">
        <f>VLOOKUP($BI$9,[2]eFHH!$P$4:$BW$402,12,FALSE)</f>
        <v>Head / Father in consultation with his/her spouse</v>
      </c>
      <c r="AA4" s="870"/>
      <c r="AB4" s="870"/>
      <c r="AC4" s="870"/>
      <c r="AD4" s="870"/>
      <c r="AE4" s="870"/>
      <c r="AF4" s="870" t="str">
        <f>VLOOKUP($BI$9,[2]eFHH!$P$4:$BW$402,13,FALSE)</f>
        <v>Head / Father in consultation with the person concerned</v>
      </c>
      <c r="AG4" s="870"/>
      <c r="AH4" s="870"/>
      <c r="AI4" s="870"/>
      <c r="AJ4" s="870"/>
      <c r="AK4" s="870"/>
      <c r="AL4" s="870" t="str">
        <f>VLOOKUP($BI$9,[2]eFHH!$P$4:$BW$402,14,FALSE)</f>
        <v>Head / Father and spouse of head in consultation with the person concerned</v>
      </c>
      <c r="AM4" s="870"/>
      <c r="AN4" s="870"/>
      <c r="AO4" s="870"/>
      <c r="AP4" s="870"/>
      <c r="AQ4" s="870"/>
      <c r="AR4" s="870" t="str">
        <f>VLOOKUP($BI$9,[2]eFHH!$P$4:$BW$402,15,FALSE)</f>
        <v>Head / Father and other male members decide</v>
      </c>
      <c r="AS4" s="870"/>
      <c r="AT4" s="870"/>
      <c r="AU4" s="870"/>
      <c r="AV4" s="870"/>
      <c r="AW4" s="870" t="str">
        <f>VLOOKUP($BI$9,[2]eFHH!$P$4:$BW$402,16,FALSE)</f>
        <v>Other combination of persons decide</v>
      </c>
      <c r="AX4" s="870"/>
      <c r="AY4" s="870"/>
      <c r="AZ4" s="870"/>
      <c r="BA4" s="870"/>
      <c r="BB4" s="870"/>
      <c r="BC4" s="870"/>
      <c r="BD4" s="870"/>
      <c r="BE4" s="870" t="str">
        <f>VLOOKUP($BI$9,[2]eFHH!$P$4:$BW$402,17,FALSE)</f>
        <v>Does not apply to this household</v>
      </c>
      <c r="BF4" s="870"/>
      <c r="BG4" s="1156"/>
      <c r="BH4" s="1157"/>
      <c r="BK4" s="1158"/>
    </row>
    <row r="5" spans="1:65" s="13" customFormat="1" ht="15" customHeight="1">
      <c r="A5" s="1128"/>
      <c r="B5" s="90"/>
      <c r="C5" s="90"/>
      <c r="D5" s="90"/>
      <c r="E5" s="90"/>
      <c r="F5" s="90"/>
      <c r="G5" s="90"/>
      <c r="H5" s="90"/>
      <c r="I5" s="90"/>
      <c r="J5" s="90"/>
      <c r="K5" s="90"/>
      <c r="L5" s="90"/>
      <c r="M5" s="90"/>
      <c r="N5" s="649"/>
      <c r="O5" s="1159"/>
      <c r="P5" s="1159"/>
      <c r="Q5" s="1159"/>
      <c r="R5" s="1159"/>
      <c r="S5" s="1159"/>
      <c r="T5" s="1159"/>
      <c r="U5" s="1159"/>
      <c r="V5" s="1159"/>
      <c r="W5" s="1159"/>
      <c r="X5" s="1159"/>
      <c r="Y5" s="1159"/>
      <c r="Z5" s="1159"/>
      <c r="AA5" s="1159"/>
      <c r="AB5" s="1159"/>
      <c r="AC5" s="1159"/>
      <c r="AD5" s="1159"/>
      <c r="AE5" s="1159"/>
      <c r="AF5" s="1159"/>
      <c r="AG5" s="1159"/>
      <c r="AH5" s="1159"/>
      <c r="AI5" s="1159"/>
      <c r="AJ5" s="1159"/>
      <c r="AK5" s="1159"/>
      <c r="AL5" s="1159"/>
      <c r="AM5" s="1159"/>
      <c r="AN5" s="1159"/>
      <c r="AO5" s="1159"/>
      <c r="AP5" s="1159"/>
      <c r="AQ5" s="1159"/>
      <c r="AR5" s="1159"/>
      <c r="AS5" s="1159"/>
      <c r="AT5" s="1159"/>
      <c r="AU5" s="1159"/>
      <c r="AV5" s="1159"/>
      <c r="AW5" s="1159"/>
      <c r="AX5" s="1159"/>
      <c r="AY5" s="1159"/>
      <c r="AZ5" s="1159"/>
      <c r="BA5" s="1159"/>
      <c r="BB5" s="1159"/>
      <c r="BC5" s="1159"/>
      <c r="BD5" s="1159"/>
      <c r="BE5" s="1159"/>
      <c r="BF5" s="1159"/>
      <c r="BG5" s="1160"/>
      <c r="BH5" s="1161"/>
      <c r="BK5" s="1158"/>
    </row>
    <row r="6" spans="1:65" s="13" customFormat="1" ht="15" customHeight="1" thickBot="1">
      <c r="A6" s="1128"/>
      <c r="B6" s="90"/>
      <c r="C6" s="90"/>
      <c r="D6" s="90"/>
      <c r="E6" s="90"/>
      <c r="F6" s="90"/>
      <c r="G6" s="90"/>
      <c r="H6" s="90"/>
      <c r="I6" s="90"/>
      <c r="J6" s="90"/>
      <c r="K6" s="90"/>
      <c r="L6" s="90"/>
      <c r="M6" s="90"/>
      <c r="N6" s="649"/>
      <c r="O6" s="1159"/>
      <c r="P6" s="1159"/>
      <c r="Q6" s="1159"/>
      <c r="R6" s="1159"/>
      <c r="S6" s="1159"/>
      <c r="T6" s="1159"/>
      <c r="U6" s="1159"/>
      <c r="V6" s="1159"/>
      <c r="W6" s="1159"/>
      <c r="X6" s="1159"/>
      <c r="Y6" s="1159"/>
      <c r="Z6" s="1159"/>
      <c r="AA6" s="1159"/>
      <c r="AB6" s="1159"/>
      <c r="AC6" s="1159"/>
      <c r="AD6" s="1159"/>
      <c r="AE6" s="1159"/>
      <c r="AF6" s="1159"/>
      <c r="AG6" s="1159"/>
      <c r="AH6" s="1159"/>
      <c r="AI6" s="1159"/>
      <c r="AJ6" s="1159"/>
      <c r="AK6" s="1159"/>
      <c r="AL6" s="1159"/>
      <c r="AM6" s="1159"/>
      <c r="AN6" s="1159"/>
      <c r="AO6" s="1159"/>
      <c r="AP6" s="1159"/>
      <c r="AQ6" s="1159"/>
      <c r="AR6" s="1159"/>
      <c r="AS6" s="1159"/>
      <c r="AT6" s="1159"/>
      <c r="AU6" s="1159"/>
      <c r="AV6" s="1159"/>
      <c r="AW6" s="1159"/>
      <c r="AX6" s="1159"/>
      <c r="AY6" s="1159"/>
      <c r="AZ6" s="1159"/>
      <c r="BA6" s="1159"/>
      <c r="BB6" s="1159"/>
      <c r="BC6" s="1159"/>
      <c r="BD6" s="1159"/>
      <c r="BE6" s="1159"/>
      <c r="BF6" s="1159"/>
      <c r="BG6" s="1160"/>
      <c r="BH6" s="1162"/>
      <c r="BK6" s="28"/>
    </row>
    <row r="7" spans="1:65" s="13" customFormat="1" ht="15" customHeight="1">
      <c r="A7" s="1163"/>
      <c r="B7" s="345"/>
      <c r="C7" s="345"/>
      <c r="D7" s="345"/>
      <c r="E7" s="345"/>
      <c r="F7" s="345"/>
      <c r="G7" s="345"/>
      <c r="H7" s="345"/>
      <c r="I7" s="345"/>
      <c r="J7" s="345"/>
      <c r="K7" s="345"/>
      <c r="L7" s="345"/>
      <c r="M7" s="345"/>
      <c r="N7" s="649"/>
      <c r="O7" s="1159"/>
      <c r="P7" s="1159"/>
      <c r="Q7" s="1159"/>
      <c r="R7" s="1159"/>
      <c r="S7" s="1159"/>
      <c r="T7" s="1159"/>
      <c r="U7" s="1159"/>
      <c r="V7" s="1159"/>
      <c r="W7" s="1159"/>
      <c r="X7" s="1159"/>
      <c r="Y7" s="1159"/>
      <c r="Z7" s="1159"/>
      <c r="AA7" s="1159"/>
      <c r="AB7" s="1159"/>
      <c r="AC7" s="1159"/>
      <c r="AD7" s="1159"/>
      <c r="AE7" s="1159"/>
      <c r="AF7" s="1159"/>
      <c r="AG7" s="1159"/>
      <c r="AH7" s="1159"/>
      <c r="AI7" s="1159"/>
      <c r="AJ7" s="1159"/>
      <c r="AK7" s="1159"/>
      <c r="AL7" s="1159"/>
      <c r="AM7" s="1159"/>
      <c r="AN7" s="1159"/>
      <c r="AO7" s="1159"/>
      <c r="AP7" s="1159"/>
      <c r="AQ7" s="1159"/>
      <c r="AR7" s="1159"/>
      <c r="AS7" s="1159"/>
      <c r="AT7" s="1159"/>
      <c r="AU7" s="1159"/>
      <c r="AV7" s="1159"/>
      <c r="AW7" s="1159"/>
      <c r="AX7" s="1159"/>
      <c r="AY7" s="1159"/>
      <c r="AZ7" s="1159"/>
      <c r="BA7" s="1159"/>
      <c r="BB7" s="1159"/>
      <c r="BC7" s="1159"/>
      <c r="BD7" s="1159"/>
      <c r="BE7" s="1159"/>
      <c r="BF7" s="1159"/>
      <c r="BG7" s="1160"/>
      <c r="BH7" s="1164"/>
      <c r="BI7" s="28"/>
      <c r="BJ7" s="28"/>
      <c r="BK7" s="28"/>
    </row>
    <row r="8" spans="1:65" s="13" customFormat="1" ht="15" customHeight="1" thickBot="1">
      <c r="A8" s="1128"/>
      <c r="B8" s="90"/>
      <c r="C8" s="90"/>
      <c r="D8" s="90"/>
      <c r="E8" s="90"/>
      <c r="F8" s="90"/>
      <c r="G8" s="90"/>
      <c r="H8" s="90"/>
      <c r="I8" s="90"/>
      <c r="J8" s="90"/>
      <c r="K8" s="90"/>
      <c r="L8" s="90"/>
      <c r="M8" s="90"/>
      <c r="N8" s="649"/>
      <c r="O8" s="1159"/>
      <c r="P8" s="1159"/>
      <c r="Q8" s="1159"/>
      <c r="R8" s="1159"/>
      <c r="S8" s="1159"/>
      <c r="T8" s="1159"/>
      <c r="U8" s="1159"/>
      <c r="V8" s="1159"/>
      <c r="W8" s="1159"/>
      <c r="X8" s="1159"/>
      <c r="Y8" s="1159"/>
      <c r="Z8" s="1159"/>
      <c r="AA8" s="1159"/>
      <c r="AB8" s="1159"/>
      <c r="AC8" s="1159"/>
      <c r="AD8" s="1159"/>
      <c r="AE8" s="1159"/>
      <c r="AF8" s="1159"/>
      <c r="AG8" s="1159"/>
      <c r="AH8" s="1159"/>
      <c r="AI8" s="1159"/>
      <c r="AJ8" s="1159"/>
      <c r="AK8" s="1159"/>
      <c r="AL8" s="1159"/>
      <c r="AM8" s="1159"/>
      <c r="AN8" s="1159"/>
      <c r="AO8" s="1159"/>
      <c r="AP8" s="1159"/>
      <c r="AQ8" s="1159"/>
      <c r="AR8" s="1159"/>
      <c r="AS8" s="1159"/>
      <c r="AT8" s="1159"/>
      <c r="AU8" s="1159"/>
      <c r="AV8" s="1159"/>
      <c r="AW8" s="1159"/>
      <c r="AX8" s="1159"/>
      <c r="AY8" s="1159"/>
      <c r="AZ8" s="1159"/>
      <c r="BA8" s="1159"/>
      <c r="BB8" s="1159"/>
      <c r="BC8" s="1159"/>
      <c r="BD8" s="1159"/>
      <c r="BE8" s="1159"/>
      <c r="BF8" s="1159"/>
      <c r="BG8" s="1160"/>
      <c r="BH8" s="1165"/>
      <c r="BK8" s="28"/>
    </row>
    <row r="9" spans="1:65" s="13" customFormat="1" ht="24.95" customHeight="1" thickBot="1">
      <c r="A9" s="1166">
        <f>VLOOKUP(BI9,[2]eFHH!$K$4:$M$346,3,FALSE)</f>
        <v>7.01</v>
      </c>
      <c r="B9" s="1167"/>
      <c r="C9" s="188" t="str">
        <f>VLOOKUP(BI9,[2]eFHH!$P$4:$BW$402,8,FALSE)</f>
        <v>Food Purchase for Household?</v>
      </c>
      <c r="D9" s="188"/>
      <c r="E9" s="188"/>
      <c r="F9" s="188"/>
      <c r="G9" s="188"/>
      <c r="H9" s="188"/>
      <c r="I9" s="188"/>
      <c r="J9" s="188"/>
      <c r="K9" s="188"/>
      <c r="L9" s="188"/>
      <c r="M9" s="188"/>
      <c r="N9" s="209">
        <v>1</v>
      </c>
      <c r="O9" s="209"/>
      <c r="P9" s="209"/>
      <c r="Q9" s="209"/>
      <c r="R9" s="209"/>
      <c r="S9" s="209"/>
      <c r="T9" s="209">
        <v>2</v>
      </c>
      <c r="U9" s="209"/>
      <c r="V9" s="209"/>
      <c r="W9" s="209"/>
      <c r="X9" s="209"/>
      <c r="Y9" s="209"/>
      <c r="Z9" s="209">
        <v>3</v>
      </c>
      <c r="AA9" s="209"/>
      <c r="AB9" s="209"/>
      <c r="AC9" s="209"/>
      <c r="AD9" s="209"/>
      <c r="AE9" s="209"/>
      <c r="AF9" s="209">
        <v>4</v>
      </c>
      <c r="AG9" s="209"/>
      <c r="AH9" s="209"/>
      <c r="AI9" s="209"/>
      <c r="AJ9" s="209"/>
      <c r="AK9" s="209"/>
      <c r="AL9" s="209">
        <v>5</v>
      </c>
      <c r="AM9" s="209"/>
      <c r="AN9" s="209"/>
      <c r="AO9" s="209"/>
      <c r="AP9" s="209"/>
      <c r="AQ9" s="209"/>
      <c r="AR9" s="209">
        <v>6</v>
      </c>
      <c r="AS9" s="209"/>
      <c r="AT9" s="209"/>
      <c r="AU9" s="209"/>
      <c r="AV9" s="1168"/>
      <c r="AW9" s="1169" t="s">
        <v>6</v>
      </c>
      <c r="AX9" s="1170"/>
      <c r="AY9" s="1170"/>
      <c r="AZ9" s="1170"/>
      <c r="BA9" s="1170"/>
      <c r="BB9" s="1170"/>
      <c r="BC9" s="1170"/>
      <c r="BD9" s="1171"/>
      <c r="BE9" s="390">
        <v>8</v>
      </c>
      <c r="BF9" s="209"/>
      <c r="BG9" s="1168"/>
      <c r="BH9" s="1172" t="s">
        <v>0</v>
      </c>
      <c r="BI9" s="38">
        <v>14.01</v>
      </c>
      <c r="BJ9" s="38"/>
      <c r="BK9" s="28"/>
    </row>
    <row r="10" spans="1:65" s="13" customFormat="1" ht="24.95" customHeight="1" thickBot="1">
      <c r="A10" s="197"/>
      <c r="B10" s="198"/>
      <c r="C10" s="188"/>
      <c r="D10" s="188"/>
      <c r="E10" s="188"/>
      <c r="F10" s="188"/>
      <c r="G10" s="188"/>
      <c r="H10" s="188"/>
      <c r="I10" s="188"/>
      <c r="J10" s="188"/>
      <c r="K10" s="188"/>
      <c r="L10" s="188"/>
      <c r="M10" s="188"/>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1168"/>
      <c r="AW10" s="1169"/>
      <c r="AX10" s="1170"/>
      <c r="AY10" s="1170"/>
      <c r="AZ10" s="1170"/>
      <c r="BA10" s="1170"/>
      <c r="BB10" s="1170"/>
      <c r="BC10" s="1170"/>
      <c r="BD10" s="1171"/>
      <c r="BE10" s="390"/>
      <c r="BF10" s="209"/>
      <c r="BG10" s="1168"/>
      <c r="BH10" s="1173" t="s">
        <v>1</v>
      </c>
      <c r="BI10" s="43">
        <f>VLOOKUP(BI9,[2]eFHH!$P$4:$BW$402,60,FALSE)</f>
        <v>0</v>
      </c>
      <c r="BJ10" s="43"/>
      <c r="BK10" s="28"/>
    </row>
    <row r="11" spans="1:65" s="13" customFormat="1" ht="24.95" customHeight="1" thickBot="1">
      <c r="A11" s="1166">
        <f>VLOOKUP(BI11,[2]eFHH!$K$4:$M$346,3,FALSE)</f>
        <v>7.02</v>
      </c>
      <c r="B11" s="1167"/>
      <c r="C11" s="188" t="str">
        <f>VLOOKUP(BI11,[2]eFHH!$P$4:$BW$402,8,FALSE)</f>
        <v>Clothes Purchases?</v>
      </c>
      <c r="D11" s="188"/>
      <c r="E11" s="188"/>
      <c r="F11" s="188"/>
      <c r="G11" s="188"/>
      <c r="H11" s="188"/>
      <c r="I11" s="188"/>
      <c r="J11" s="188"/>
      <c r="K11" s="188"/>
      <c r="L11" s="188"/>
      <c r="M11" s="188"/>
      <c r="N11" s="209">
        <v>1</v>
      </c>
      <c r="O11" s="209"/>
      <c r="P11" s="209"/>
      <c r="Q11" s="209"/>
      <c r="R11" s="209"/>
      <c r="S11" s="209"/>
      <c r="T11" s="209">
        <v>2</v>
      </c>
      <c r="U11" s="209"/>
      <c r="V11" s="209"/>
      <c r="W11" s="209"/>
      <c r="X11" s="209"/>
      <c r="Y11" s="209"/>
      <c r="Z11" s="209">
        <v>3</v>
      </c>
      <c r="AA11" s="209"/>
      <c r="AB11" s="209"/>
      <c r="AC11" s="209"/>
      <c r="AD11" s="209"/>
      <c r="AE11" s="209"/>
      <c r="AF11" s="209">
        <v>4</v>
      </c>
      <c r="AG11" s="209"/>
      <c r="AH11" s="209"/>
      <c r="AI11" s="209"/>
      <c r="AJ11" s="209"/>
      <c r="AK11" s="209"/>
      <c r="AL11" s="209">
        <v>5</v>
      </c>
      <c r="AM11" s="209"/>
      <c r="AN11" s="209"/>
      <c r="AO11" s="209"/>
      <c r="AP11" s="209"/>
      <c r="AQ11" s="209"/>
      <c r="AR11" s="209">
        <v>6</v>
      </c>
      <c r="AS11" s="209"/>
      <c r="AT11" s="209"/>
      <c r="AU11" s="209"/>
      <c r="AV11" s="1168"/>
      <c r="AW11" s="1169" t="s">
        <v>6</v>
      </c>
      <c r="AX11" s="1170"/>
      <c r="AY11" s="1170"/>
      <c r="AZ11" s="1170"/>
      <c r="BA11" s="1170"/>
      <c r="BB11" s="1170"/>
      <c r="BC11" s="1170"/>
      <c r="BD11" s="1171"/>
      <c r="BE11" s="390">
        <v>8</v>
      </c>
      <c r="BF11" s="209"/>
      <c r="BG11" s="1168"/>
      <c r="BH11" s="1172" t="s">
        <v>0</v>
      </c>
      <c r="BI11" s="38">
        <v>14.02</v>
      </c>
      <c r="BJ11" s="38"/>
      <c r="BK11" s="28"/>
    </row>
    <row r="12" spans="1:65" s="13" customFormat="1" ht="24.95" customHeight="1" thickBot="1">
      <c r="A12" s="197"/>
      <c r="B12" s="198"/>
      <c r="C12" s="188"/>
      <c r="D12" s="188"/>
      <c r="E12" s="188"/>
      <c r="F12" s="188"/>
      <c r="G12" s="188"/>
      <c r="H12" s="188"/>
      <c r="I12" s="188"/>
      <c r="J12" s="188"/>
      <c r="K12" s="188"/>
      <c r="L12" s="188"/>
      <c r="M12" s="188"/>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1168"/>
      <c r="AW12" s="1169"/>
      <c r="AX12" s="1170"/>
      <c r="AY12" s="1170"/>
      <c r="AZ12" s="1170"/>
      <c r="BA12" s="1170"/>
      <c r="BB12" s="1170"/>
      <c r="BC12" s="1170"/>
      <c r="BD12" s="1171"/>
      <c r="BE12" s="390"/>
      <c r="BF12" s="209"/>
      <c r="BG12" s="1168"/>
      <c r="BH12" s="1173" t="s">
        <v>1</v>
      </c>
      <c r="BI12" s="43">
        <f>VLOOKUP(BI11,[2]eFHH!$P$4:$BW$402,60,FALSE)</f>
        <v>0</v>
      </c>
      <c r="BJ12" s="43"/>
      <c r="BK12" s="28"/>
    </row>
    <row r="13" spans="1:65" s="28" customFormat="1" ht="24.95" customHeight="1" thickBot="1">
      <c r="A13" s="1166">
        <f>VLOOKUP(BI13,[2]eFHH!$K$4:$M$346,3,FALSE)</f>
        <v>7.0299999999999994</v>
      </c>
      <c r="B13" s="1167"/>
      <c r="C13" s="188" t="str">
        <f>VLOOKUP(BI13,[2]eFHH!$P$4:$BW$402,8,FALSE)</f>
        <v>Medicine?</v>
      </c>
      <c r="D13" s="188"/>
      <c r="E13" s="188"/>
      <c r="F13" s="188"/>
      <c r="G13" s="188"/>
      <c r="H13" s="188"/>
      <c r="I13" s="188"/>
      <c r="J13" s="188"/>
      <c r="K13" s="188"/>
      <c r="L13" s="188"/>
      <c r="M13" s="188"/>
      <c r="N13" s="209">
        <v>1</v>
      </c>
      <c r="O13" s="209"/>
      <c r="P13" s="209"/>
      <c r="Q13" s="209"/>
      <c r="R13" s="209"/>
      <c r="S13" s="209"/>
      <c r="T13" s="209">
        <v>2</v>
      </c>
      <c r="U13" s="209"/>
      <c r="V13" s="209"/>
      <c r="W13" s="209"/>
      <c r="X13" s="209"/>
      <c r="Y13" s="209"/>
      <c r="Z13" s="209">
        <v>3</v>
      </c>
      <c r="AA13" s="209"/>
      <c r="AB13" s="209"/>
      <c r="AC13" s="209"/>
      <c r="AD13" s="209"/>
      <c r="AE13" s="209"/>
      <c r="AF13" s="209">
        <v>4</v>
      </c>
      <c r="AG13" s="209"/>
      <c r="AH13" s="209"/>
      <c r="AI13" s="209"/>
      <c r="AJ13" s="209"/>
      <c r="AK13" s="209"/>
      <c r="AL13" s="209">
        <v>5</v>
      </c>
      <c r="AM13" s="209"/>
      <c r="AN13" s="209"/>
      <c r="AO13" s="209"/>
      <c r="AP13" s="209"/>
      <c r="AQ13" s="209"/>
      <c r="AR13" s="209">
        <v>6</v>
      </c>
      <c r="AS13" s="209"/>
      <c r="AT13" s="209"/>
      <c r="AU13" s="209"/>
      <c r="AV13" s="1168"/>
      <c r="AW13" s="1169" t="s">
        <v>6</v>
      </c>
      <c r="AX13" s="1170"/>
      <c r="AY13" s="1170"/>
      <c r="AZ13" s="1170"/>
      <c r="BA13" s="1170"/>
      <c r="BB13" s="1170"/>
      <c r="BC13" s="1170"/>
      <c r="BD13" s="1171"/>
      <c r="BE13" s="390">
        <v>8</v>
      </c>
      <c r="BF13" s="209"/>
      <c r="BG13" s="1168"/>
      <c r="BH13" s="1172" t="s">
        <v>0</v>
      </c>
      <c r="BI13" s="38">
        <v>14.05</v>
      </c>
      <c r="BJ13" s="38"/>
    </row>
    <row r="14" spans="1:65" s="28" customFormat="1" ht="24.95" customHeight="1" thickBot="1">
      <c r="A14" s="197"/>
      <c r="B14" s="198"/>
      <c r="C14" s="188"/>
      <c r="D14" s="188"/>
      <c r="E14" s="188"/>
      <c r="F14" s="188"/>
      <c r="G14" s="188"/>
      <c r="H14" s="188"/>
      <c r="I14" s="188"/>
      <c r="J14" s="188"/>
      <c r="K14" s="188"/>
      <c r="L14" s="188"/>
      <c r="M14" s="188"/>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1168"/>
      <c r="AW14" s="1169"/>
      <c r="AX14" s="1170"/>
      <c r="AY14" s="1170"/>
      <c r="AZ14" s="1170"/>
      <c r="BA14" s="1170"/>
      <c r="BB14" s="1170"/>
      <c r="BC14" s="1170"/>
      <c r="BD14" s="1171"/>
      <c r="BE14" s="390"/>
      <c r="BF14" s="209"/>
      <c r="BG14" s="1168"/>
      <c r="BH14" s="1173" t="s">
        <v>1</v>
      </c>
      <c r="BI14" s="43">
        <f>VLOOKUP(BI13,[2]eFHH!$P$4:$BW$402,60,FALSE)</f>
        <v>0</v>
      </c>
      <c r="BJ14" s="43"/>
    </row>
    <row r="15" spans="1:65" s="28" customFormat="1" ht="24.95" customHeight="1" thickBot="1">
      <c r="A15" s="1166">
        <f>VLOOKUP(BI15,[2]eFHH!$K$4:$M$346,3,FALSE)</f>
        <v>7.0399999999999991</v>
      </c>
      <c r="B15" s="1167"/>
      <c r="C15" s="188" t="str">
        <f>VLOOKUP(BI15,[2]eFHH!$P$4:$BW$402,8,FALSE)</f>
        <v>Marriage of Boys?</v>
      </c>
      <c r="D15" s="188"/>
      <c r="E15" s="188"/>
      <c r="F15" s="188"/>
      <c r="G15" s="188"/>
      <c r="H15" s="188"/>
      <c r="I15" s="188"/>
      <c r="J15" s="188"/>
      <c r="K15" s="188"/>
      <c r="L15" s="188"/>
      <c r="M15" s="188"/>
      <c r="N15" s="209">
        <v>1</v>
      </c>
      <c r="O15" s="209"/>
      <c r="P15" s="209"/>
      <c r="Q15" s="209"/>
      <c r="R15" s="209"/>
      <c r="S15" s="209"/>
      <c r="T15" s="209">
        <v>2</v>
      </c>
      <c r="U15" s="209"/>
      <c r="V15" s="209"/>
      <c r="W15" s="209"/>
      <c r="X15" s="209"/>
      <c r="Y15" s="209"/>
      <c r="Z15" s="209">
        <v>3</v>
      </c>
      <c r="AA15" s="209"/>
      <c r="AB15" s="209"/>
      <c r="AC15" s="209"/>
      <c r="AD15" s="209"/>
      <c r="AE15" s="209"/>
      <c r="AF15" s="209">
        <v>4</v>
      </c>
      <c r="AG15" s="209"/>
      <c r="AH15" s="209"/>
      <c r="AI15" s="209"/>
      <c r="AJ15" s="209"/>
      <c r="AK15" s="209"/>
      <c r="AL15" s="209">
        <v>5</v>
      </c>
      <c r="AM15" s="209"/>
      <c r="AN15" s="209"/>
      <c r="AO15" s="209"/>
      <c r="AP15" s="209"/>
      <c r="AQ15" s="209"/>
      <c r="AR15" s="209">
        <v>6</v>
      </c>
      <c r="AS15" s="209"/>
      <c r="AT15" s="209"/>
      <c r="AU15" s="209"/>
      <c r="AV15" s="1168"/>
      <c r="AW15" s="1169" t="s">
        <v>6</v>
      </c>
      <c r="AX15" s="1170"/>
      <c r="AY15" s="1170"/>
      <c r="AZ15" s="1170"/>
      <c r="BA15" s="1170"/>
      <c r="BB15" s="1170"/>
      <c r="BC15" s="1170"/>
      <c r="BD15" s="1171"/>
      <c r="BE15" s="390">
        <v>8</v>
      </c>
      <c r="BF15" s="209"/>
      <c r="BG15" s="1168"/>
      <c r="BH15" s="1172" t="s">
        <v>0</v>
      </c>
      <c r="BI15" s="38">
        <v>14.08</v>
      </c>
      <c r="BJ15" s="38"/>
    </row>
    <row r="16" spans="1:65" s="28" customFormat="1" ht="24.95" customHeight="1" thickBot="1">
      <c r="A16" s="197"/>
      <c r="B16" s="198"/>
      <c r="C16" s="188"/>
      <c r="D16" s="188"/>
      <c r="E16" s="188"/>
      <c r="F16" s="188"/>
      <c r="G16" s="188"/>
      <c r="H16" s="188"/>
      <c r="I16" s="188"/>
      <c r="J16" s="188"/>
      <c r="K16" s="188"/>
      <c r="L16" s="188"/>
      <c r="M16" s="188"/>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1168"/>
      <c r="AW16" s="1169"/>
      <c r="AX16" s="1170"/>
      <c r="AY16" s="1170"/>
      <c r="AZ16" s="1170"/>
      <c r="BA16" s="1170"/>
      <c r="BB16" s="1170"/>
      <c r="BC16" s="1170"/>
      <c r="BD16" s="1171"/>
      <c r="BE16" s="390"/>
      <c r="BF16" s="209"/>
      <c r="BG16" s="1168"/>
      <c r="BH16" s="1173" t="s">
        <v>1</v>
      </c>
      <c r="BI16" s="43">
        <f>VLOOKUP(BI15,[2]eFHH!$P$4:$BW$402,60,FALSE)</f>
        <v>0</v>
      </c>
      <c r="BJ16" s="43"/>
      <c r="BK16" s="3"/>
    </row>
    <row r="17" spans="1:64" s="28" customFormat="1" ht="24.95" customHeight="1" thickBot="1">
      <c r="A17" s="1166">
        <f>VLOOKUP(BI17,[2]eFHH!$K$4:$M$346,3,FALSE)</f>
        <v>7.0499999999999989</v>
      </c>
      <c r="B17" s="1167"/>
      <c r="C17" s="188" t="str">
        <f>VLOOKUP(BI17,[2]eFHH!$P$4:$BW$402,8,FALSE)</f>
        <v>Marriage of Girls?</v>
      </c>
      <c r="D17" s="188"/>
      <c r="E17" s="188"/>
      <c r="F17" s="188"/>
      <c r="G17" s="188"/>
      <c r="H17" s="188"/>
      <c r="I17" s="188"/>
      <c r="J17" s="188"/>
      <c r="K17" s="188"/>
      <c r="L17" s="188"/>
      <c r="M17" s="188"/>
      <c r="N17" s="209">
        <v>1</v>
      </c>
      <c r="O17" s="209"/>
      <c r="P17" s="209"/>
      <c r="Q17" s="209"/>
      <c r="R17" s="209"/>
      <c r="S17" s="209"/>
      <c r="T17" s="209">
        <v>2</v>
      </c>
      <c r="U17" s="209"/>
      <c r="V17" s="209"/>
      <c r="W17" s="209"/>
      <c r="X17" s="209"/>
      <c r="Y17" s="209"/>
      <c r="Z17" s="209">
        <v>3</v>
      </c>
      <c r="AA17" s="209"/>
      <c r="AB17" s="209"/>
      <c r="AC17" s="209"/>
      <c r="AD17" s="209"/>
      <c r="AE17" s="209"/>
      <c r="AF17" s="209">
        <v>4</v>
      </c>
      <c r="AG17" s="209"/>
      <c r="AH17" s="209"/>
      <c r="AI17" s="209"/>
      <c r="AJ17" s="209"/>
      <c r="AK17" s="209"/>
      <c r="AL17" s="209">
        <v>5</v>
      </c>
      <c r="AM17" s="209"/>
      <c r="AN17" s="209"/>
      <c r="AO17" s="209"/>
      <c r="AP17" s="209"/>
      <c r="AQ17" s="209"/>
      <c r="AR17" s="209">
        <v>6</v>
      </c>
      <c r="AS17" s="209"/>
      <c r="AT17" s="209"/>
      <c r="AU17" s="209"/>
      <c r="AV17" s="1168"/>
      <c r="AW17" s="1169" t="s">
        <v>6</v>
      </c>
      <c r="AX17" s="1170"/>
      <c r="AY17" s="1170"/>
      <c r="AZ17" s="1170"/>
      <c r="BA17" s="1170"/>
      <c r="BB17" s="1170"/>
      <c r="BC17" s="1170"/>
      <c r="BD17" s="1171"/>
      <c r="BE17" s="390">
        <v>8</v>
      </c>
      <c r="BF17" s="209"/>
      <c r="BG17" s="1168"/>
      <c r="BH17" s="1172" t="s">
        <v>0</v>
      </c>
      <c r="BI17" s="38">
        <v>14.09</v>
      </c>
      <c r="BJ17" s="38"/>
    </row>
    <row r="18" spans="1:64" s="28" customFormat="1" ht="24.95" customHeight="1" thickBot="1">
      <c r="A18" s="197"/>
      <c r="B18" s="198"/>
      <c r="C18" s="188"/>
      <c r="D18" s="188"/>
      <c r="E18" s="188"/>
      <c r="F18" s="188"/>
      <c r="G18" s="188"/>
      <c r="H18" s="188"/>
      <c r="I18" s="188"/>
      <c r="J18" s="188"/>
      <c r="K18" s="188"/>
      <c r="L18" s="188"/>
      <c r="M18" s="188"/>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1168"/>
      <c r="AW18" s="1169"/>
      <c r="AX18" s="1170"/>
      <c r="AY18" s="1170"/>
      <c r="AZ18" s="1170"/>
      <c r="BA18" s="1170"/>
      <c r="BB18" s="1170"/>
      <c r="BC18" s="1170"/>
      <c r="BD18" s="1171"/>
      <c r="BE18" s="390"/>
      <c r="BF18" s="209"/>
      <c r="BG18" s="1168"/>
      <c r="BH18" s="1173" t="s">
        <v>1</v>
      </c>
      <c r="BI18" s="43">
        <f>VLOOKUP(BI17,[2]eFHH!$P$4:$BW$402,60,FALSE)</f>
        <v>0</v>
      </c>
      <c r="BJ18" s="43"/>
    </row>
    <row r="19" spans="1:64" s="28" customFormat="1" ht="24.95" customHeight="1" thickBot="1">
      <c r="A19" s="1166">
        <f>VLOOKUP(BI19,[2]eFHH!$K$4:$M$346,3,FALSE)</f>
        <v>7.0599999999999987</v>
      </c>
      <c r="B19" s="1167"/>
      <c r="C19" s="188" t="str">
        <f>VLOOKUP(BI19,[2]eFHH!$P$4:$BW$402,8,FALSE)</f>
        <v>Education of Boys?</v>
      </c>
      <c r="D19" s="188"/>
      <c r="E19" s="188"/>
      <c r="F19" s="188"/>
      <c r="G19" s="188"/>
      <c r="H19" s="188"/>
      <c r="I19" s="188"/>
      <c r="J19" s="188"/>
      <c r="K19" s="188"/>
      <c r="L19" s="188"/>
      <c r="M19" s="188"/>
      <c r="N19" s="209">
        <v>1</v>
      </c>
      <c r="O19" s="209"/>
      <c r="P19" s="209"/>
      <c r="Q19" s="209"/>
      <c r="R19" s="209"/>
      <c r="S19" s="209"/>
      <c r="T19" s="209">
        <v>2</v>
      </c>
      <c r="U19" s="209"/>
      <c r="V19" s="209"/>
      <c r="W19" s="209"/>
      <c r="X19" s="209"/>
      <c r="Y19" s="209"/>
      <c r="Z19" s="209">
        <v>3</v>
      </c>
      <c r="AA19" s="209"/>
      <c r="AB19" s="209"/>
      <c r="AC19" s="209"/>
      <c r="AD19" s="209"/>
      <c r="AE19" s="209"/>
      <c r="AF19" s="209">
        <v>4</v>
      </c>
      <c r="AG19" s="209"/>
      <c r="AH19" s="209"/>
      <c r="AI19" s="209"/>
      <c r="AJ19" s="209"/>
      <c r="AK19" s="209"/>
      <c r="AL19" s="209">
        <v>5</v>
      </c>
      <c r="AM19" s="209"/>
      <c r="AN19" s="209"/>
      <c r="AO19" s="209"/>
      <c r="AP19" s="209"/>
      <c r="AQ19" s="209"/>
      <c r="AR19" s="209">
        <v>6</v>
      </c>
      <c r="AS19" s="209"/>
      <c r="AT19" s="209"/>
      <c r="AU19" s="209"/>
      <c r="AV19" s="1168"/>
      <c r="AW19" s="1169" t="s">
        <v>6</v>
      </c>
      <c r="AX19" s="1170"/>
      <c r="AY19" s="1170"/>
      <c r="AZ19" s="1170"/>
      <c r="BA19" s="1170"/>
      <c r="BB19" s="1170"/>
      <c r="BC19" s="1170"/>
      <c r="BD19" s="1171"/>
      <c r="BE19" s="390">
        <v>8</v>
      </c>
      <c r="BF19" s="209"/>
      <c r="BG19" s="1168"/>
      <c r="BH19" s="1172" t="s">
        <v>0</v>
      </c>
      <c r="BI19" s="38">
        <v>14.1</v>
      </c>
      <c r="BJ19" s="38"/>
    </row>
    <row r="20" spans="1:64" s="28" customFormat="1" ht="24.95" customHeight="1" thickBot="1">
      <c r="A20" s="197"/>
      <c r="B20" s="198"/>
      <c r="C20" s="188"/>
      <c r="D20" s="188"/>
      <c r="E20" s="188"/>
      <c r="F20" s="188"/>
      <c r="G20" s="188"/>
      <c r="H20" s="188"/>
      <c r="I20" s="188"/>
      <c r="J20" s="188"/>
      <c r="K20" s="188"/>
      <c r="L20" s="188"/>
      <c r="M20" s="188"/>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1168"/>
      <c r="AW20" s="1169"/>
      <c r="AX20" s="1170"/>
      <c r="AY20" s="1170"/>
      <c r="AZ20" s="1170"/>
      <c r="BA20" s="1170"/>
      <c r="BB20" s="1170"/>
      <c r="BC20" s="1170"/>
      <c r="BD20" s="1171"/>
      <c r="BE20" s="390"/>
      <c r="BF20" s="209"/>
      <c r="BG20" s="1168"/>
      <c r="BH20" s="1173" t="s">
        <v>1</v>
      </c>
      <c r="BI20" s="43">
        <f>VLOOKUP(BI19,[2]eFHH!$P$4:$BW$402,60,FALSE)</f>
        <v>0</v>
      </c>
      <c r="BJ20" s="43"/>
    </row>
    <row r="21" spans="1:64" s="28" customFormat="1" ht="24.95" customHeight="1" thickBot="1">
      <c r="A21" s="1166">
        <f>VLOOKUP(BI21,[2]eFHH!$K$4:$M$346,3,FALSE)</f>
        <v>7.0699999999999985</v>
      </c>
      <c r="B21" s="1167"/>
      <c r="C21" s="188" t="str">
        <f>VLOOKUP(BI21,[2]eFHH!$P$4:$BW$402,8,FALSE)</f>
        <v>Education of Girls?</v>
      </c>
      <c r="D21" s="188"/>
      <c r="E21" s="188"/>
      <c r="F21" s="188"/>
      <c r="G21" s="188"/>
      <c r="H21" s="188"/>
      <c r="I21" s="188"/>
      <c r="J21" s="188"/>
      <c r="K21" s="188"/>
      <c r="L21" s="188"/>
      <c r="M21" s="188"/>
      <c r="N21" s="209">
        <v>1</v>
      </c>
      <c r="O21" s="209"/>
      <c r="P21" s="209"/>
      <c r="Q21" s="209"/>
      <c r="R21" s="209"/>
      <c r="S21" s="209"/>
      <c r="T21" s="209">
        <v>2</v>
      </c>
      <c r="U21" s="209"/>
      <c r="V21" s="209"/>
      <c r="W21" s="209"/>
      <c r="X21" s="209"/>
      <c r="Y21" s="209"/>
      <c r="Z21" s="209">
        <v>3</v>
      </c>
      <c r="AA21" s="209"/>
      <c r="AB21" s="209"/>
      <c r="AC21" s="209"/>
      <c r="AD21" s="209"/>
      <c r="AE21" s="209"/>
      <c r="AF21" s="209">
        <v>4</v>
      </c>
      <c r="AG21" s="209"/>
      <c r="AH21" s="209"/>
      <c r="AI21" s="209"/>
      <c r="AJ21" s="209"/>
      <c r="AK21" s="209"/>
      <c r="AL21" s="209">
        <v>5</v>
      </c>
      <c r="AM21" s="209"/>
      <c r="AN21" s="209"/>
      <c r="AO21" s="209"/>
      <c r="AP21" s="209"/>
      <c r="AQ21" s="209"/>
      <c r="AR21" s="209">
        <v>6</v>
      </c>
      <c r="AS21" s="209"/>
      <c r="AT21" s="209"/>
      <c r="AU21" s="209"/>
      <c r="AV21" s="1168"/>
      <c r="AW21" s="1169" t="s">
        <v>6</v>
      </c>
      <c r="AX21" s="1170"/>
      <c r="AY21" s="1170"/>
      <c r="AZ21" s="1170"/>
      <c r="BA21" s="1170"/>
      <c r="BB21" s="1170"/>
      <c r="BC21" s="1170"/>
      <c r="BD21" s="1171"/>
      <c r="BE21" s="390">
        <v>8</v>
      </c>
      <c r="BF21" s="209"/>
      <c r="BG21" s="1168"/>
      <c r="BH21" s="1172" t="s">
        <v>0</v>
      </c>
      <c r="BI21" s="38">
        <v>14.11</v>
      </c>
      <c r="BJ21" s="38"/>
    </row>
    <row r="22" spans="1:64" s="28" customFormat="1" ht="24.95" customHeight="1" thickBot="1">
      <c r="A22" s="197"/>
      <c r="B22" s="198"/>
      <c r="C22" s="188"/>
      <c r="D22" s="188"/>
      <c r="E22" s="188"/>
      <c r="F22" s="188"/>
      <c r="G22" s="188"/>
      <c r="H22" s="188"/>
      <c r="I22" s="188"/>
      <c r="J22" s="188"/>
      <c r="K22" s="188"/>
      <c r="L22" s="188"/>
      <c r="M22" s="188"/>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1168"/>
      <c r="AW22" s="1169"/>
      <c r="AX22" s="1170"/>
      <c r="AY22" s="1170"/>
      <c r="AZ22" s="1170"/>
      <c r="BA22" s="1170"/>
      <c r="BB22" s="1170"/>
      <c r="BC22" s="1170"/>
      <c r="BD22" s="1171"/>
      <c r="BE22" s="390"/>
      <c r="BF22" s="209"/>
      <c r="BG22" s="1168"/>
      <c r="BH22" s="1173" t="s">
        <v>1</v>
      </c>
      <c r="BI22" s="43">
        <f>VLOOKUP(BI21,[2]eFHH!$P$4:$BW$402,60,FALSE)</f>
        <v>0</v>
      </c>
      <c r="BJ22" s="43"/>
    </row>
    <row r="23" spans="1:64" s="28" customFormat="1" ht="24.95" customHeight="1" thickBot="1">
      <c r="A23" s="1166">
        <f>VLOOKUP(BI23,[2]eFHH!$K$4:$M$346,3,FALSE)</f>
        <v>7.0799999999999983</v>
      </c>
      <c r="B23" s="1167"/>
      <c r="C23" s="188" t="str">
        <f>VLOOKUP(BI23,[2]eFHH!$P$4:$BW$402,8,FALSE)</f>
        <v>Taking and Returning Loans?</v>
      </c>
      <c r="D23" s="188"/>
      <c r="E23" s="188"/>
      <c r="F23" s="188"/>
      <c r="G23" s="188"/>
      <c r="H23" s="188"/>
      <c r="I23" s="188"/>
      <c r="J23" s="188"/>
      <c r="K23" s="188"/>
      <c r="L23" s="188"/>
      <c r="M23" s="188"/>
      <c r="N23" s="209">
        <v>1</v>
      </c>
      <c r="O23" s="209"/>
      <c r="P23" s="209"/>
      <c r="Q23" s="209"/>
      <c r="R23" s="209"/>
      <c r="S23" s="209"/>
      <c r="T23" s="209">
        <v>2</v>
      </c>
      <c r="U23" s="209"/>
      <c r="V23" s="209"/>
      <c r="W23" s="209"/>
      <c r="X23" s="209"/>
      <c r="Y23" s="209"/>
      <c r="Z23" s="209">
        <v>3</v>
      </c>
      <c r="AA23" s="209"/>
      <c r="AB23" s="209"/>
      <c r="AC23" s="209"/>
      <c r="AD23" s="209"/>
      <c r="AE23" s="209"/>
      <c r="AF23" s="209">
        <v>4</v>
      </c>
      <c r="AG23" s="209"/>
      <c r="AH23" s="209"/>
      <c r="AI23" s="209"/>
      <c r="AJ23" s="209"/>
      <c r="AK23" s="209"/>
      <c r="AL23" s="209">
        <v>5</v>
      </c>
      <c r="AM23" s="209"/>
      <c r="AN23" s="209"/>
      <c r="AO23" s="209"/>
      <c r="AP23" s="209"/>
      <c r="AQ23" s="209"/>
      <c r="AR23" s="209">
        <v>6</v>
      </c>
      <c r="AS23" s="209"/>
      <c r="AT23" s="209"/>
      <c r="AU23" s="209"/>
      <c r="AV23" s="1168"/>
      <c r="AW23" s="1169" t="s">
        <v>6</v>
      </c>
      <c r="AX23" s="1170"/>
      <c r="AY23" s="1170"/>
      <c r="AZ23" s="1170"/>
      <c r="BA23" s="1170"/>
      <c r="BB23" s="1170"/>
      <c r="BC23" s="1170"/>
      <c r="BD23" s="1171"/>
      <c r="BE23" s="390">
        <v>8</v>
      </c>
      <c r="BF23" s="209"/>
      <c r="BG23" s="1168"/>
      <c r="BH23" s="1172" t="s">
        <v>0</v>
      </c>
      <c r="BI23" s="38">
        <v>14.13</v>
      </c>
      <c r="BJ23" s="38"/>
    </row>
    <row r="24" spans="1:64" s="28" customFormat="1" ht="24.95" customHeight="1" thickBot="1">
      <c r="A24" s="1174"/>
      <c r="B24" s="1175"/>
      <c r="C24" s="188"/>
      <c r="D24" s="188"/>
      <c r="E24" s="188"/>
      <c r="F24" s="188"/>
      <c r="G24" s="188"/>
      <c r="H24" s="188"/>
      <c r="I24" s="188"/>
      <c r="J24" s="188"/>
      <c r="K24" s="188"/>
      <c r="L24" s="188"/>
      <c r="M24" s="188"/>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1168"/>
      <c r="AW24" s="1169"/>
      <c r="AX24" s="1170"/>
      <c r="AY24" s="1170"/>
      <c r="AZ24" s="1170"/>
      <c r="BA24" s="1170"/>
      <c r="BB24" s="1170"/>
      <c r="BC24" s="1170"/>
      <c r="BD24" s="1171"/>
      <c r="BE24" s="390"/>
      <c r="BF24" s="209"/>
      <c r="BG24" s="1168"/>
      <c r="BH24" s="1173" t="s">
        <v>1</v>
      </c>
      <c r="BI24" s="43">
        <f>VLOOKUP(BI23,[2]eFHH!$P$4:$BW$402,60,FALSE)</f>
        <v>0</v>
      </c>
      <c r="BJ24" s="43"/>
    </row>
    <row r="25" spans="1:64" s="28" customFormat="1" ht="14.25" customHeight="1"/>
    <row r="26" spans="1:64" s="28" customFormat="1" ht="14.25" customHeight="1"/>
    <row r="27" spans="1:64" s="28" customFormat="1" ht="14.25" customHeight="1"/>
    <row r="28" spans="1:64" s="28" customFormat="1" ht="14.25" customHeight="1"/>
    <row r="29" spans="1:64"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L29" s="13"/>
    </row>
    <row r="30" spans="1:64" ht="9.9499999999999993"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L30" s="13"/>
    </row>
    <row r="31" spans="1:64" ht="15" customHeight="1">
      <c r="BL31" s="13"/>
    </row>
    <row r="32" spans="1:64" ht="14.25" customHeight="1">
      <c r="BL32" s="13"/>
    </row>
    <row r="33" spans="64:64" ht="14.25" customHeight="1">
      <c r="BL33" s="13"/>
    </row>
    <row r="34" spans="64:64" ht="15.75" customHeight="1">
      <c r="BL34" s="13"/>
    </row>
    <row r="35" spans="64:64" ht="15.75" customHeight="1">
      <c r="BL35" s="13"/>
    </row>
    <row r="36" spans="64:64" ht="15.75" customHeight="1">
      <c r="BL36" s="13"/>
    </row>
    <row r="37" spans="64:64" ht="15.75" customHeight="1">
      <c r="BL37" s="13"/>
    </row>
    <row r="38" spans="64:64" ht="15.75" customHeight="1">
      <c r="BL38" s="13"/>
    </row>
    <row r="39" spans="64:64" ht="15.75" customHeight="1">
      <c r="BL39" s="13"/>
    </row>
    <row r="40" spans="64:64" ht="15.75" customHeight="1">
      <c r="BL40" s="13"/>
    </row>
    <row r="41" spans="64:64" ht="15.75" customHeight="1">
      <c r="BL41" s="13"/>
    </row>
    <row r="42" spans="64:64" ht="15.75" customHeight="1">
      <c r="BL42" s="13"/>
    </row>
    <row r="43" spans="64:64" ht="15.75" customHeight="1">
      <c r="BL43" s="13"/>
    </row>
    <row r="44" spans="64:64" ht="15.75" customHeight="1">
      <c r="BL44" s="13"/>
    </row>
    <row r="45" spans="64:64" ht="15.75" customHeight="1">
      <c r="BL45" s="13"/>
    </row>
    <row r="46" spans="64:64" ht="15.75" customHeight="1">
      <c r="BL46" s="13"/>
    </row>
    <row r="47" spans="64:64" ht="15.75" customHeight="1">
      <c r="BL47" s="13"/>
    </row>
    <row r="48" spans="64:64" ht="14.25" customHeight="1">
      <c r="BL48" s="13"/>
    </row>
    <row r="49" spans="1:64" ht="14.25" customHeight="1">
      <c r="BL49" s="13"/>
    </row>
    <row r="50" spans="1:64" ht="14.25" customHeight="1">
      <c r="BL50" s="13"/>
    </row>
    <row r="51" spans="1:64" ht="14.25" customHeight="1">
      <c r="BL51" s="13"/>
    </row>
    <row r="52" spans="1:64" ht="14.25" customHeight="1">
      <c r="BL52" s="13"/>
    </row>
    <row r="53" spans="1:64" ht="14.25" customHeight="1">
      <c r="BL53" s="13"/>
    </row>
    <row r="54" spans="1:64" ht="14.25" customHeight="1">
      <c r="BL54" s="13"/>
    </row>
    <row r="55" spans="1:64" ht="14.25" customHeight="1">
      <c r="BL55" s="13"/>
    </row>
    <row r="56" spans="1:64" ht="14.25" customHeight="1">
      <c r="BL56" s="13"/>
    </row>
    <row r="57" spans="1:64" ht="14.25" customHeight="1">
      <c r="BL57" s="13"/>
    </row>
    <row r="58" spans="1:64" ht="14.25" customHeight="1">
      <c r="BL58" s="13"/>
    </row>
    <row r="59" spans="1:64"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L59" s="13"/>
    </row>
    <row r="60" spans="1:64" ht="14.25" customHeight="1">
      <c r="BL60" s="13"/>
    </row>
    <row r="61" spans="1:64" ht="14.25" customHeight="1">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31"/>
      <c r="BJ61" s="31"/>
      <c r="BK61" s="13"/>
      <c r="BL61" s="13"/>
    </row>
    <row r="62" spans="1:64" ht="14.25" customHeight="1">
      <c r="A62" s="41"/>
      <c r="B62" s="41"/>
      <c r="C62" s="41"/>
      <c r="D62" s="41"/>
      <c r="E62" s="41"/>
      <c r="F62" s="41"/>
      <c r="G62" s="41"/>
      <c r="H62" s="41"/>
      <c r="I62" s="41"/>
      <c r="K62" s="477"/>
      <c r="L62" s="477"/>
      <c r="M62" s="477"/>
      <c r="N62" s="477"/>
      <c r="O62" s="477"/>
      <c r="P62" s="477"/>
      <c r="Q62" s="477"/>
      <c r="R62" s="477"/>
      <c r="S62" s="477"/>
      <c r="T62" s="477"/>
      <c r="U62" s="477"/>
      <c r="V62" s="477"/>
      <c r="W62" s="477"/>
      <c r="X62" s="477"/>
      <c r="Y62" s="477"/>
      <c r="Z62" s="477"/>
      <c r="AA62" s="477"/>
      <c r="AB62" s="477"/>
      <c r="AC62" s="477"/>
      <c r="AD62" s="41"/>
      <c r="AE62" s="41"/>
      <c r="AF62" s="41"/>
      <c r="AG62" s="41"/>
      <c r="AH62" s="41"/>
      <c r="AI62" s="41"/>
      <c r="AJ62" s="41"/>
      <c r="AK62" s="41"/>
      <c r="AL62" s="41"/>
      <c r="AM62" s="41"/>
      <c r="AN62" s="41"/>
      <c r="AP62" s="477"/>
      <c r="AQ62" s="477"/>
      <c r="AR62" s="477"/>
      <c r="AS62" s="477"/>
      <c r="AT62" s="477"/>
      <c r="AU62" s="477"/>
      <c r="AV62" s="477"/>
      <c r="AW62" s="477"/>
      <c r="AX62" s="477"/>
      <c r="AY62" s="477"/>
      <c r="AZ62" s="477"/>
      <c r="BA62" s="477"/>
      <c r="BB62" s="477"/>
      <c r="BC62" s="477"/>
      <c r="BD62" s="477"/>
      <c r="BE62" s="477"/>
      <c r="BF62" s="477"/>
      <c r="BG62" s="477"/>
      <c r="BH62" s="477"/>
      <c r="BI62" s="1176"/>
      <c r="BJ62" s="66"/>
      <c r="BK62" s="66"/>
      <c r="BL62" s="13"/>
    </row>
    <row r="63" spans="1:64" ht="14.25" customHeight="1">
      <c r="A63" s="1177"/>
      <c r="B63" s="1177"/>
      <c r="C63" s="1177"/>
      <c r="D63" s="25"/>
      <c r="E63" s="477"/>
      <c r="F63" s="28"/>
      <c r="G63" s="28"/>
      <c r="H63" s="28"/>
      <c r="I63" s="481"/>
      <c r="K63" s="477"/>
      <c r="L63" s="477"/>
      <c r="M63" s="477"/>
      <c r="N63" s="477"/>
      <c r="O63" s="477"/>
      <c r="P63" s="477"/>
      <c r="Q63" s="477"/>
      <c r="R63" s="477"/>
      <c r="S63" s="477"/>
      <c r="T63" s="477"/>
      <c r="U63" s="477"/>
      <c r="V63" s="477"/>
      <c r="W63" s="477"/>
      <c r="X63" s="477"/>
      <c r="Y63" s="477"/>
      <c r="Z63" s="477"/>
      <c r="AA63" s="477"/>
      <c r="AB63" s="477"/>
      <c r="AC63" s="477"/>
      <c r="AD63" s="28"/>
      <c r="AE63" s="28"/>
      <c r="AF63" s="1177"/>
      <c r="AG63" s="1177"/>
      <c r="AH63" s="1177"/>
      <c r="AI63" s="25"/>
      <c r="AJ63" s="477"/>
      <c r="AK63" s="28"/>
      <c r="AL63" s="28"/>
      <c r="AM63" s="28"/>
      <c r="AN63" s="481"/>
      <c r="AP63" s="477"/>
      <c r="AQ63" s="477"/>
      <c r="AR63" s="477"/>
      <c r="AS63" s="477"/>
      <c r="AT63" s="477"/>
      <c r="AU63" s="477"/>
      <c r="AV63" s="477"/>
      <c r="AW63" s="477"/>
      <c r="AX63" s="477"/>
      <c r="AY63" s="477"/>
      <c r="AZ63" s="477"/>
      <c r="BA63" s="477"/>
      <c r="BB63" s="477"/>
      <c r="BC63" s="477"/>
      <c r="BD63" s="477"/>
      <c r="BE63" s="477"/>
      <c r="BF63" s="477"/>
      <c r="BG63" s="477"/>
      <c r="BH63" s="477"/>
      <c r="BI63" s="13"/>
      <c r="BJ63" s="13"/>
      <c r="BK63" s="13"/>
      <c r="BL63" s="13"/>
    </row>
    <row r="64" spans="1:64" ht="14.25" customHeight="1">
      <c r="A64" s="23"/>
      <c r="B64" s="23"/>
      <c r="C64" s="41"/>
      <c r="D64" s="41"/>
      <c r="E64" s="41"/>
      <c r="F64" s="41"/>
      <c r="G64" s="41"/>
      <c r="H64" s="41"/>
      <c r="I64" s="41"/>
      <c r="J64" s="41"/>
      <c r="K64" s="25"/>
      <c r="L64" s="25"/>
      <c r="M64" s="25"/>
      <c r="N64" s="25"/>
      <c r="O64" s="25"/>
      <c r="P64" s="25"/>
      <c r="Q64" s="25"/>
      <c r="R64" s="25"/>
      <c r="S64" s="25"/>
      <c r="T64" s="25"/>
      <c r="U64" s="25"/>
      <c r="V64" s="25"/>
      <c r="W64" s="25"/>
      <c r="X64" s="25"/>
      <c r="Y64" s="25"/>
      <c r="Z64" s="25"/>
      <c r="AA64" s="25"/>
      <c r="AB64" s="25"/>
      <c r="AC64" s="25"/>
      <c r="AD64" s="31"/>
      <c r="AE64" s="31"/>
      <c r="AF64" s="23"/>
      <c r="AG64" s="23"/>
      <c r="AH64" s="41"/>
      <c r="AI64" s="41"/>
      <c r="AJ64" s="41"/>
      <c r="AK64" s="41"/>
      <c r="AL64" s="41"/>
      <c r="AM64" s="41"/>
      <c r="AN64" s="41"/>
      <c r="AO64" s="41"/>
      <c r="AP64" s="25"/>
      <c r="AQ64" s="25"/>
      <c r="AR64" s="25"/>
      <c r="AS64" s="25"/>
      <c r="AT64" s="25"/>
      <c r="AU64" s="25"/>
      <c r="AV64" s="25"/>
      <c r="AW64" s="25"/>
      <c r="AX64" s="25"/>
      <c r="AY64" s="25"/>
      <c r="AZ64" s="25"/>
      <c r="BA64" s="25"/>
      <c r="BB64" s="25"/>
      <c r="BC64" s="25"/>
      <c r="BD64" s="25"/>
      <c r="BE64" s="25"/>
      <c r="BF64" s="25"/>
      <c r="BG64" s="25"/>
      <c r="BH64" s="25"/>
      <c r="BI64" s="31"/>
      <c r="BJ64" s="31"/>
      <c r="BK64" s="13"/>
      <c r="BL64" s="13"/>
    </row>
    <row r="65" spans="1:64" s="13" customFormat="1" ht="14.25" customHeight="1">
      <c r="A65" s="23"/>
      <c r="B65" s="23"/>
      <c r="C65" s="41"/>
      <c r="D65" s="41"/>
      <c r="E65" s="41"/>
      <c r="F65" s="41"/>
      <c r="G65" s="41"/>
      <c r="H65" s="41"/>
      <c r="I65" s="41"/>
      <c r="J65" s="41"/>
      <c r="K65" s="25"/>
      <c r="L65" s="25"/>
      <c r="M65" s="25"/>
      <c r="N65" s="25"/>
      <c r="O65" s="25"/>
      <c r="P65" s="25"/>
      <c r="Q65" s="25"/>
      <c r="R65" s="25"/>
      <c r="S65" s="25"/>
      <c r="T65" s="25"/>
      <c r="U65" s="25"/>
      <c r="V65" s="25"/>
      <c r="W65" s="25"/>
      <c r="X65" s="25"/>
      <c r="Y65" s="25"/>
      <c r="Z65" s="25"/>
      <c r="AA65" s="25"/>
      <c r="AB65" s="25"/>
      <c r="AC65" s="25"/>
      <c r="AD65" s="66"/>
      <c r="AE65" s="66"/>
      <c r="AF65" s="23"/>
      <c r="AG65" s="23"/>
      <c r="AH65" s="41"/>
      <c r="AI65" s="41"/>
      <c r="AJ65" s="41"/>
      <c r="AK65" s="41"/>
      <c r="AL65" s="41"/>
      <c r="AM65" s="41"/>
      <c r="AN65" s="41"/>
      <c r="AO65" s="41"/>
      <c r="AP65" s="25"/>
      <c r="AQ65" s="25"/>
      <c r="AR65" s="25"/>
      <c r="AS65" s="25"/>
      <c r="AT65" s="25"/>
      <c r="AU65" s="25"/>
      <c r="AV65" s="25"/>
      <c r="AW65" s="25"/>
      <c r="AX65" s="25"/>
      <c r="AY65" s="25"/>
      <c r="AZ65" s="25"/>
      <c r="BA65" s="25"/>
      <c r="BB65" s="25"/>
      <c r="BC65" s="25"/>
      <c r="BD65" s="25"/>
      <c r="BE65" s="25"/>
      <c r="BF65" s="25"/>
      <c r="BG65" s="25"/>
      <c r="BH65" s="25"/>
      <c r="BI65" s="66"/>
      <c r="BJ65" s="66"/>
    </row>
    <row r="66" spans="1:64" s="13" customFormat="1" ht="14.25" customHeight="1">
      <c r="A66" s="23"/>
      <c r="B66" s="23"/>
      <c r="C66" s="41"/>
      <c r="D66" s="41"/>
      <c r="E66" s="41"/>
      <c r="F66" s="41"/>
      <c r="G66" s="41"/>
      <c r="H66" s="41"/>
      <c r="I66" s="41"/>
      <c r="J66" s="41"/>
      <c r="K66" s="25"/>
      <c r="L66" s="25"/>
      <c r="M66" s="25"/>
      <c r="N66" s="25"/>
      <c r="O66" s="25"/>
      <c r="P66" s="25"/>
      <c r="Q66" s="25"/>
      <c r="R66" s="25"/>
      <c r="S66" s="25"/>
      <c r="T66" s="25"/>
      <c r="U66" s="25"/>
      <c r="V66" s="25"/>
      <c r="W66" s="25"/>
      <c r="X66" s="25"/>
      <c r="Y66" s="25"/>
      <c r="Z66" s="25"/>
      <c r="AA66" s="25"/>
      <c r="AB66" s="25"/>
      <c r="AC66" s="25"/>
      <c r="AD66" s="31"/>
      <c r="AE66" s="31"/>
      <c r="AF66" s="23"/>
      <c r="AG66" s="23"/>
      <c r="AH66" s="41"/>
      <c r="AI66" s="41"/>
      <c r="AJ66" s="41"/>
      <c r="AK66" s="41"/>
      <c r="AL66" s="41"/>
      <c r="AM66" s="41"/>
      <c r="AN66" s="41"/>
      <c r="AO66" s="41"/>
      <c r="AP66" s="25"/>
      <c r="AQ66" s="25"/>
      <c r="AR66" s="25"/>
      <c r="AS66" s="25"/>
      <c r="AT66" s="25"/>
      <c r="AU66" s="25"/>
      <c r="AV66" s="25"/>
      <c r="AW66" s="25"/>
      <c r="AX66" s="25"/>
      <c r="AY66" s="25"/>
      <c r="AZ66" s="25"/>
      <c r="BA66" s="25"/>
      <c r="BB66" s="25"/>
      <c r="BC66" s="25"/>
      <c r="BD66" s="25"/>
      <c r="BE66" s="25"/>
      <c r="BF66" s="25"/>
      <c r="BG66" s="25"/>
      <c r="BH66" s="25"/>
      <c r="BI66" s="31"/>
      <c r="BJ66" s="31"/>
    </row>
    <row r="67" spans="1:64" s="13" customFormat="1" ht="14.25" customHeight="1">
      <c r="A67" s="23"/>
      <c r="B67" s="23"/>
      <c r="C67" s="41"/>
      <c r="D67" s="41"/>
      <c r="E67" s="41"/>
      <c r="F67" s="41"/>
      <c r="G67" s="41"/>
      <c r="H67" s="41"/>
      <c r="I67" s="41"/>
      <c r="J67" s="41"/>
      <c r="K67" s="25"/>
      <c r="L67" s="25"/>
      <c r="M67" s="25"/>
      <c r="N67" s="25"/>
      <c r="O67" s="25"/>
      <c r="P67" s="25"/>
      <c r="Q67" s="25"/>
      <c r="R67" s="25"/>
      <c r="S67" s="25"/>
      <c r="T67" s="25"/>
      <c r="U67" s="25"/>
      <c r="V67" s="25"/>
      <c r="W67" s="25"/>
      <c r="X67" s="25"/>
      <c r="Y67" s="25"/>
      <c r="Z67" s="25"/>
      <c r="AA67" s="25"/>
      <c r="AB67" s="25"/>
      <c r="AC67" s="25"/>
      <c r="AD67" s="66"/>
      <c r="AE67" s="66"/>
      <c r="AF67" s="23"/>
      <c r="AG67" s="23"/>
      <c r="AH67" s="41"/>
      <c r="AI67" s="41"/>
      <c r="AJ67" s="41"/>
      <c r="AK67" s="41"/>
      <c r="AL67" s="41"/>
      <c r="AM67" s="41"/>
      <c r="AN67" s="41"/>
      <c r="AO67" s="41"/>
      <c r="AP67" s="25"/>
      <c r="AQ67" s="25"/>
      <c r="AR67" s="25"/>
      <c r="AS67" s="25"/>
      <c r="AT67" s="25"/>
      <c r="AU67" s="25"/>
      <c r="AV67" s="25"/>
      <c r="AW67" s="25"/>
      <c r="AX67" s="25"/>
      <c r="AY67" s="25"/>
      <c r="AZ67" s="25"/>
      <c r="BA67" s="25"/>
      <c r="BB67" s="25"/>
      <c r="BC67" s="25"/>
      <c r="BD67" s="25"/>
      <c r="BE67" s="25"/>
      <c r="BF67" s="25"/>
      <c r="BG67" s="25"/>
      <c r="BH67" s="25"/>
      <c r="BI67" s="66"/>
      <c r="BJ67" s="66"/>
      <c r="BL67" s="3"/>
    </row>
    <row r="68" spans="1:64" s="13" customFormat="1" ht="14.25" customHeight="1">
      <c r="A68" s="23"/>
      <c r="B68" s="23"/>
      <c r="C68" s="41"/>
      <c r="D68" s="41"/>
      <c r="E68" s="41"/>
      <c r="F68" s="41"/>
      <c r="G68" s="41"/>
      <c r="H68" s="41"/>
      <c r="I68" s="41"/>
      <c r="J68" s="41"/>
      <c r="K68" s="25"/>
      <c r="L68" s="25"/>
      <c r="M68" s="25"/>
      <c r="N68" s="25"/>
      <c r="O68" s="25"/>
      <c r="P68" s="25"/>
      <c r="Q68" s="25"/>
      <c r="R68" s="25"/>
      <c r="S68" s="25"/>
      <c r="T68" s="25"/>
      <c r="U68" s="25"/>
      <c r="V68" s="25"/>
      <c r="W68" s="25"/>
      <c r="X68" s="25"/>
      <c r="Y68" s="25"/>
      <c r="Z68" s="25"/>
      <c r="AA68" s="25"/>
      <c r="AB68" s="25"/>
      <c r="AC68" s="25"/>
      <c r="AD68" s="31"/>
      <c r="AE68" s="31"/>
      <c r="AF68" s="23"/>
      <c r="AG68" s="23"/>
      <c r="AH68" s="41"/>
      <c r="AI68" s="41"/>
      <c r="AJ68" s="41"/>
      <c r="AK68" s="41"/>
      <c r="AL68" s="41"/>
      <c r="AM68" s="41"/>
      <c r="AN68" s="41"/>
      <c r="AO68" s="41"/>
      <c r="AP68" s="25"/>
      <c r="AQ68" s="25"/>
      <c r="AR68" s="25"/>
      <c r="AS68" s="25"/>
      <c r="AT68" s="25"/>
      <c r="AU68" s="25"/>
      <c r="AV68" s="25"/>
      <c r="AW68" s="25"/>
      <c r="AX68" s="25"/>
      <c r="AY68" s="25"/>
      <c r="AZ68" s="25"/>
      <c r="BA68" s="25"/>
      <c r="BB68" s="25"/>
      <c r="BC68" s="25"/>
      <c r="BD68" s="25"/>
      <c r="BE68" s="25"/>
      <c r="BF68" s="25"/>
      <c r="BG68" s="25"/>
      <c r="BH68" s="25"/>
      <c r="BI68" s="31"/>
      <c r="BJ68" s="31"/>
    </row>
    <row r="69" spans="1:64" s="28" customFormat="1" ht="14.25" customHeight="1">
      <c r="A69" s="23"/>
      <c r="B69" s="23"/>
      <c r="C69" s="41"/>
      <c r="D69" s="41"/>
      <c r="E69" s="41"/>
      <c r="F69" s="41"/>
      <c r="G69" s="41"/>
      <c r="H69" s="41"/>
      <c r="I69" s="41"/>
      <c r="J69" s="41"/>
      <c r="K69" s="25"/>
      <c r="L69" s="25"/>
      <c r="M69" s="25"/>
      <c r="N69" s="25"/>
      <c r="O69" s="25"/>
      <c r="P69" s="25"/>
      <c r="Q69" s="25"/>
      <c r="R69" s="25"/>
      <c r="S69" s="25"/>
      <c r="T69" s="25"/>
      <c r="U69" s="25"/>
      <c r="V69" s="25"/>
      <c r="W69" s="25"/>
      <c r="X69" s="25"/>
      <c r="Y69" s="25"/>
      <c r="Z69" s="25"/>
      <c r="AA69" s="25"/>
      <c r="AB69" s="25"/>
      <c r="AC69" s="25"/>
      <c r="AD69" s="66"/>
      <c r="AE69" s="66"/>
      <c r="AF69" s="23"/>
      <c r="AG69" s="23"/>
      <c r="AH69" s="41"/>
      <c r="AI69" s="41"/>
      <c r="AJ69" s="41"/>
      <c r="AK69" s="41"/>
      <c r="AL69" s="41"/>
      <c r="AM69" s="41"/>
      <c r="AN69" s="41"/>
      <c r="AO69" s="41"/>
      <c r="AP69" s="25"/>
      <c r="AQ69" s="25"/>
      <c r="AR69" s="25"/>
      <c r="AS69" s="25"/>
      <c r="AT69" s="25"/>
      <c r="AU69" s="25"/>
      <c r="AV69" s="25"/>
      <c r="AW69" s="25"/>
      <c r="AX69" s="25"/>
      <c r="AY69" s="25"/>
      <c r="AZ69" s="25"/>
      <c r="BA69" s="25"/>
      <c r="BB69" s="25"/>
      <c r="BC69" s="25"/>
      <c r="BD69" s="25"/>
      <c r="BE69" s="25"/>
      <c r="BF69" s="25"/>
      <c r="BG69" s="25"/>
      <c r="BH69" s="25"/>
      <c r="BI69" s="66"/>
      <c r="BJ69" s="66"/>
      <c r="BK69" s="13"/>
      <c r="BL69" s="13"/>
    </row>
    <row r="70" spans="1:64" s="28" customFormat="1" ht="14.25" customHeight="1">
      <c r="A70" s="23"/>
      <c r="B70" s="23"/>
      <c r="C70" s="41"/>
      <c r="D70" s="41"/>
      <c r="E70" s="41"/>
      <c r="F70" s="41"/>
      <c r="G70" s="41"/>
      <c r="H70" s="41"/>
      <c r="I70" s="41"/>
      <c r="J70" s="41"/>
      <c r="K70" s="25"/>
      <c r="L70" s="25"/>
      <c r="M70" s="25"/>
      <c r="N70" s="25"/>
      <c r="O70" s="25"/>
      <c r="P70" s="25"/>
      <c r="Q70" s="25"/>
      <c r="R70" s="25"/>
      <c r="S70" s="25"/>
      <c r="T70" s="25"/>
      <c r="U70" s="25"/>
      <c r="V70" s="25"/>
      <c r="W70" s="25"/>
      <c r="X70" s="25"/>
      <c r="Y70" s="25"/>
      <c r="Z70" s="25"/>
      <c r="AA70" s="25"/>
      <c r="AB70" s="25"/>
      <c r="AC70" s="25"/>
      <c r="AD70" s="31"/>
      <c r="AE70" s="31"/>
      <c r="AF70" s="23"/>
      <c r="AG70" s="23"/>
      <c r="AH70" s="41"/>
      <c r="AI70" s="41"/>
      <c r="AJ70" s="41"/>
      <c r="AK70" s="41"/>
      <c r="AL70" s="41"/>
      <c r="AM70" s="41"/>
      <c r="AN70" s="41"/>
      <c r="AO70" s="41"/>
      <c r="AP70" s="25"/>
      <c r="AQ70" s="25"/>
      <c r="AR70" s="25"/>
      <c r="AS70" s="25"/>
      <c r="AT70" s="25"/>
      <c r="AU70" s="25"/>
      <c r="AV70" s="25"/>
      <c r="AW70" s="25"/>
      <c r="AX70" s="25"/>
      <c r="AY70" s="25"/>
      <c r="AZ70" s="25"/>
      <c r="BA70" s="25"/>
      <c r="BB70" s="25"/>
      <c r="BC70" s="25"/>
      <c r="BD70" s="25"/>
      <c r="BE70" s="25"/>
      <c r="BF70" s="25"/>
      <c r="BG70" s="25"/>
      <c r="BH70" s="25"/>
      <c r="BI70" s="31"/>
      <c r="BJ70" s="31"/>
      <c r="BK70" s="13"/>
      <c r="BL70" s="13"/>
    </row>
    <row r="71" spans="1:64" s="28" customFormat="1" ht="14.25" customHeight="1">
      <c r="A71" s="23"/>
      <c r="B71" s="23"/>
      <c r="C71" s="41"/>
      <c r="D71" s="41"/>
      <c r="E71" s="41"/>
      <c r="F71" s="41"/>
      <c r="G71" s="41"/>
      <c r="H71" s="41"/>
      <c r="I71" s="41"/>
      <c r="J71" s="41"/>
      <c r="K71" s="25"/>
      <c r="L71" s="25"/>
      <c r="M71" s="25"/>
      <c r="N71" s="25"/>
      <c r="O71" s="25"/>
      <c r="P71" s="25"/>
      <c r="Q71" s="25"/>
      <c r="R71" s="25"/>
      <c r="S71" s="25"/>
      <c r="T71" s="25"/>
      <c r="U71" s="25"/>
      <c r="V71" s="25"/>
      <c r="W71" s="25"/>
      <c r="X71" s="25"/>
      <c r="Y71" s="25"/>
      <c r="Z71" s="25"/>
      <c r="AA71" s="25"/>
      <c r="AB71" s="25"/>
      <c r="AC71" s="25"/>
      <c r="AD71" s="66"/>
      <c r="AE71" s="66"/>
      <c r="AF71" s="23"/>
      <c r="AG71" s="23"/>
      <c r="AH71" s="41"/>
      <c r="AI71" s="41"/>
      <c r="AJ71" s="41"/>
      <c r="AK71" s="41"/>
      <c r="AL71" s="41"/>
      <c r="AM71" s="41"/>
      <c r="AN71" s="41"/>
      <c r="AO71" s="41"/>
      <c r="AP71" s="25"/>
      <c r="AQ71" s="25"/>
      <c r="AR71" s="25"/>
      <c r="AS71" s="25"/>
      <c r="AT71" s="25"/>
      <c r="AU71" s="25"/>
      <c r="AV71" s="25"/>
      <c r="AW71" s="25"/>
      <c r="AX71" s="25"/>
      <c r="AY71" s="25"/>
      <c r="AZ71" s="25"/>
      <c r="BA71" s="25"/>
      <c r="BB71" s="25"/>
      <c r="BC71" s="25"/>
      <c r="BD71" s="25"/>
      <c r="BE71" s="25"/>
      <c r="BF71" s="25"/>
      <c r="BG71" s="25"/>
      <c r="BH71" s="25"/>
      <c r="BI71" s="66"/>
      <c r="BJ71" s="66"/>
      <c r="BK71" s="13"/>
      <c r="BL71" s="13"/>
    </row>
    <row r="72" spans="1:64" s="28" customFormat="1" ht="14.25" customHeight="1">
      <c r="A72" s="23"/>
      <c r="B72" s="23"/>
      <c r="C72" s="41"/>
      <c r="D72" s="41"/>
      <c r="E72" s="41"/>
      <c r="F72" s="41"/>
      <c r="G72" s="41"/>
      <c r="H72" s="41"/>
      <c r="I72" s="41"/>
      <c r="J72" s="41"/>
      <c r="K72" s="25"/>
      <c r="L72" s="25"/>
      <c r="M72" s="25"/>
      <c r="N72" s="25"/>
      <c r="O72" s="25"/>
      <c r="P72" s="25"/>
      <c r="Q72" s="25"/>
      <c r="R72" s="25"/>
      <c r="S72" s="25"/>
      <c r="T72" s="25"/>
      <c r="U72" s="25"/>
      <c r="V72" s="25"/>
      <c r="W72" s="25"/>
      <c r="X72" s="25"/>
      <c r="Y72" s="25"/>
      <c r="Z72" s="25"/>
      <c r="AA72" s="25"/>
      <c r="AB72" s="25"/>
      <c r="AC72" s="25"/>
      <c r="AD72" s="31"/>
      <c r="AE72" s="31"/>
      <c r="AF72" s="23"/>
      <c r="AG72" s="23"/>
      <c r="AH72" s="41"/>
      <c r="AI72" s="41"/>
      <c r="AJ72" s="41"/>
      <c r="AK72" s="41"/>
      <c r="AL72" s="41"/>
      <c r="AM72" s="41"/>
      <c r="AN72" s="41"/>
      <c r="AO72" s="41"/>
      <c r="AP72" s="25"/>
      <c r="AQ72" s="25"/>
      <c r="AR72" s="25"/>
      <c r="AS72" s="25"/>
      <c r="AT72" s="25"/>
      <c r="AU72" s="25"/>
      <c r="AV72" s="25"/>
      <c r="AW72" s="25"/>
      <c r="AX72" s="25"/>
      <c r="AY72" s="25"/>
      <c r="AZ72" s="25"/>
      <c r="BA72" s="25"/>
      <c r="BB72" s="25"/>
      <c r="BC72" s="25"/>
      <c r="BD72" s="25"/>
      <c r="BE72" s="25"/>
      <c r="BF72" s="25"/>
      <c r="BG72" s="25"/>
      <c r="BH72" s="25"/>
      <c r="BI72" s="31"/>
      <c r="BJ72" s="31"/>
      <c r="BK72" s="13"/>
      <c r="BL72" s="13"/>
    </row>
    <row r="73" spans="1:64" s="28" customFormat="1" ht="14.25" customHeight="1">
      <c r="A73" s="23"/>
      <c r="B73" s="23"/>
      <c r="C73" s="41"/>
      <c r="D73" s="41"/>
      <c r="E73" s="41"/>
      <c r="F73" s="41"/>
      <c r="G73" s="41"/>
      <c r="H73" s="41"/>
      <c r="I73" s="41"/>
      <c r="J73" s="41"/>
      <c r="K73" s="25"/>
      <c r="L73" s="25"/>
      <c r="M73" s="25"/>
      <c r="N73" s="25"/>
      <c r="O73" s="25"/>
      <c r="P73" s="25"/>
      <c r="Q73" s="25"/>
      <c r="R73" s="25"/>
      <c r="S73" s="25"/>
      <c r="T73" s="25"/>
      <c r="U73" s="25"/>
      <c r="V73" s="25"/>
      <c r="W73" s="25"/>
      <c r="X73" s="25"/>
      <c r="Y73" s="25"/>
      <c r="Z73" s="25"/>
      <c r="AA73" s="25"/>
      <c r="AB73" s="25"/>
      <c r="AC73" s="25"/>
      <c r="AD73" s="66"/>
      <c r="AE73" s="66"/>
      <c r="AF73" s="23"/>
      <c r="AG73" s="23"/>
      <c r="AH73" s="41"/>
      <c r="AI73" s="41"/>
      <c r="AJ73" s="41"/>
      <c r="AK73" s="41"/>
      <c r="AL73" s="41"/>
      <c r="AM73" s="41"/>
      <c r="AN73" s="41"/>
      <c r="AO73" s="41"/>
      <c r="AP73" s="25"/>
      <c r="AQ73" s="25"/>
      <c r="AR73" s="25"/>
      <c r="AS73" s="25"/>
      <c r="AT73" s="25"/>
      <c r="AU73" s="25"/>
      <c r="AV73" s="25"/>
      <c r="AW73" s="25"/>
      <c r="AX73" s="25"/>
      <c r="AY73" s="25"/>
      <c r="AZ73" s="25"/>
      <c r="BA73" s="25"/>
      <c r="BB73" s="25"/>
      <c r="BC73" s="25"/>
      <c r="BD73" s="25"/>
      <c r="BE73" s="25"/>
      <c r="BF73" s="25"/>
      <c r="BG73" s="25"/>
      <c r="BH73" s="25"/>
      <c r="BI73" s="66"/>
      <c r="BJ73" s="66"/>
      <c r="BK73" s="13"/>
      <c r="BL73" s="13"/>
    </row>
    <row r="74" spans="1:64" ht="14.25" customHeight="1">
      <c r="A74" s="23"/>
      <c r="B74" s="23"/>
      <c r="C74" s="41"/>
      <c r="D74" s="41"/>
      <c r="E74" s="41"/>
      <c r="F74" s="41"/>
      <c r="G74" s="41"/>
      <c r="H74" s="41"/>
      <c r="I74" s="41"/>
      <c r="J74" s="41"/>
      <c r="K74" s="25"/>
      <c r="L74" s="25"/>
      <c r="M74" s="25"/>
      <c r="N74" s="25"/>
      <c r="O74" s="25"/>
      <c r="P74" s="25"/>
      <c r="Q74" s="25"/>
      <c r="R74" s="25"/>
      <c r="S74" s="25"/>
      <c r="T74" s="25"/>
      <c r="U74" s="25"/>
      <c r="V74" s="25"/>
      <c r="W74" s="25"/>
      <c r="X74" s="25"/>
      <c r="Y74" s="25"/>
      <c r="Z74" s="25"/>
      <c r="AA74" s="25"/>
      <c r="AB74" s="25"/>
      <c r="AC74" s="25"/>
      <c r="AD74" s="31"/>
      <c r="AE74" s="31"/>
      <c r="AF74" s="23"/>
      <c r="AG74" s="23"/>
      <c r="AH74" s="41"/>
      <c r="AI74" s="41"/>
      <c r="AJ74" s="41"/>
      <c r="AK74" s="41"/>
      <c r="AL74" s="41"/>
      <c r="AM74" s="41"/>
      <c r="AN74" s="41"/>
      <c r="AO74" s="41"/>
      <c r="AP74" s="25"/>
      <c r="AQ74" s="25"/>
      <c r="AR74" s="25"/>
      <c r="AS74" s="25"/>
      <c r="AT74" s="25"/>
      <c r="AU74" s="25"/>
      <c r="AV74" s="25"/>
      <c r="AW74" s="25"/>
      <c r="AX74" s="25"/>
      <c r="AY74" s="25"/>
      <c r="AZ74" s="25"/>
      <c r="BA74" s="25"/>
      <c r="BB74" s="25"/>
      <c r="BC74" s="25"/>
      <c r="BD74" s="25"/>
      <c r="BE74" s="25"/>
      <c r="BF74" s="25"/>
      <c r="BG74" s="25"/>
      <c r="BH74" s="25"/>
      <c r="BI74" s="31"/>
      <c r="BJ74" s="31"/>
      <c r="BK74" s="13"/>
      <c r="BL74" s="13"/>
    </row>
    <row r="75" spans="1:64" ht="14.25" customHeight="1">
      <c r="A75" s="23"/>
      <c r="B75" s="23"/>
      <c r="C75" s="41"/>
      <c r="D75" s="41"/>
      <c r="E75" s="41"/>
      <c r="F75" s="41"/>
      <c r="G75" s="41"/>
      <c r="H75" s="41"/>
      <c r="I75" s="41"/>
      <c r="J75" s="41"/>
      <c r="K75" s="25"/>
      <c r="L75" s="25"/>
      <c r="M75" s="25"/>
      <c r="N75" s="25"/>
      <c r="O75" s="25"/>
      <c r="P75" s="25"/>
      <c r="Q75" s="25"/>
      <c r="R75" s="25"/>
      <c r="S75" s="25"/>
      <c r="T75" s="25"/>
      <c r="U75" s="25"/>
      <c r="V75" s="25"/>
      <c r="W75" s="25"/>
      <c r="X75" s="25"/>
      <c r="Y75" s="25"/>
      <c r="Z75" s="25"/>
      <c r="AA75" s="25"/>
      <c r="AB75" s="25"/>
      <c r="AC75" s="25"/>
      <c r="AD75" s="66"/>
      <c r="AE75" s="66"/>
      <c r="AF75" s="23"/>
      <c r="AG75" s="23"/>
      <c r="AH75" s="41"/>
      <c r="AI75" s="41"/>
      <c r="AJ75" s="41"/>
      <c r="AK75" s="41"/>
      <c r="AL75" s="41"/>
      <c r="AM75" s="41"/>
      <c r="AN75" s="41"/>
      <c r="AO75" s="41"/>
      <c r="AP75" s="25"/>
      <c r="AQ75" s="25"/>
      <c r="AR75" s="25"/>
      <c r="AS75" s="25"/>
      <c r="AT75" s="25"/>
      <c r="AU75" s="25"/>
      <c r="AV75" s="25"/>
      <c r="AW75" s="25"/>
      <c r="AX75" s="25"/>
      <c r="AY75" s="25"/>
      <c r="AZ75" s="25"/>
      <c r="BA75" s="25"/>
      <c r="BB75" s="25"/>
      <c r="BC75" s="25"/>
      <c r="BD75" s="25"/>
      <c r="BE75" s="25"/>
      <c r="BF75" s="25"/>
      <c r="BG75" s="25"/>
      <c r="BH75" s="25"/>
      <c r="BI75" s="66"/>
      <c r="BJ75" s="66"/>
      <c r="BK75" s="13"/>
      <c r="BL75" s="13"/>
    </row>
    <row r="76" spans="1:64" ht="14.25" customHeight="1">
      <c r="A76" s="23"/>
      <c r="B76" s="23"/>
      <c r="C76" s="41"/>
      <c r="D76" s="41"/>
      <c r="E76" s="41"/>
      <c r="F76" s="41"/>
      <c r="G76" s="41"/>
      <c r="H76" s="41"/>
      <c r="I76" s="41"/>
      <c r="J76" s="41"/>
      <c r="K76" s="25"/>
      <c r="L76" s="25"/>
      <c r="M76" s="25"/>
      <c r="N76" s="25"/>
      <c r="O76" s="25"/>
      <c r="P76" s="25"/>
      <c r="Q76" s="25"/>
      <c r="R76" s="25"/>
      <c r="S76" s="25"/>
      <c r="T76" s="25"/>
      <c r="U76" s="25"/>
      <c r="V76" s="25"/>
      <c r="W76" s="25"/>
      <c r="X76" s="25"/>
      <c r="Y76" s="25"/>
      <c r="Z76" s="25"/>
      <c r="AA76" s="25"/>
      <c r="AB76" s="25"/>
      <c r="AC76" s="25"/>
      <c r="AD76" s="31"/>
      <c r="AE76" s="31"/>
      <c r="AF76" s="23"/>
      <c r="AG76" s="23"/>
      <c r="AH76" s="41"/>
      <c r="AI76" s="41"/>
      <c r="AJ76" s="41"/>
      <c r="AK76" s="41"/>
      <c r="AL76" s="41"/>
      <c r="AM76" s="41"/>
      <c r="AN76" s="41"/>
      <c r="AO76" s="41"/>
      <c r="AP76" s="25"/>
      <c r="AQ76" s="25"/>
      <c r="AR76" s="25"/>
      <c r="AS76" s="25"/>
      <c r="AT76" s="25"/>
      <c r="AU76" s="25"/>
      <c r="AV76" s="25"/>
      <c r="AW76" s="25"/>
      <c r="AX76" s="25"/>
      <c r="AY76" s="25"/>
      <c r="AZ76" s="25"/>
      <c r="BA76" s="25"/>
      <c r="BB76" s="25"/>
      <c r="BC76" s="25"/>
      <c r="BD76" s="25"/>
      <c r="BE76" s="25"/>
      <c r="BF76" s="25"/>
      <c r="BG76" s="25"/>
      <c r="BH76" s="25"/>
      <c r="BI76" s="31"/>
      <c r="BJ76" s="31"/>
      <c r="BK76" s="13"/>
      <c r="BL76" s="13"/>
    </row>
    <row r="77" spans="1:64" ht="14.25" customHeight="1">
      <c r="A77" s="23"/>
      <c r="B77" s="23"/>
      <c r="C77" s="41"/>
      <c r="D77" s="41"/>
      <c r="E77" s="41"/>
      <c r="F77" s="41"/>
      <c r="G77" s="41"/>
      <c r="H77" s="41"/>
      <c r="I77" s="41"/>
      <c r="J77" s="41"/>
      <c r="K77" s="25"/>
      <c r="L77" s="25"/>
      <c r="M77" s="25"/>
      <c r="N77" s="25"/>
      <c r="O77" s="25"/>
      <c r="P77" s="25"/>
      <c r="Q77" s="25"/>
      <c r="R77" s="25"/>
      <c r="S77" s="25"/>
      <c r="T77" s="25"/>
      <c r="U77" s="25"/>
      <c r="V77" s="25"/>
      <c r="W77" s="25"/>
      <c r="X77" s="25"/>
      <c r="Y77" s="25"/>
      <c r="Z77" s="25"/>
      <c r="AA77" s="25"/>
      <c r="AB77" s="25"/>
      <c r="AC77" s="25"/>
      <c r="AD77" s="66"/>
      <c r="AE77" s="66"/>
      <c r="AF77" s="23"/>
      <c r="AG77" s="23"/>
      <c r="AH77" s="41"/>
      <c r="AI77" s="41"/>
      <c r="AJ77" s="41"/>
      <c r="AK77" s="41"/>
      <c r="AL77" s="41"/>
      <c r="AM77" s="41"/>
      <c r="AN77" s="41"/>
      <c r="AO77" s="41"/>
      <c r="AP77" s="25"/>
      <c r="AQ77" s="25"/>
      <c r="AR77" s="25"/>
      <c r="AS77" s="25"/>
      <c r="AT77" s="25"/>
      <c r="AU77" s="25"/>
      <c r="AV77" s="25"/>
      <c r="AW77" s="25"/>
      <c r="AX77" s="25"/>
      <c r="AY77" s="25"/>
      <c r="AZ77" s="25"/>
      <c r="BA77" s="25"/>
      <c r="BB77" s="25"/>
      <c r="BC77" s="25"/>
      <c r="BD77" s="25"/>
      <c r="BE77" s="25"/>
      <c r="BF77" s="25"/>
      <c r="BG77" s="25"/>
      <c r="BH77" s="25"/>
      <c r="BI77" s="66"/>
      <c r="BJ77" s="66"/>
      <c r="BK77" s="13"/>
      <c r="BL77" s="13"/>
    </row>
    <row r="78" spans="1:64" ht="14.25" customHeight="1">
      <c r="A78" s="23"/>
      <c r="B78" s="23"/>
      <c r="C78" s="41"/>
      <c r="D78" s="41"/>
      <c r="E78" s="41"/>
      <c r="F78" s="41"/>
      <c r="G78" s="41"/>
      <c r="H78" s="41"/>
      <c r="I78" s="41"/>
      <c r="J78" s="41"/>
      <c r="K78" s="25"/>
      <c r="L78" s="25"/>
      <c r="M78" s="25"/>
      <c r="N78" s="25"/>
      <c r="O78" s="25"/>
      <c r="P78" s="25"/>
      <c r="Q78" s="25"/>
      <c r="R78" s="25"/>
      <c r="S78" s="25"/>
      <c r="T78" s="25"/>
      <c r="U78" s="25"/>
      <c r="V78" s="25"/>
      <c r="W78" s="25"/>
      <c r="X78" s="25"/>
      <c r="Y78" s="25"/>
      <c r="Z78" s="25"/>
      <c r="AA78" s="25"/>
      <c r="AB78" s="25"/>
      <c r="AC78" s="25"/>
      <c r="AD78" s="31"/>
      <c r="AE78" s="31"/>
      <c r="AF78" s="23"/>
      <c r="AG78" s="23"/>
      <c r="AH78" s="41"/>
      <c r="AI78" s="41"/>
      <c r="AJ78" s="41"/>
      <c r="AK78" s="41"/>
      <c r="AL78" s="41"/>
      <c r="AM78" s="41"/>
      <c r="AN78" s="41"/>
      <c r="AO78" s="41"/>
      <c r="AP78" s="25"/>
      <c r="AQ78" s="25"/>
      <c r="AR78" s="25"/>
      <c r="AS78" s="25"/>
      <c r="AT78" s="25"/>
      <c r="AU78" s="25"/>
      <c r="AV78" s="25"/>
      <c r="AW78" s="25"/>
      <c r="AX78" s="25"/>
      <c r="AY78" s="25"/>
      <c r="AZ78" s="25"/>
      <c r="BA78" s="25"/>
      <c r="BB78" s="25"/>
      <c r="BC78" s="25"/>
      <c r="BD78" s="25"/>
      <c r="BE78" s="25"/>
      <c r="BF78" s="25"/>
      <c r="BG78" s="25"/>
      <c r="BH78" s="25"/>
      <c r="BI78" s="31"/>
      <c r="BJ78" s="31"/>
      <c r="BK78" s="13"/>
      <c r="BL78" s="13"/>
    </row>
    <row r="79" spans="1:64" ht="14.25" customHeight="1">
      <c r="A79" s="23"/>
      <c r="B79" s="23"/>
      <c r="C79" s="41"/>
      <c r="D79" s="41"/>
      <c r="E79" s="41"/>
      <c r="F79" s="41"/>
      <c r="G79" s="41"/>
      <c r="H79" s="41"/>
      <c r="I79" s="41"/>
      <c r="J79" s="41"/>
      <c r="K79" s="25"/>
      <c r="L79" s="25"/>
      <c r="M79" s="25"/>
      <c r="N79" s="25"/>
      <c r="O79" s="25"/>
      <c r="P79" s="25"/>
      <c r="Q79" s="25"/>
      <c r="R79" s="25"/>
      <c r="S79" s="25"/>
      <c r="T79" s="25"/>
      <c r="U79" s="25"/>
      <c r="V79" s="25"/>
      <c r="W79" s="25"/>
      <c r="X79" s="25"/>
      <c r="Y79" s="25"/>
      <c r="Z79" s="25"/>
      <c r="AA79" s="25"/>
      <c r="AB79" s="25"/>
      <c r="AC79" s="25"/>
      <c r="AD79" s="66"/>
      <c r="AE79" s="66"/>
      <c r="AF79" s="23"/>
      <c r="AG79" s="23"/>
      <c r="AH79" s="41"/>
      <c r="AI79" s="41"/>
      <c r="AJ79" s="41"/>
      <c r="AK79" s="41"/>
      <c r="AL79" s="41"/>
      <c r="AM79" s="41"/>
      <c r="AN79" s="41"/>
      <c r="AO79" s="41"/>
      <c r="AP79" s="25"/>
      <c r="AQ79" s="25"/>
      <c r="AR79" s="25"/>
      <c r="AS79" s="25"/>
      <c r="AT79" s="25"/>
      <c r="AU79" s="25"/>
      <c r="AV79" s="25"/>
      <c r="AW79" s="25"/>
      <c r="AX79" s="25"/>
      <c r="AY79" s="25"/>
      <c r="AZ79" s="25"/>
      <c r="BA79" s="25"/>
      <c r="BB79" s="25"/>
      <c r="BC79" s="25"/>
      <c r="BD79" s="25"/>
      <c r="BE79" s="25"/>
      <c r="BF79" s="25"/>
      <c r="BG79" s="25"/>
      <c r="BH79" s="25"/>
      <c r="BI79" s="66"/>
      <c r="BJ79" s="66"/>
      <c r="BK79" s="13"/>
      <c r="BL79" s="13"/>
    </row>
    <row r="80" spans="1:64" ht="14.25" customHeight="1">
      <c r="BL80" s="13"/>
    </row>
    <row r="81" spans="1:64" ht="14.25" customHeight="1">
      <c r="BL81" s="13"/>
    </row>
    <row r="82" spans="1:64" ht="14.25" customHeight="1">
      <c r="BL82" s="13"/>
    </row>
    <row r="83" spans="1:64" ht="14.25" customHeight="1">
      <c r="BL83" s="13"/>
    </row>
    <row r="84" spans="1:64" ht="14.25" customHeight="1">
      <c r="A84" s="13"/>
      <c r="B84" s="13"/>
      <c r="C84" s="13"/>
      <c r="D84" s="13"/>
      <c r="E84" s="13"/>
      <c r="F84" s="13"/>
      <c r="G84" s="13"/>
      <c r="H84" s="13"/>
      <c r="I84" s="13"/>
      <c r="J84" s="13"/>
      <c r="K84" s="13"/>
      <c r="L84" s="13"/>
      <c r="M84" s="13"/>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6"/>
      <c r="AL84" s="756"/>
      <c r="AM84" s="756"/>
      <c r="AN84" s="756"/>
      <c r="AO84" s="756"/>
      <c r="AP84" s="756"/>
      <c r="AQ84" s="756"/>
      <c r="AR84" s="756"/>
      <c r="AS84" s="756"/>
      <c r="AT84" s="756"/>
      <c r="AU84" s="756"/>
      <c r="AV84" s="756"/>
      <c r="AW84" s="756"/>
      <c r="AX84" s="756"/>
      <c r="AY84" s="756"/>
      <c r="AZ84" s="756"/>
      <c r="BA84" s="756"/>
      <c r="BB84" s="756"/>
      <c r="BC84" s="756"/>
      <c r="BD84" s="756"/>
      <c r="BE84" s="756"/>
      <c r="BF84" s="756"/>
      <c r="BG84" s="481"/>
      <c r="BH84" s="756"/>
      <c r="BI84" s="68"/>
      <c r="BJ84" s="68"/>
      <c r="BK84" s="13"/>
      <c r="BL84" s="13"/>
    </row>
    <row r="85" spans="1:64" ht="14.25" customHeight="1">
      <c r="A85" s="13"/>
      <c r="B85" s="13"/>
      <c r="C85" s="13"/>
      <c r="D85" s="13"/>
      <c r="E85" s="13"/>
      <c r="F85" s="13"/>
      <c r="G85" s="13"/>
      <c r="H85" s="13"/>
      <c r="I85" s="13"/>
      <c r="J85" s="13"/>
      <c r="K85" s="13"/>
      <c r="L85" s="13"/>
      <c r="M85" s="13"/>
      <c r="N85" s="756"/>
      <c r="O85" s="756"/>
      <c r="P85" s="756"/>
      <c r="Q85" s="756"/>
      <c r="R85" s="756"/>
      <c r="S85" s="756"/>
      <c r="T85" s="756"/>
      <c r="U85" s="756"/>
      <c r="V85" s="756"/>
      <c r="W85" s="756"/>
      <c r="X85" s="756"/>
      <c r="Y85" s="756"/>
      <c r="Z85" s="756"/>
      <c r="AA85" s="756"/>
      <c r="AB85" s="756"/>
      <c r="AC85" s="756"/>
      <c r="AD85" s="756"/>
      <c r="AE85" s="756"/>
      <c r="AF85" s="756"/>
      <c r="AG85" s="756"/>
      <c r="AH85" s="756"/>
      <c r="AI85" s="756"/>
      <c r="AJ85" s="756"/>
      <c r="AK85" s="756"/>
      <c r="AL85" s="756"/>
      <c r="AM85" s="756"/>
      <c r="AN85" s="756"/>
      <c r="AO85" s="756"/>
      <c r="AP85" s="756"/>
      <c r="AQ85" s="756"/>
      <c r="AR85" s="756"/>
      <c r="AS85" s="756"/>
      <c r="AT85" s="756"/>
      <c r="AU85" s="756"/>
      <c r="AV85" s="756"/>
      <c r="AW85" s="756"/>
      <c r="AX85" s="756"/>
      <c r="AY85" s="756"/>
      <c r="AZ85" s="756"/>
      <c r="BA85" s="756"/>
      <c r="BB85" s="756"/>
      <c r="BC85" s="756"/>
      <c r="BD85" s="756"/>
      <c r="BE85" s="756"/>
      <c r="BF85" s="481"/>
      <c r="BG85" s="481"/>
      <c r="BH85" s="756"/>
      <c r="BI85" s="28"/>
      <c r="BJ85" s="28"/>
      <c r="BK85" s="13"/>
      <c r="BL85" s="13"/>
    </row>
    <row r="86" spans="1:64" ht="14.25" customHeight="1">
      <c r="A86" s="28"/>
      <c r="B86" s="28"/>
      <c r="C86" s="28"/>
      <c r="D86" s="28"/>
      <c r="E86" s="28"/>
      <c r="F86" s="28"/>
      <c r="G86" s="28"/>
      <c r="H86" s="28"/>
      <c r="I86" s="28"/>
      <c r="J86" s="28"/>
      <c r="K86" s="28"/>
      <c r="L86" s="28"/>
      <c r="M86" s="28"/>
      <c r="N86" s="756"/>
      <c r="O86" s="756"/>
      <c r="P86" s="756"/>
      <c r="Q86" s="756"/>
      <c r="R86" s="756"/>
      <c r="S86" s="756"/>
      <c r="T86" s="756"/>
      <c r="U86" s="756"/>
      <c r="V86" s="756"/>
      <c r="W86" s="756"/>
      <c r="X86" s="756"/>
      <c r="Y86" s="756"/>
      <c r="Z86" s="756"/>
      <c r="AA86" s="756"/>
      <c r="AB86" s="756"/>
      <c r="AC86" s="756"/>
      <c r="AD86" s="756"/>
      <c r="AE86" s="756"/>
      <c r="AF86" s="756"/>
      <c r="AG86" s="756"/>
      <c r="AH86" s="756"/>
      <c r="AI86" s="756"/>
      <c r="AJ86" s="756"/>
      <c r="AK86" s="756"/>
      <c r="AL86" s="756"/>
      <c r="AM86" s="756"/>
      <c r="AN86" s="756"/>
      <c r="AO86" s="756"/>
      <c r="AP86" s="756"/>
      <c r="AQ86" s="756"/>
      <c r="AR86" s="756"/>
      <c r="AS86" s="756"/>
      <c r="AT86" s="756"/>
      <c r="AU86" s="756"/>
      <c r="AV86" s="756"/>
      <c r="AW86" s="756"/>
      <c r="AX86" s="756"/>
      <c r="AY86" s="756"/>
      <c r="AZ86" s="756"/>
      <c r="BA86" s="756"/>
      <c r="BB86" s="756"/>
      <c r="BC86" s="756"/>
      <c r="BD86" s="756"/>
      <c r="BE86" s="756"/>
      <c r="BF86" s="481"/>
      <c r="BG86" s="481"/>
      <c r="BH86" s="25"/>
      <c r="BI86" s="13"/>
      <c r="BJ86" s="13"/>
      <c r="BL86" s="13"/>
    </row>
    <row r="87" spans="1:64" ht="14.25" customHeight="1">
      <c r="A87" s="23"/>
      <c r="B87" s="23"/>
      <c r="C87" s="44"/>
      <c r="D87" s="44"/>
      <c r="E87" s="44"/>
      <c r="F87" s="44"/>
      <c r="G87" s="44"/>
      <c r="H87" s="44"/>
      <c r="I87" s="44"/>
      <c r="J87" s="44"/>
      <c r="K87" s="44"/>
      <c r="L87" s="44"/>
      <c r="M87" s="44"/>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31"/>
      <c r="BJ87" s="31"/>
      <c r="BK87" s="13"/>
      <c r="BL87" s="13"/>
    </row>
    <row r="88" spans="1:64" ht="14.25" customHeight="1">
      <c r="A88" s="23"/>
      <c r="B88" s="23"/>
      <c r="C88" s="44"/>
      <c r="D88" s="44"/>
      <c r="E88" s="44"/>
      <c r="F88" s="44"/>
      <c r="G88" s="44"/>
      <c r="H88" s="44"/>
      <c r="I88" s="44"/>
      <c r="J88" s="44"/>
      <c r="K88" s="44"/>
      <c r="L88" s="44"/>
      <c r="M88" s="44"/>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66"/>
      <c r="BJ88" s="66"/>
      <c r="BK88" s="13"/>
      <c r="BL88" s="13"/>
    </row>
    <row r="89" spans="1:64" ht="14.25" customHeight="1">
      <c r="A89" s="23"/>
      <c r="B89" s="23"/>
      <c r="C89" s="44"/>
      <c r="D89" s="44"/>
      <c r="E89" s="44"/>
      <c r="F89" s="44"/>
      <c r="G89" s="44"/>
      <c r="H89" s="44"/>
      <c r="I89" s="44"/>
      <c r="J89" s="44"/>
      <c r="K89" s="44"/>
      <c r="L89" s="44"/>
      <c r="M89" s="44"/>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66"/>
      <c r="BK89" s="13"/>
      <c r="BL89" s="13"/>
    </row>
    <row r="90" spans="1:64" ht="14.25" customHeight="1">
      <c r="A90" s="23"/>
      <c r="B90" s="23"/>
      <c r="C90" s="44"/>
      <c r="D90" s="44"/>
      <c r="E90" s="44"/>
      <c r="F90" s="44"/>
      <c r="G90" s="44"/>
      <c r="H90" s="44"/>
      <c r="I90" s="44"/>
      <c r="J90" s="44"/>
      <c r="K90" s="44"/>
      <c r="L90" s="44"/>
      <c r="M90" s="44"/>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31"/>
      <c r="BJ90" s="31"/>
      <c r="BK90" s="13"/>
      <c r="BL90" s="13"/>
    </row>
    <row r="91" spans="1:64" ht="14.25" customHeight="1">
      <c r="A91" s="23"/>
      <c r="B91" s="23"/>
      <c r="C91" s="44"/>
      <c r="D91" s="44"/>
      <c r="E91" s="44"/>
      <c r="F91" s="44"/>
      <c r="G91" s="44"/>
      <c r="H91" s="44"/>
      <c r="I91" s="44"/>
      <c r="J91" s="44"/>
      <c r="K91" s="44"/>
      <c r="L91" s="44"/>
      <c r="M91" s="44"/>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66"/>
      <c r="BJ91" s="66"/>
      <c r="BK91" s="13"/>
      <c r="BL91" s="13"/>
    </row>
    <row r="92" spans="1:64" ht="14.25" customHeight="1">
      <c r="A92" s="23"/>
      <c r="B92" s="23"/>
      <c r="C92" s="44"/>
      <c r="D92" s="44"/>
      <c r="E92" s="44"/>
      <c r="F92" s="44"/>
      <c r="G92" s="44"/>
      <c r="H92" s="44"/>
      <c r="I92" s="44"/>
      <c r="J92" s="44"/>
      <c r="K92" s="44"/>
      <c r="L92" s="44"/>
      <c r="M92" s="44"/>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66"/>
      <c r="BK92" s="13"/>
      <c r="BL92" s="13"/>
    </row>
    <row r="93" spans="1:64" ht="14.25" customHeight="1">
      <c r="A93" s="23"/>
      <c r="B93" s="23"/>
      <c r="C93" s="44"/>
      <c r="D93" s="44"/>
      <c r="E93" s="44"/>
      <c r="F93" s="44"/>
      <c r="G93" s="44"/>
      <c r="H93" s="44"/>
      <c r="I93" s="44"/>
      <c r="J93" s="44"/>
      <c r="K93" s="44"/>
      <c r="L93" s="44"/>
      <c r="M93" s="44"/>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68"/>
      <c r="BJ93" s="68"/>
      <c r="BK93" s="13"/>
      <c r="BL93" s="13"/>
    </row>
    <row r="94" spans="1:64" ht="14.25" customHeight="1">
      <c r="A94" s="1177"/>
      <c r="B94" s="1177"/>
      <c r="C94" s="1177"/>
      <c r="D94" s="25"/>
      <c r="E94" s="477"/>
      <c r="F94" s="44"/>
      <c r="G94" s="44"/>
      <c r="H94" s="481"/>
      <c r="I94" s="28"/>
      <c r="J94" s="44"/>
      <c r="K94" s="28"/>
      <c r="L94" s="28"/>
      <c r="M94" s="25"/>
      <c r="N94" s="25"/>
      <c r="O94" s="25"/>
      <c r="P94" s="25"/>
      <c r="Q94" s="25"/>
      <c r="R94" s="25"/>
      <c r="S94" s="25"/>
      <c r="T94" s="25"/>
      <c r="U94" s="28"/>
      <c r="V94" s="28"/>
      <c r="W94" s="28"/>
      <c r="X94" s="28"/>
      <c r="Y94" s="67"/>
      <c r="Z94" s="67"/>
      <c r="AA94" s="1178"/>
      <c r="AB94" s="1178"/>
      <c r="AC94" s="1178"/>
      <c r="AD94" s="1178"/>
      <c r="AE94" s="67"/>
      <c r="AF94" s="67"/>
      <c r="AG94" s="28"/>
      <c r="AH94" s="28"/>
      <c r="AI94" s="477"/>
      <c r="AJ94" s="477"/>
      <c r="AK94" s="477"/>
      <c r="AL94" s="477"/>
      <c r="AM94" s="28"/>
      <c r="AN94" s="67"/>
      <c r="AO94" s="67"/>
      <c r="AP94" s="67"/>
      <c r="AQ94" s="67"/>
      <c r="AR94" s="25"/>
      <c r="AS94" s="477"/>
      <c r="AT94" s="756"/>
      <c r="AU94" s="756"/>
      <c r="AV94" s="756"/>
      <c r="AW94" s="756"/>
      <c r="AX94" s="756"/>
      <c r="AY94" s="756"/>
      <c r="AZ94" s="28"/>
      <c r="BA94" s="28"/>
      <c r="BB94" s="28"/>
      <c r="BC94" s="28"/>
      <c r="BD94" s="1179"/>
      <c r="BE94" s="1179"/>
      <c r="BF94" s="1179"/>
      <c r="BG94" s="1179"/>
      <c r="BH94" s="1179"/>
      <c r="BI94" s="28"/>
      <c r="BJ94" s="28"/>
      <c r="BK94" s="13"/>
      <c r="BL94" s="13"/>
    </row>
    <row r="95" spans="1:64" ht="14.25" customHeight="1">
      <c r="BL95" s="13"/>
    </row>
    <row r="96" spans="1:64" ht="14.25" customHeight="1">
      <c r="BL96" s="13"/>
    </row>
    <row r="97" spans="64:64" ht="14.25" customHeight="1">
      <c r="BL97" s="13"/>
    </row>
    <row r="98" spans="64:64" ht="14.25" customHeight="1">
      <c r="BL98" s="13"/>
    </row>
    <row r="99" spans="64:64" ht="14.25" customHeight="1">
      <c r="BL99" s="13"/>
    </row>
    <row r="100" spans="64:64" ht="14.25" customHeight="1">
      <c r="BL100" s="13"/>
    </row>
    <row r="101" spans="64:64" ht="14.25" customHeight="1">
      <c r="BL101" s="13"/>
    </row>
    <row r="102" spans="64:64" ht="14.25" customHeight="1">
      <c r="BL102" s="13"/>
    </row>
    <row r="103" spans="64:64" ht="14.25" customHeight="1">
      <c r="BL103" s="13"/>
    </row>
    <row r="104" spans="64:64" ht="14.25" customHeight="1">
      <c r="BL104" s="13"/>
    </row>
    <row r="105" spans="64:64" ht="14.25" customHeight="1">
      <c r="BL105" s="13"/>
    </row>
    <row r="106" spans="64:64" ht="14.25" customHeight="1">
      <c r="BL106" s="13"/>
    </row>
    <row r="107" spans="64:64" ht="14.25" customHeight="1">
      <c r="BL107" s="13"/>
    </row>
    <row r="108" spans="64:64" ht="14.25" customHeight="1">
      <c r="BL108" s="13"/>
    </row>
    <row r="109" spans="64:64" ht="14.25" customHeight="1">
      <c r="BL109" s="13"/>
    </row>
    <row r="110" spans="64:64" ht="14.25" customHeight="1">
      <c r="BL110" s="13"/>
    </row>
    <row r="111" spans="64:64" ht="14.25" customHeight="1">
      <c r="BL111" s="13"/>
    </row>
    <row r="112" spans="64:64" ht="14.25" customHeight="1"/>
    <row r="113" spans="1:76" ht="14.25" customHeight="1">
      <c r="BL113" s="13"/>
    </row>
    <row r="114" spans="1:76" ht="14.25" customHeight="1">
      <c r="A114" s="1180"/>
      <c r="B114" s="1180"/>
      <c r="C114" s="1180"/>
      <c r="D114" s="25"/>
      <c r="E114" s="756"/>
      <c r="F114" s="756"/>
      <c r="G114" s="756"/>
      <c r="H114" s="756"/>
      <c r="I114" s="756"/>
      <c r="J114" s="756"/>
      <c r="K114" s="756"/>
      <c r="L114" s="756"/>
      <c r="M114" s="25"/>
      <c r="N114" s="25"/>
      <c r="O114" s="25"/>
      <c r="P114" s="25"/>
      <c r="Q114" s="25"/>
      <c r="R114" s="25"/>
      <c r="S114" s="25"/>
      <c r="T114" s="25"/>
      <c r="U114" s="67"/>
      <c r="V114" s="67"/>
      <c r="W114" s="67"/>
      <c r="X114" s="67"/>
      <c r="Y114" s="25"/>
      <c r="Z114" s="477"/>
      <c r="AA114" s="13"/>
      <c r="AB114" s="13"/>
      <c r="AC114" s="13"/>
      <c r="AD114" s="13"/>
      <c r="AE114" s="13"/>
      <c r="AF114" s="13"/>
      <c r="AG114" s="25"/>
      <c r="AH114" s="477"/>
      <c r="AI114" s="477"/>
      <c r="AJ114" s="477"/>
      <c r="AK114" s="477"/>
      <c r="AL114" s="477"/>
      <c r="AM114" s="477"/>
      <c r="AN114" s="67"/>
      <c r="AO114" s="28"/>
      <c r="AP114" s="28"/>
      <c r="AQ114" s="1181"/>
      <c r="AR114" s="25"/>
      <c r="AS114" s="477"/>
      <c r="AT114" s="13"/>
      <c r="AU114" s="13"/>
      <c r="AV114" s="28"/>
      <c r="AW114" s="25"/>
      <c r="AX114" s="28"/>
      <c r="AY114" s="28"/>
      <c r="AZ114" s="13"/>
      <c r="BA114" s="13"/>
      <c r="BB114" s="756"/>
      <c r="BC114" s="756"/>
      <c r="BD114" s="1179"/>
      <c r="BE114" s="1179"/>
      <c r="BF114" s="1179"/>
      <c r="BG114" s="1179"/>
      <c r="BH114" s="1179"/>
      <c r="BI114" s="31"/>
      <c r="BJ114" s="31"/>
      <c r="BK114" s="13"/>
      <c r="BL114" s="13"/>
    </row>
    <row r="115" spans="1:76" ht="14.25" customHeight="1">
      <c r="A115" s="1180"/>
      <c r="B115" s="1180"/>
      <c r="C115" s="1180"/>
      <c r="D115" s="25"/>
      <c r="E115" s="756"/>
      <c r="F115" s="756"/>
      <c r="G115" s="756"/>
      <c r="H115" s="756"/>
      <c r="I115" s="756"/>
      <c r="J115" s="756"/>
      <c r="K115" s="756"/>
      <c r="L115" s="756"/>
      <c r="M115" s="25"/>
      <c r="N115" s="25"/>
      <c r="O115" s="25"/>
      <c r="P115" s="25"/>
      <c r="Q115" s="25"/>
      <c r="R115" s="25"/>
      <c r="S115" s="25"/>
      <c r="T115" s="25"/>
      <c r="U115" s="67"/>
      <c r="V115" s="67"/>
      <c r="W115" s="67"/>
      <c r="X115" s="67"/>
      <c r="Y115" s="25"/>
      <c r="Z115" s="477"/>
      <c r="AA115" s="28"/>
      <c r="AB115" s="28"/>
      <c r="AC115" s="757"/>
      <c r="AD115" s="757"/>
      <c r="AE115" s="28"/>
      <c r="AF115" s="28"/>
      <c r="AG115" s="25"/>
      <c r="AH115" s="477"/>
      <c r="AI115" s="756"/>
      <c r="AJ115" s="756"/>
      <c r="AK115" s="756"/>
      <c r="AL115" s="756"/>
      <c r="AM115" s="756"/>
      <c r="AN115" s="28"/>
      <c r="AO115" s="28"/>
      <c r="AP115" s="28"/>
      <c r="AQ115" s="25"/>
      <c r="AR115" s="477"/>
      <c r="AS115" s="477"/>
      <c r="AT115" s="477"/>
      <c r="AU115" s="477"/>
      <c r="AV115" s="477"/>
      <c r="AW115" s="477"/>
      <c r="AX115" s="477"/>
      <c r="AY115" s="477"/>
      <c r="AZ115" s="477"/>
      <c r="BA115" s="477"/>
      <c r="BB115" s="477"/>
      <c r="BC115" s="477"/>
      <c r="BD115" s="25"/>
      <c r="BE115" s="1182"/>
      <c r="BF115" s="756"/>
      <c r="BG115" s="1070"/>
      <c r="BH115" s="25"/>
      <c r="BI115" s="66"/>
      <c r="BJ115" s="66"/>
      <c r="BK115" s="13"/>
      <c r="BL115" s="13"/>
    </row>
    <row r="116" spans="1:76" ht="14.25" customHeight="1">
      <c r="A116" s="1180"/>
      <c r="B116" s="1180"/>
      <c r="C116" s="1180"/>
      <c r="D116" s="25"/>
      <c r="E116" s="756"/>
      <c r="F116" s="756"/>
      <c r="G116" s="756"/>
      <c r="H116" s="756"/>
      <c r="I116" s="756"/>
      <c r="J116" s="756"/>
      <c r="K116" s="756"/>
      <c r="L116" s="756"/>
      <c r="M116" s="25"/>
      <c r="N116" s="25"/>
      <c r="O116" s="25"/>
      <c r="P116" s="25"/>
      <c r="Q116" s="25"/>
      <c r="R116" s="25"/>
      <c r="S116" s="25"/>
      <c r="T116" s="25"/>
      <c r="U116" s="1179"/>
      <c r="V116" s="1179"/>
      <c r="W116" s="1179"/>
      <c r="X116" s="1179"/>
      <c r="Y116" s="25"/>
      <c r="Z116" s="477"/>
      <c r="AA116" s="477"/>
      <c r="AB116" s="477"/>
      <c r="AC116" s="477"/>
      <c r="AD116" s="477"/>
      <c r="AE116" s="28"/>
      <c r="AF116" s="28"/>
      <c r="AG116" s="25"/>
      <c r="AH116" s="477"/>
      <c r="AI116" s="477"/>
      <c r="AJ116" s="477"/>
      <c r="AK116" s="477"/>
      <c r="AL116" s="477"/>
      <c r="AM116" s="477"/>
      <c r="AN116" s="1179"/>
      <c r="AO116" s="1179"/>
      <c r="AP116" s="1179"/>
      <c r="AQ116" s="25"/>
      <c r="AR116" s="25"/>
      <c r="AS116" s="477"/>
      <c r="AT116" s="28"/>
      <c r="AU116" s="28"/>
      <c r="AV116" s="28"/>
      <c r="AW116" s="13"/>
      <c r="AX116" s="13"/>
      <c r="AY116" s="28"/>
      <c r="AZ116" s="25"/>
      <c r="BA116" s="477"/>
      <c r="BB116" s="28"/>
      <c r="BC116" s="28"/>
      <c r="BD116" s="25"/>
      <c r="BE116" s="1182"/>
      <c r="BF116" s="27"/>
      <c r="BG116" s="1070"/>
      <c r="BH116" s="25"/>
      <c r="BI116" s="68"/>
      <c r="BJ116" s="68"/>
      <c r="BK116" s="13"/>
      <c r="BL116" s="13"/>
    </row>
    <row r="117" spans="1:76" ht="14.25" customHeight="1">
      <c r="A117" s="1180"/>
      <c r="B117" s="1180"/>
      <c r="C117" s="1180"/>
      <c r="D117" s="25"/>
      <c r="E117" s="477"/>
      <c r="F117" s="27"/>
      <c r="G117" s="27"/>
      <c r="H117" s="27"/>
      <c r="I117" s="27"/>
      <c r="J117" s="27"/>
      <c r="K117" s="27"/>
      <c r="L117" s="27"/>
      <c r="M117" s="25"/>
      <c r="N117" s="25"/>
      <c r="O117" s="25"/>
      <c r="P117" s="25"/>
      <c r="Q117" s="25"/>
      <c r="R117" s="25"/>
      <c r="S117" s="25"/>
      <c r="T117" s="25"/>
      <c r="U117" s="25"/>
      <c r="V117" s="477"/>
      <c r="W117" s="28"/>
      <c r="X117" s="28"/>
      <c r="Y117" s="25"/>
      <c r="Z117" s="756"/>
      <c r="AA117" s="756"/>
      <c r="AB117" s="756"/>
      <c r="AC117" s="756"/>
      <c r="AD117" s="756"/>
      <c r="AE117" s="756"/>
      <c r="AF117" s="756"/>
      <c r="AG117" s="25"/>
      <c r="AH117" s="477"/>
      <c r="AI117" s="477"/>
      <c r="AJ117" s="477"/>
      <c r="AK117" s="477"/>
      <c r="AL117" s="477"/>
      <c r="AM117" s="477"/>
      <c r="AN117" s="67"/>
      <c r="AO117" s="67"/>
      <c r="AP117" s="67"/>
      <c r="AQ117" s="67"/>
      <c r="AR117" s="25"/>
      <c r="AS117" s="477"/>
      <c r="AT117" s="477"/>
      <c r="AU117" s="477"/>
      <c r="AV117" s="477"/>
      <c r="AW117" s="477"/>
      <c r="AX117" s="477"/>
      <c r="AY117" s="477"/>
      <c r="AZ117" s="25"/>
      <c r="BA117" s="756"/>
      <c r="BB117" s="756"/>
      <c r="BC117" s="756"/>
      <c r="BD117" s="1179"/>
      <c r="BE117" s="1179"/>
      <c r="BF117" s="1179"/>
      <c r="BG117" s="1179"/>
      <c r="BH117" s="1179"/>
      <c r="BI117" s="28"/>
      <c r="BJ117" s="28"/>
      <c r="BK117" s="13"/>
      <c r="BL117" s="13"/>
    </row>
    <row r="118" spans="1:76" ht="14.25" customHeight="1">
      <c r="A118" s="1180"/>
      <c r="B118" s="1180"/>
      <c r="C118" s="1180"/>
      <c r="D118" s="25"/>
      <c r="E118" s="756"/>
      <c r="F118" s="756"/>
      <c r="G118" s="756"/>
      <c r="H118" s="756"/>
      <c r="I118" s="756"/>
      <c r="J118" s="756"/>
      <c r="K118" s="756"/>
      <c r="L118" s="756"/>
      <c r="M118" s="25"/>
      <c r="N118" s="25"/>
      <c r="O118" s="25"/>
      <c r="P118" s="25"/>
      <c r="Q118" s="25"/>
      <c r="R118" s="25"/>
      <c r="S118" s="25"/>
      <c r="T118" s="25"/>
      <c r="U118" s="25"/>
      <c r="V118" s="477"/>
      <c r="W118" s="28"/>
      <c r="X118" s="28"/>
      <c r="Y118" s="25"/>
      <c r="Z118" s="756"/>
      <c r="AA118" s="756"/>
      <c r="AB118" s="756"/>
      <c r="AC118" s="756"/>
      <c r="AD118" s="756"/>
      <c r="AE118" s="756"/>
      <c r="AF118" s="756"/>
      <c r="AG118" s="25"/>
      <c r="AH118" s="756"/>
      <c r="AI118" s="756"/>
      <c r="AJ118" s="756"/>
      <c r="AK118" s="756"/>
      <c r="AL118" s="756"/>
      <c r="AM118" s="756"/>
      <c r="AN118" s="67"/>
      <c r="AO118" s="67"/>
      <c r="AP118" s="67"/>
      <c r="AQ118" s="67"/>
      <c r="AR118" s="25"/>
      <c r="AS118" s="477"/>
      <c r="AT118" s="477"/>
      <c r="AU118" s="477"/>
      <c r="AV118" s="477"/>
      <c r="AW118" s="477"/>
      <c r="AX118" s="477"/>
      <c r="AY118" s="477"/>
      <c r="AZ118" s="25"/>
      <c r="BA118" s="756"/>
      <c r="BB118" s="756"/>
      <c r="BC118" s="756"/>
      <c r="BD118" s="25"/>
      <c r="BE118" s="1182"/>
      <c r="BF118" s="756"/>
      <c r="BG118" s="1070"/>
      <c r="BH118" s="25"/>
      <c r="BI118" s="4"/>
      <c r="BJ118" s="4"/>
      <c r="BK118" s="13"/>
      <c r="BL118" s="13"/>
    </row>
    <row r="119" spans="1:76" ht="14.25" customHeight="1">
      <c r="A119" s="1180"/>
      <c r="B119" s="1180"/>
      <c r="C119" s="1180"/>
      <c r="D119" s="25"/>
      <c r="E119" s="756"/>
      <c r="F119" s="756"/>
      <c r="G119" s="756"/>
      <c r="H119" s="756"/>
      <c r="I119" s="756"/>
      <c r="J119" s="756"/>
      <c r="K119" s="756"/>
      <c r="L119" s="756"/>
      <c r="M119" s="25"/>
      <c r="N119" s="25"/>
      <c r="O119" s="25"/>
      <c r="P119" s="25"/>
      <c r="Q119" s="25"/>
      <c r="R119" s="25"/>
      <c r="S119" s="25"/>
      <c r="T119" s="25"/>
      <c r="U119" s="28"/>
      <c r="V119" s="28"/>
      <c r="W119" s="28"/>
      <c r="X119" s="28"/>
      <c r="Y119" s="25"/>
      <c r="Z119" s="477"/>
      <c r="AA119" s="756"/>
      <c r="AB119" s="756"/>
      <c r="AC119" s="756"/>
      <c r="AD119" s="756"/>
      <c r="AE119" s="28"/>
      <c r="AF119" s="28"/>
      <c r="AG119" s="25"/>
      <c r="AH119" s="756"/>
      <c r="AI119" s="756"/>
      <c r="AJ119" s="756"/>
      <c r="AK119" s="756"/>
      <c r="AL119" s="756"/>
      <c r="AM119" s="756"/>
      <c r="AN119" s="1179"/>
      <c r="AO119" s="1179"/>
      <c r="AP119" s="1179"/>
      <c r="AQ119" s="1179"/>
      <c r="AR119" s="25"/>
      <c r="AS119" s="477"/>
      <c r="AT119" s="756"/>
      <c r="AU119" s="756"/>
      <c r="AV119" s="756"/>
      <c r="AW119" s="756"/>
      <c r="AX119" s="756"/>
      <c r="AY119" s="756"/>
      <c r="AZ119" s="25"/>
      <c r="BA119" s="477"/>
      <c r="BB119" s="28"/>
      <c r="BC119" s="28"/>
      <c r="BD119" s="25"/>
      <c r="BE119" s="1182"/>
      <c r="BF119" s="27"/>
      <c r="BG119" s="1070"/>
      <c r="BH119" s="25"/>
      <c r="BI119" s="44"/>
      <c r="BJ119" s="44"/>
      <c r="BK119" s="13"/>
      <c r="BL119" s="13"/>
    </row>
    <row r="120" spans="1:76" ht="14.25" customHeight="1">
      <c r="A120" s="1180"/>
      <c r="B120" s="1180"/>
      <c r="C120" s="1180"/>
      <c r="D120" s="25"/>
      <c r="E120" s="477"/>
      <c r="F120" s="44"/>
      <c r="G120" s="44"/>
      <c r="H120" s="481"/>
      <c r="I120" s="28"/>
      <c r="J120" s="44"/>
      <c r="K120" s="28"/>
      <c r="L120" s="28"/>
      <c r="M120" s="25"/>
      <c r="N120" s="25"/>
      <c r="O120" s="25"/>
      <c r="P120" s="25"/>
      <c r="Q120" s="25"/>
      <c r="R120" s="25"/>
      <c r="S120" s="25"/>
      <c r="T120" s="25"/>
      <c r="U120" s="28"/>
      <c r="V120" s="28"/>
      <c r="W120" s="28"/>
      <c r="X120" s="28"/>
      <c r="Y120" s="67"/>
      <c r="Z120" s="67"/>
      <c r="AA120" s="1178"/>
      <c r="AB120" s="1178"/>
      <c r="AC120" s="1178"/>
      <c r="AD120" s="1178"/>
      <c r="AE120" s="67"/>
      <c r="AF120" s="67"/>
      <c r="AG120" s="28"/>
      <c r="AH120" s="28"/>
      <c r="AI120" s="477"/>
      <c r="AJ120" s="477"/>
      <c r="AK120" s="477"/>
      <c r="AL120" s="477"/>
      <c r="AM120" s="28"/>
      <c r="AN120" s="67"/>
      <c r="AO120" s="67"/>
      <c r="AP120" s="67"/>
      <c r="AQ120" s="67"/>
      <c r="AR120" s="25"/>
      <c r="AS120" s="477"/>
      <c r="AT120" s="756"/>
      <c r="AU120" s="756"/>
      <c r="AV120" s="756"/>
      <c r="AW120" s="756"/>
      <c r="AX120" s="756"/>
      <c r="AY120" s="756"/>
      <c r="AZ120" s="28"/>
      <c r="BA120" s="28"/>
      <c r="BB120" s="28"/>
      <c r="BC120" s="28"/>
      <c r="BD120" s="1179"/>
      <c r="BE120" s="1179"/>
      <c r="BF120" s="1179"/>
      <c r="BG120" s="1179"/>
      <c r="BH120" s="1179"/>
      <c r="BI120" s="28"/>
      <c r="BJ120" s="28"/>
      <c r="BK120" s="13"/>
      <c r="BL120" s="13"/>
    </row>
    <row r="121" spans="1:76" ht="14.25" customHeight="1">
      <c r="A121" s="1180"/>
      <c r="B121" s="1180"/>
      <c r="C121" s="1180"/>
      <c r="D121" s="25"/>
      <c r="E121" s="477"/>
      <c r="F121" s="477"/>
      <c r="G121" s="477"/>
      <c r="H121" s="477"/>
      <c r="I121" s="33"/>
      <c r="J121" s="33"/>
      <c r="K121" s="33"/>
      <c r="L121" s="33"/>
      <c r="M121" s="25"/>
      <c r="N121" s="477"/>
      <c r="O121" s="44"/>
      <c r="P121" s="44"/>
      <c r="Q121" s="44"/>
      <c r="R121" s="44"/>
      <c r="S121" s="44"/>
      <c r="T121" s="28"/>
      <c r="U121" s="28"/>
      <c r="V121" s="28"/>
      <c r="W121" s="28"/>
      <c r="X121" s="28"/>
      <c r="Y121" s="25"/>
      <c r="Z121" s="754"/>
      <c r="AA121" s="754"/>
      <c r="AB121" s="28"/>
      <c r="AC121" s="28"/>
      <c r="AD121" s="28"/>
      <c r="AE121" s="28"/>
      <c r="AF121" s="28"/>
      <c r="AG121" s="28"/>
      <c r="AH121" s="28"/>
      <c r="AI121" s="28"/>
      <c r="AJ121" s="28"/>
      <c r="AK121" s="28"/>
      <c r="AL121" s="28"/>
      <c r="AM121" s="25"/>
      <c r="AN121" s="67"/>
      <c r="AO121" s="67"/>
      <c r="AP121" s="67"/>
      <c r="AQ121" s="67"/>
      <c r="AR121" s="25"/>
      <c r="AS121" s="477"/>
      <c r="AT121" s="477"/>
      <c r="AU121" s="28"/>
      <c r="AV121" s="28"/>
      <c r="AW121" s="28"/>
      <c r="AX121" s="28"/>
      <c r="AY121" s="28"/>
      <c r="AZ121" s="28"/>
      <c r="BA121" s="28"/>
      <c r="BB121" s="28"/>
      <c r="BC121" s="25"/>
      <c r="BD121" s="25"/>
      <c r="BE121" s="1182"/>
      <c r="BF121" s="756"/>
      <c r="BG121" s="1070"/>
      <c r="BH121" s="25"/>
      <c r="BI121" s="28"/>
      <c r="BJ121" s="28"/>
      <c r="BK121" s="13"/>
      <c r="BL121" s="13"/>
    </row>
    <row r="122" spans="1:76" ht="14.25" customHeight="1">
      <c r="A122" s="1180"/>
      <c r="B122" s="1180"/>
      <c r="C122" s="1180"/>
      <c r="D122" s="25"/>
      <c r="E122" s="477"/>
      <c r="F122" s="477"/>
      <c r="G122" s="477"/>
      <c r="H122" s="477"/>
      <c r="I122" s="33"/>
      <c r="J122" s="33"/>
      <c r="K122" s="33"/>
      <c r="L122" s="33"/>
      <c r="M122" s="25"/>
      <c r="N122" s="477"/>
      <c r="O122" s="28"/>
      <c r="P122" s="28"/>
      <c r="Q122" s="28"/>
      <c r="R122" s="28"/>
      <c r="S122" s="28"/>
      <c r="T122" s="28"/>
      <c r="U122" s="28"/>
      <c r="V122" s="28"/>
      <c r="W122" s="28"/>
      <c r="X122" s="28"/>
      <c r="Y122" s="25"/>
      <c r="Z122" s="754"/>
      <c r="AA122" s="754"/>
      <c r="AB122" s="28"/>
      <c r="AC122" s="28"/>
      <c r="AD122" s="28"/>
      <c r="AE122" s="28"/>
      <c r="AF122" s="28"/>
      <c r="AG122" s="28"/>
      <c r="AH122" s="28"/>
      <c r="AI122" s="28"/>
      <c r="AJ122" s="28"/>
      <c r="AK122" s="28"/>
      <c r="AL122" s="28"/>
      <c r="AM122" s="25"/>
      <c r="AN122" s="1179"/>
      <c r="AO122" s="1179"/>
      <c r="AP122" s="1179"/>
      <c r="AQ122" s="1179"/>
      <c r="AR122" s="25"/>
      <c r="AS122" s="477"/>
      <c r="AT122" s="477"/>
      <c r="AU122" s="28"/>
      <c r="AV122" s="28"/>
      <c r="AW122" s="28"/>
      <c r="AX122" s="28"/>
      <c r="AY122" s="28"/>
      <c r="AZ122" s="28"/>
      <c r="BA122" s="28"/>
      <c r="BB122" s="28"/>
      <c r="BC122" s="25"/>
      <c r="BD122" s="25"/>
      <c r="BE122" s="1182"/>
      <c r="BF122" s="27"/>
      <c r="BG122" s="1070"/>
      <c r="BH122" s="25"/>
      <c r="BI122" s="4"/>
      <c r="BJ122" s="13"/>
      <c r="BK122" s="13"/>
      <c r="BL122" s="13"/>
    </row>
    <row r="123" spans="1:76" ht="14.25" customHeight="1">
      <c r="A123" s="1177"/>
      <c r="B123" s="1177"/>
      <c r="C123" s="1177"/>
      <c r="D123" s="25"/>
      <c r="E123" s="477"/>
      <c r="F123" s="28"/>
      <c r="G123" s="28"/>
      <c r="H123" s="28"/>
      <c r="I123" s="481"/>
      <c r="J123" s="28"/>
      <c r="K123" s="28"/>
      <c r="L123" s="28"/>
      <c r="M123" s="25"/>
      <c r="N123" s="477"/>
      <c r="O123" s="28"/>
      <c r="P123" s="28"/>
      <c r="Q123" s="28"/>
      <c r="R123" s="28"/>
      <c r="S123" s="28"/>
      <c r="T123" s="28"/>
      <c r="U123" s="28"/>
      <c r="V123" s="28"/>
      <c r="W123" s="28"/>
      <c r="X123" s="28"/>
      <c r="Y123" s="25"/>
      <c r="Z123" s="754"/>
      <c r="AA123" s="754"/>
      <c r="AB123" s="28"/>
      <c r="AC123" s="28"/>
      <c r="AD123" s="28"/>
      <c r="AE123" s="28"/>
      <c r="AF123" s="28"/>
      <c r="AG123" s="28"/>
      <c r="AH123" s="28"/>
      <c r="AI123" s="28"/>
      <c r="AJ123" s="28"/>
      <c r="AK123" s="28"/>
      <c r="AL123" s="28"/>
      <c r="AM123" s="25"/>
      <c r="AN123" s="1179"/>
      <c r="AO123" s="1179"/>
      <c r="AP123" s="1179"/>
      <c r="AQ123" s="1179"/>
      <c r="AR123" s="25"/>
      <c r="AS123" s="477"/>
      <c r="AT123" s="477"/>
      <c r="AU123" s="28"/>
      <c r="AV123" s="28"/>
      <c r="AW123" s="28"/>
      <c r="AX123" s="28"/>
      <c r="AY123" s="28"/>
      <c r="AZ123" s="28"/>
      <c r="BA123" s="28"/>
      <c r="BB123" s="28"/>
      <c r="BC123" s="25"/>
      <c r="BD123" s="25"/>
      <c r="BE123" s="1182"/>
      <c r="BF123" s="27"/>
      <c r="BG123" s="1070"/>
      <c r="BH123" s="25"/>
      <c r="BI123" s="13"/>
      <c r="BJ123" s="13"/>
      <c r="BK123" s="13"/>
      <c r="BL123" s="13"/>
    </row>
    <row r="124" spans="1:76" s="2" customFormat="1" ht="14.25" customHeight="1">
      <c r="A124" s="1177"/>
      <c r="B124" s="1177"/>
      <c r="C124" s="1177"/>
      <c r="D124" s="25"/>
      <c r="E124" s="756"/>
      <c r="F124" s="756"/>
      <c r="G124" s="756"/>
      <c r="H124" s="756"/>
      <c r="I124" s="756"/>
      <c r="J124" s="756"/>
      <c r="K124" s="756"/>
      <c r="L124" s="756"/>
      <c r="M124" s="25"/>
      <c r="N124" s="25"/>
      <c r="O124" s="25"/>
      <c r="P124" s="25"/>
      <c r="Q124" s="25"/>
      <c r="R124" s="25"/>
      <c r="S124" s="25"/>
      <c r="T124" s="25"/>
      <c r="U124" s="67"/>
      <c r="V124" s="67"/>
      <c r="W124" s="67"/>
      <c r="X124" s="67"/>
      <c r="Y124" s="25"/>
      <c r="Z124" s="477"/>
      <c r="AA124" s="13"/>
      <c r="AB124" s="13"/>
      <c r="AC124" s="13"/>
      <c r="AD124" s="13"/>
      <c r="AE124" s="13"/>
      <c r="AF124" s="13"/>
      <c r="AG124" s="25"/>
      <c r="AH124" s="477"/>
      <c r="AI124" s="477"/>
      <c r="AJ124" s="477"/>
      <c r="AK124" s="477"/>
      <c r="AL124" s="477"/>
      <c r="AM124" s="477"/>
      <c r="AN124" s="67"/>
      <c r="AO124" s="28"/>
      <c r="AP124" s="28"/>
      <c r="AQ124" s="1181"/>
      <c r="AR124" s="25"/>
      <c r="AS124" s="477"/>
      <c r="AT124" s="13"/>
      <c r="AU124" s="13"/>
      <c r="AV124" s="28"/>
      <c r="AW124" s="25"/>
      <c r="AX124" s="28"/>
      <c r="AY124" s="28"/>
      <c r="AZ124" s="13"/>
      <c r="BA124" s="13"/>
      <c r="BB124" s="756"/>
      <c r="BC124" s="756"/>
      <c r="BD124" s="1179"/>
      <c r="BE124" s="1179"/>
      <c r="BF124" s="1179"/>
      <c r="BG124" s="1179"/>
      <c r="BH124" s="1179"/>
      <c r="BI124" s="13"/>
      <c r="BJ124" s="13"/>
      <c r="BK124" s="13"/>
      <c r="BL124" s="13"/>
      <c r="BM124" s="3"/>
      <c r="BN124" s="3"/>
      <c r="BO124" s="3"/>
      <c r="BP124" s="3"/>
      <c r="BQ124" s="3"/>
      <c r="BR124" s="3"/>
      <c r="BS124" s="3"/>
      <c r="BT124" s="3"/>
      <c r="BU124" s="3"/>
      <c r="BV124" s="3"/>
      <c r="BW124" s="3"/>
      <c r="BX124" s="3"/>
    </row>
    <row r="125" spans="1:76" s="2" customFormat="1" ht="14.25" customHeight="1">
      <c r="A125" s="1177"/>
      <c r="B125" s="1177"/>
      <c r="C125" s="1177"/>
      <c r="D125" s="25"/>
      <c r="E125" s="756"/>
      <c r="F125" s="756"/>
      <c r="G125" s="756"/>
      <c r="H125" s="756"/>
      <c r="I125" s="756"/>
      <c r="J125" s="756"/>
      <c r="K125" s="756"/>
      <c r="L125" s="756"/>
      <c r="M125" s="25"/>
      <c r="N125" s="25"/>
      <c r="O125" s="25"/>
      <c r="P125" s="25"/>
      <c r="Q125" s="25"/>
      <c r="R125" s="25"/>
      <c r="S125" s="25"/>
      <c r="T125" s="25"/>
      <c r="U125" s="67"/>
      <c r="V125" s="67"/>
      <c r="W125" s="67"/>
      <c r="X125" s="67"/>
      <c r="Y125" s="25"/>
      <c r="Z125" s="477"/>
      <c r="AA125" s="28"/>
      <c r="AB125" s="28"/>
      <c r="AC125" s="757"/>
      <c r="AD125" s="757"/>
      <c r="AE125" s="28"/>
      <c r="AF125" s="28"/>
      <c r="AG125" s="25"/>
      <c r="AH125" s="477"/>
      <c r="AI125" s="756"/>
      <c r="AJ125" s="756"/>
      <c r="AK125" s="756"/>
      <c r="AL125" s="756"/>
      <c r="AM125" s="756"/>
      <c r="AN125" s="28"/>
      <c r="AO125" s="28"/>
      <c r="AP125" s="28"/>
      <c r="AQ125" s="25"/>
      <c r="AR125" s="477"/>
      <c r="AS125" s="477"/>
      <c r="AT125" s="477"/>
      <c r="AU125" s="477"/>
      <c r="AV125" s="477"/>
      <c r="AW125" s="477"/>
      <c r="AX125" s="477"/>
      <c r="AY125" s="477"/>
      <c r="AZ125" s="477"/>
      <c r="BA125" s="477"/>
      <c r="BB125" s="477"/>
      <c r="BC125" s="477"/>
      <c r="BD125" s="25"/>
      <c r="BE125" s="1182"/>
      <c r="BF125" s="756"/>
      <c r="BG125" s="1070"/>
      <c r="BH125" s="25"/>
      <c r="BI125" s="13"/>
      <c r="BJ125" s="13"/>
      <c r="BK125" s="13"/>
      <c r="BL125" s="13"/>
      <c r="BM125" s="3"/>
      <c r="BN125" s="3"/>
      <c r="BO125" s="3"/>
      <c r="BP125" s="3"/>
      <c r="BQ125" s="3"/>
      <c r="BR125" s="3"/>
      <c r="BS125" s="3"/>
      <c r="BT125" s="3"/>
      <c r="BU125" s="3"/>
      <c r="BV125" s="3"/>
      <c r="BW125" s="3"/>
      <c r="BX125" s="3"/>
    </row>
    <row r="126" spans="1:76" s="2" customFormat="1" ht="14.25" customHeight="1">
      <c r="A126" s="1177"/>
      <c r="B126" s="1177"/>
      <c r="C126" s="1177"/>
      <c r="D126" s="25"/>
      <c r="E126" s="756"/>
      <c r="F126" s="756"/>
      <c r="G126" s="756"/>
      <c r="H126" s="756"/>
      <c r="I126" s="756"/>
      <c r="J126" s="756"/>
      <c r="K126" s="756"/>
      <c r="L126" s="756"/>
      <c r="M126" s="25"/>
      <c r="N126" s="25"/>
      <c r="O126" s="25"/>
      <c r="P126" s="25"/>
      <c r="Q126" s="25"/>
      <c r="R126" s="25"/>
      <c r="S126" s="25"/>
      <c r="T126" s="25"/>
      <c r="U126" s="1179"/>
      <c r="V126" s="1179"/>
      <c r="W126" s="1179"/>
      <c r="X126" s="1179"/>
      <c r="Y126" s="25"/>
      <c r="Z126" s="477"/>
      <c r="AA126" s="477"/>
      <c r="AB126" s="477"/>
      <c r="AC126" s="477"/>
      <c r="AD126" s="477"/>
      <c r="AE126" s="28"/>
      <c r="AF126" s="28"/>
      <c r="AG126" s="25"/>
      <c r="AH126" s="477"/>
      <c r="AI126" s="477"/>
      <c r="AJ126" s="477"/>
      <c r="AK126" s="477"/>
      <c r="AL126" s="477"/>
      <c r="AM126" s="477"/>
      <c r="AN126" s="1179"/>
      <c r="AO126" s="1179"/>
      <c r="AP126" s="1179"/>
      <c r="AQ126" s="25"/>
      <c r="AR126" s="25"/>
      <c r="AS126" s="477"/>
      <c r="AT126" s="28"/>
      <c r="AU126" s="28"/>
      <c r="AV126" s="28"/>
      <c r="AW126" s="13"/>
      <c r="AX126" s="13"/>
      <c r="AY126" s="28"/>
      <c r="AZ126" s="25"/>
      <c r="BA126" s="477"/>
      <c r="BB126" s="28"/>
      <c r="BC126" s="28"/>
      <c r="BD126" s="25"/>
      <c r="BE126" s="1182"/>
      <c r="BF126" s="27"/>
      <c r="BG126" s="1070"/>
      <c r="BH126" s="25"/>
      <c r="BI126" s="13"/>
      <c r="BJ126" s="13"/>
      <c r="BK126" s="13"/>
      <c r="BL126" s="13"/>
      <c r="BM126" s="3"/>
      <c r="BN126" s="3"/>
      <c r="BO126" s="3"/>
      <c r="BP126" s="3"/>
      <c r="BQ126" s="3"/>
      <c r="BR126" s="3"/>
      <c r="BS126" s="3"/>
      <c r="BT126" s="3"/>
      <c r="BU126" s="3"/>
      <c r="BV126" s="3"/>
      <c r="BW126" s="3"/>
      <c r="BX126" s="3"/>
    </row>
    <row r="127" spans="1:76" s="2" customFormat="1" ht="14.25" customHeight="1">
      <c r="A127" s="1177"/>
      <c r="B127" s="1177"/>
      <c r="C127" s="1177"/>
      <c r="D127" s="25"/>
      <c r="E127" s="477"/>
      <c r="F127" s="27"/>
      <c r="G127" s="27"/>
      <c r="H127" s="27"/>
      <c r="I127" s="27"/>
      <c r="J127" s="27"/>
      <c r="K127" s="27"/>
      <c r="L127" s="27"/>
      <c r="M127" s="25"/>
      <c r="N127" s="25"/>
      <c r="O127" s="25"/>
      <c r="P127" s="25"/>
      <c r="Q127" s="25"/>
      <c r="R127" s="25"/>
      <c r="S127" s="25"/>
      <c r="T127" s="25"/>
      <c r="U127" s="25"/>
      <c r="V127" s="477"/>
      <c r="W127" s="28"/>
      <c r="X127" s="28"/>
      <c r="Y127" s="25"/>
      <c r="Z127" s="756"/>
      <c r="AA127" s="756"/>
      <c r="AB127" s="756"/>
      <c r="AC127" s="756"/>
      <c r="AD127" s="756"/>
      <c r="AE127" s="756"/>
      <c r="AF127" s="756"/>
      <c r="AG127" s="25"/>
      <c r="AH127" s="477"/>
      <c r="AI127" s="477"/>
      <c r="AJ127" s="477"/>
      <c r="AK127" s="477"/>
      <c r="AL127" s="477"/>
      <c r="AM127" s="477"/>
      <c r="AN127" s="67"/>
      <c r="AO127" s="67"/>
      <c r="AP127" s="67"/>
      <c r="AQ127" s="67"/>
      <c r="AR127" s="25"/>
      <c r="AS127" s="477"/>
      <c r="AT127" s="477"/>
      <c r="AU127" s="477"/>
      <c r="AV127" s="477"/>
      <c r="AW127" s="477"/>
      <c r="AX127" s="477"/>
      <c r="AY127" s="477"/>
      <c r="AZ127" s="25"/>
      <c r="BA127" s="756"/>
      <c r="BB127" s="756"/>
      <c r="BC127" s="756"/>
      <c r="BD127" s="1179"/>
      <c r="BE127" s="1179"/>
      <c r="BF127" s="1179"/>
      <c r="BG127" s="1179"/>
      <c r="BH127" s="1179"/>
      <c r="BI127" s="13"/>
      <c r="BJ127" s="13"/>
      <c r="BK127" s="13"/>
      <c r="BL127" s="13"/>
      <c r="BM127" s="3"/>
      <c r="BN127" s="3"/>
      <c r="BO127" s="3"/>
      <c r="BP127" s="3"/>
      <c r="BQ127" s="3"/>
      <c r="BR127" s="3"/>
      <c r="BS127" s="3"/>
      <c r="BT127" s="3"/>
      <c r="BU127" s="3"/>
      <c r="BV127" s="3"/>
      <c r="BW127" s="3"/>
      <c r="BX127" s="3"/>
    </row>
    <row r="128" spans="1:76" s="2" customFormat="1" ht="14.25" customHeight="1">
      <c r="A128" s="1177"/>
      <c r="B128" s="1177"/>
      <c r="C128" s="1177"/>
      <c r="D128" s="25"/>
      <c r="E128" s="756"/>
      <c r="F128" s="756"/>
      <c r="G128" s="756"/>
      <c r="H128" s="756"/>
      <c r="I128" s="756"/>
      <c r="J128" s="756"/>
      <c r="K128" s="756"/>
      <c r="L128" s="756"/>
      <c r="M128" s="25"/>
      <c r="N128" s="25"/>
      <c r="O128" s="25"/>
      <c r="P128" s="25"/>
      <c r="Q128" s="25"/>
      <c r="R128" s="25"/>
      <c r="S128" s="25"/>
      <c r="T128" s="25"/>
      <c r="U128" s="25"/>
      <c r="V128" s="477"/>
      <c r="W128" s="28"/>
      <c r="X128" s="28"/>
      <c r="Y128" s="25"/>
      <c r="Z128" s="756"/>
      <c r="AA128" s="756"/>
      <c r="AB128" s="756"/>
      <c r="AC128" s="756"/>
      <c r="AD128" s="756"/>
      <c r="AE128" s="756"/>
      <c r="AF128" s="756"/>
      <c r="AG128" s="25"/>
      <c r="AH128" s="756"/>
      <c r="AI128" s="756"/>
      <c r="AJ128" s="756"/>
      <c r="AK128" s="756"/>
      <c r="AL128" s="756"/>
      <c r="AM128" s="756"/>
      <c r="AN128" s="67"/>
      <c r="AO128" s="67"/>
      <c r="AP128" s="67"/>
      <c r="AQ128" s="67"/>
      <c r="AR128" s="25"/>
      <c r="AS128" s="477"/>
      <c r="AT128" s="477"/>
      <c r="AU128" s="477"/>
      <c r="AV128" s="477"/>
      <c r="AW128" s="477"/>
      <c r="AX128" s="477"/>
      <c r="AY128" s="477"/>
      <c r="AZ128" s="25"/>
      <c r="BA128" s="756"/>
      <c r="BB128" s="756"/>
      <c r="BC128" s="756"/>
      <c r="BD128" s="25"/>
      <c r="BE128" s="1182"/>
      <c r="BF128" s="756"/>
      <c r="BG128" s="1070"/>
      <c r="BH128" s="25"/>
      <c r="BI128" s="13"/>
      <c r="BJ128" s="13"/>
      <c r="BK128" s="13"/>
      <c r="BL128" s="13"/>
      <c r="BM128" s="3"/>
      <c r="BN128" s="3"/>
      <c r="BO128" s="3"/>
      <c r="BP128" s="3"/>
      <c r="BQ128" s="3"/>
      <c r="BR128" s="3"/>
      <c r="BS128" s="3"/>
      <c r="BT128" s="3"/>
      <c r="BU128" s="3"/>
      <c r="BV128" s="3"/>
      <c r="BW128" s="3"/>
      <c r="BX128" s="3"/>
    </row>
    <row r="129" spans="1:76" s="2" customFormat="1" ht="14.25" customHeight="1">
      <c r="A129" s="1177"/>
      <c r="B129" s="1177"/>
      <c r="C129" s="1177"/>
      <c r="D129" s="25"/>
      <c r="E129" s="756"/>
      <c r="F129" s="756"/>
      <c r="G129" s="756"/>
      <c r="H129" s="756"/>
      <c r="I129" s="756"/>
      <c r="J129" s="756"/>
      <c r="K129" s="756"/>
      <c r="L129" s="756"/>
      <c r="M129" s="25"/>
      <c r="N129" s="25"/>
      <c r="O129" s="25"/>
      <c r="P129" s="25"/>
      <c r="Q129" s="25"/>
      <c r="R129" s="25"/>
      <c r="S129" s="25"/>
      <c r="T129" s="25"/>
      <c r="U129" s="28"/>
      <c r="V129" s="28"/>
      <c r="W129" s="28"/>
      <c r="X129" s="28"/>
      <c r="Y129" s="25"/>
      <c r="Z129" s="477"/>
      <c r="AA129" s="756"/>
      <c r="AB129" s="756"/>
      <c r="AC129" s="756"/>
      <c r="AD129" s="756"/>
      <c r="AE129" s="28"/>
      <c r="AF129" s="28"/>
      <c r="AG129" s="25"/>
      <c r="AH129" s="756"/>
      <c r="AI129" s="756"/>
      <c r="AJ129" s="756"/>
      <c r="AK129" s="756"/>
      <c r="AL129" s="756"/>
      <c r="AM129" s="756"/>
      <c r="AN129" s="1179"/>
      <c r="AO129" s="1179"/>
      <c r="AP129" s="1179"/>
      <c r="AQ129" s="1179"/>
      <c r="AR129" s="25"/>
      <c r="AS129" s="477"/>
      <c r="AT129" s="756"/>
      <c r="AU129" s="756"/>
      <c r="AV129" s="756"/>
      <c r="AW129" s="756"/>
      <c r="AX129" s="756"/>
      <c r="AY129" s="756"/>
      <c r="AZ129" s="25"/>
      <c r="BA129" s="477"/>
      <c r="BB129" s="28"/>
      <c r="BC129" s="28"/>
      <c r="BD129" s="25"/>
      <c r="BE129" s="1182"/>
      <c r="BF129" s="27"/>
      <c r="BG129" s="1070"/>
      <c r="BH129" s="25"/>
      <c r="BI129" s="13"/>
      <c r="BJ129" s="13"/>
      <c r="BK129" s="13"/>
      <c r="BL129" s="13"/>
      <c r="BM129" s="3"/>
      <c r="BN129" s="3"/>
      <c r="BO129" s="3"/>
      <c r="BP129" s="3"/>
      <c r="BQ129" s="3"/>
      <c r="BR129" s="3"/>
      <c r="BS129" s="3"/>
      <c r="BT129" s="3"/>
      <c r="BU129" s="3"/>
      <c r="BV129" s="3"/>
      <c r="BW129" s="3"/>
      <c r="BX129" s="3"/>
    </row>
    <row r="130" spans="1:76" s="2" customFormat="1" ht="14.25" customHeight="1">
      <c r="A130" s="1177"/>
      <c r="B130" s="1177"/>
      <c r="C130" s="1177"/>
      <c r="D130" s="25"/>
      <c r="E130" s="477"/>
      <c r="F130" s="44"/>
      <c r="G130" s="44"/>
      <c r="H130" s="481"/>
      <c r="I130" s="28"/>
      <c r="J130" s="44"/>
      <c r="K130" s="28"/>
      <c r="L130" s="28"/>
      <c r="M130" s="25"/>
      <c r="N130" s="25"/>
      <c r="O130" s="25"/>
      <c r="P130" s="25"/>
      <c r="Q130" s="25"/>
      <c r="R130" s="25"/>
      <c r="S130" s="25"/>
      <c r="T130" s="25"/>
      <c r="U130" s="28"/>
      <c r="V130" s="28"/>
      <c r="W130" s="28"/>
      <c r="X130" s="28"/>
      <c r="Y130" s="67"/>
      <c r="Z130" s="67"/>
      <c r="AA130" s="1178"/>
      <c r="AB130" s="1178"/>
      <c r="AC130" s="1178"/>
      <c r="AD130" s="1178"/>
      <c r="AE130" s="67"/>
      <c r="AF130" s="67"/>
      <c r="AG130" s="28"/>
      <c r="AH130" s="28"/>
      <c r="AI130" s="477"/>
      <c r="AJ130" s="477"/>
      <c r="AK130" s="477"/>
      <c r="AL130" s="477"/>
      <c r="AM130" s="28"/>
      <c r="AN130" s="67"/>
      <c r="AO130" s="67"/>
      <c r="AP130" s="67"/>
      <c r="AQ130" s="67"/>
      <c r="AR130" s="25"/>
      <c r="AS130" s="477"/>
      <c r="AT130" s="756"/>
      <c r="AU130" s="756"/>
      <c r="AV130" s="756"/>
      <c r="AW130" s="756"/>
      <c r="AX130" s="756"/>
      <c r="AY130" s="756"/>
      <c r="AZ130" s="28"/>
      <c r="BA130" s="28"/>
      <c r="BB130" s="28"/>
      <c r="BC130" s="28"/>
      <c r="BD130" s="1179"/>
      <c r="BE130" s="1179"/>
      <c r="BF130" s="1179"/>
      <c r="BG130" s="1179"/>
      <c r="BH130" s="1179"/>
      <c r="BI130" s="13"/>
      <c r="BJ130" s="13"/>
      <c r="BK130" s="13"/>
      <c r="BL130" s="13"/>
      <c r="BM130" s="3"/>
      <c r="BN130" s="3"/>
      <c r="BO130" s="3"/>
      <c r="BP130" s="3"/>
      <c r="BQ130" s="3"/>
      <c r="BR130" s="3"/>
      <c r="BS130" s="3"/>
      <c r="BT130" s="3"/>
      <c r="BU130" s="3"/>
      <c r="BV130" s="3"/>
      <c r="BW130" s="3"/>
      <c r="BX130" s="3"/>
    </row>
    <row r="131" spans="1:76" s="2" customFormat="1" ht="14.25" customHeight="1">
      <c r="A131" s="1177"/>
      <c r="B131" s="1177"/>
      <c r="C131" s="1177"/>
      <c r="D131" s="25"/>
      <c r="E131" s="477"/>
      <c r="F131" s="477"/>
      <c r="G131" s="477"/>
      <c r="H131" s="477"/>
      <c r="I131" s="33"/>
      <c r="J131" s="33"/>
      <c r="K131" s="33"/>
      <c r="L131" s="33"/>
      <c r="M131" s="25"/>
      <c r="N131" s="477"/>
      <c r="O131" s="44"/>
      <c r="P131" s="44"/>
      <c r="Q131" s="44"/>
      <c r="R131" s="44"/>
      <c r="S131" s="44"/>
      <c r="T131" s="28"/>
      <c r="U131" s="28"/>
      <c r="V131" s="28"/>
      <c r="W131" s="28"/>
      <c r="X131" s="28"/>
      <c r="Y131" s="25"/>
      <c r="Z131" s="754"/>
      <c r="AA131" s="754"/>
      <c r="AB131" s="28"/>
      <c r="AC131" s="28"/>
      <c r="AD131" s="28"/>
      <c r="AE131" s="28"/>
      <c r="AF131" s="28"/>
      <c r="AG131" s="28"/>
      <c r="AH131" s="28"/>
      <c r="AI131" s="28"/>
      <c r="AJ131" s="28"/>
      <c r="AK131" s="28"/>
      <c r="AL131" s="28"/>
      <c r="AM131" s="25"/>
      <c r="AN131" s="67"/>
      <c r="AO131" s="67"/>
      <c r="AP131" s="67"/>
      <c r="AQ131" s="67"/>
      <c r="AR131" s="25"/>
      <c r="AS131" s="477"/>
      <c r="AT131" s="477"/>
      <c r="AU131" s="28"/>
      <c r="AV131" s="28"/>
      <c r="AW131" s="28"/>
      <c r="AX131" s="28"/>
      <c r="AY131" s="28"/>
      <c r="AZ131" s="28"/>
      <c r="BA131" s="28"/>
      <c r="BB131" s="28"/>
      <c r="BC131" s="25"/>
      <c r="BD131" s="25"/>
      <c r="BE131" s="1182"/>
      <c r="BF131" s="756"/>
      <c r="BG131" s="1070"/>
      <c r="BH131" s="25"/>
      <c r="BI131" s="13"/>
      <c r="BJ131" s="13"/>
      <c r="BK131" s="13"/>
      <c r="BL131" s="13"/>
      <c r="BM131" s="3"/>
      <c r="BN131" s="3"/>
      <c r="BO131" s="3"/>
      <c r="BP131" s="3"/>
      <c r="BQ131" s="3"/>
      <c r="BR131" s="3"/>
      <c r="BS131" s="3"/>
      <c r="BT131" s="3"/>
      <c r="BU131" s="3"/>
      <c r="BV131" s="3"/>
      <c r="BW131" s="3"/>
      <c r="BX131" s="3"/>
    </row>
    <row r="132" spans="1:76" s="2" customFormat="1" ht="14.25" customHeight="1">
      <c r="A132" s="1177"/>
      <c r="B132" s="1177"/>
      <c r="C132" s="1177"/>
      <c r="D132" s="25"/>
      <c r="E132" s="477"/>
      <c r="F132" s="477"/>
      <c r="G132" s="477"/>
      <c r="H132" s="477"/>
      <c r="I132" s="33"/>
      <c r="J132" s="33"/>
      <c r="K132" s="33"/>
      <c r="L132" s="33"/>
      <c r="M132" s="25"/>
      <c r="N132" s="477"/>
      <c r="O132" s="28"/>
      <c r="P132" s="28"/>
      <c r="Q132" s="28"/>
      <c r="R132" s="28"/>
      <c r="S132" s="28"/>
      <c r="T132" s="28"/>
      <c r="U132" s="28"/>
      <c r="V132" s="28"/>
      <c r="W132" s="28"/>
      <c r="X132" s="28"/>
      <c r="Y132" s="25"/>
      <c r="Z132" s="754"/>
      <c r="AA132" s="754"/>
      <c r="AB132" s="28"/>
      <c r="AC132" s="28"/>
      <c r="AD132" s="28"/>
      <c r="AE132" s="28"/>
      <c r="AF132" s="28"/>
      <c r="AG132" s="28"/>
      <c r="AH132" s="28"/>
      <c r="AI132" s="28"/>
      <c r="AJ132" s="28"/>
      <c r="AK132" s="28"/>
      <c r="AL132" s="28"/>
      <c r="AM132" s="25"/>
      <c r="AN132" s="1179"/>
      <c r="AO132" s="1179"/>
      <c r="AP132" s="1179"/>
      <c r="AQ132" s="1179"/>
      <c r="AR132" s="25"/>
      <c r="AS132" s="477"/>
      <c r="AT132" s="477"/>
      <c r="AU132" s="28"/>
      <c r="AV132" s="28"/>
      <c r="AW132" s="28"/>
      <c r="AX132" s="28"/>
      <c r="AY132" s="28"/>
      <c r="AZ132" s="28"/>
      <c r="BA132" s="28"/>
      <c r="BB132" s="28"/>
      <c r="BC132" s="25"/>
      <c r="BD132" s="25"/>
      <c r="BE132" s="1182"/>
      <c r="BF132" s="27"/>
      <c r="BG132" s="1070"/>
      <c r="BH132" s="25"/>
      <c r="BI132" s="13"/>
      <c r="BJ132" s="13"/>
      <c r="BK132" s="13"/>
      <c r="BL132" s="13"/>
      <c r="BM132" s="3"/>
      <c r="BN132" s="3"/>
      <c r="BO132" s="3"/>
      <c r="BP132" s="3"/>
      <c r="BQ132" s="3"/>
      <c r="BR132" s="3"/>
      <c r="BS132" s="3"/>
      <c r="BT132" s="3"/>
      <c r="BU132" s="3"/>
      <c r="BV132" s="3"/>
      <c r="BW132" s="3"/>
      <c r="BX132" s="3"/>
    </row>
    <row r="133" spans="1:76" s="2" customFormat="1" ht="14.25" customHeight="1">
      <c r="A133" s="1177"/>
      <c r="B133" s="1177"/>
      <c r="C133" s="1177"/>
      <c r="D133" s="25"/>
      <c r="E133" s="477"/>
      <c r="F133" s="28"/>
      <c r="G133" s="28"/>
      <c r="H133" s="28"/>
      <c r="I133" s="481"/>
      <c r="J133" s="28"/>
      <c r="K133" s="28"/>
      <c r="L133" s="28"/>
      <c r="M133" s="25"/>
      <c r="N133" s="477"/>
      <c r="O133" s="28"/>
      <c r="P133" s="28"/>
      <c r="Q133" s="28"/>
      <c r="R133" s="28"/>
      <c r="S133" s="28"/>
      <c r="T133" s="28"/>
      <c r="U133" s="28"/>
      <c r="V133" s="28"/>
      <c r="W133" s="28"/>
      <c r="X133" s="28"/>
      <c r="Y133" s="25"/>
      <c r="Z133" s="754"/>
      <c r="AA133" s="754"/>
      <c r="AB133" s="28"/>
      <c r="AC133" s="28"/>
      <c r="AD133" s="28"/>
      <c r="AE133" s="28"/>
      <c r="AF133" s="28"/>
      <c r="AG133" s="28"/>
      <c r="AH133" s="28"/>
      <c r="AI133" s="28"/>
      <c r="AJ133" s="28"/>
      <c r="AK133" s="28"/>
      <c r="AL133" s="28"/>
      <c r="AM133" s="25"/>
      <c r="AN133" s="1179"/>
      <c r="AO133" s="1179"/>
      <c r="AP133" s="1179"/>
      <c r="AQ133" s="1179"/>
      <c r="AR133" s="25"/>
      <c r="AS133" s="477"/>
      <c r="AT133" s="477"/>
      <c r="AU133" s="28"/>
      <c r="AV133" s="28"/>
      <c r="AW133" s="28"/>
      <c r="AX133" s="28"/>
      <c r="AY133" s="28"/>
      <c r="AZ133" s="28"/>
      <c r="BA133" s="28"/>
      <c r="BB133" s="28"/>
      <c r="BC133" s="25"/>
      <c r="BD133" s="25"/>
      <c r="BE133" s="1182"/>
      <c r="BF133" s="27"/>
      <c r="BG133" s="1070"/>
      <c r="BH133" s="25"/>
      <c r="BI133" s="13"/>
      <c r="BJ133" s="13"/>
      <c r="BK133" s="13"/>
      <c r="BL133" s="13"/>
      <c r="BM133" s="3"/>
      <c r="BN133" s="3"/>
      <c r="BO133" s="3"/>
      <c r="BP133" s="3"/>
      <c r="BQ133" s="3"/>
      <c r="BR133" s="3"/>
      <c r="BS133" s="3"/>
      <c r="BT133" s="3"/>
      <c r="BU133" s="3"/>
      <c r="BV133" s="3"/>
      <c r="BW133" s="3"/>
      <c r="BX133" s="3"/>
    </row>
    <row r="134" spans="1:76" s="2" customFormat="1" ht="14.25" customHeight="1">
      <c r="A134" s="1180"/>
      <c r="B134" s="1180"/>
      <c r="C134" s="1180"/>
      <c r="D134" s="25"/>
      <c r="E134" s="756"/>
      <c r="F134" s="756"/>
      <c r="G134" s="756"/>
      <c r="H134" s="756"/>
      <c r="I134" s="756"/>
      <c r="J134" s="756"/>
      <c r="K134" s="756"/>
      <c r="L134" s="756"/>
      <c r="M134" s="25"/>
      <c r="N134" s="25"/>
      <c r="O134" s="25"/>
      <c r="P134" s="25"/>
      <c r="Q134" s="25"/>
      <c r="R134" s="25"/>
      <c r="S134" s="25"/>
      <c r="T134" s="25"/>
      <c r="U134" s="67"/>
      <c r="V134" s="67"/>
      <c r="W134" s="67"/>
      <c r="X134" s="67"/>
      <c r="Y134" s="25"/>
      <c r="Z134" s="477"/>
      <c r="AA134" s="13"/>
      <c r="AB134" s="13"/>
      <c r="AC134" s="13"/>
      <c r="AD134" s="13"/>
      <c r="AE134" s="13"/>
      <c r="AF134" s="13"/>
      <c r="AG134" s="25"/>
      <c r="AH134" s="477"/>
      <c r="AI134" s="477"/>
      <c r="AJ134" s="477"/>
      <c r="AK134" s="477"/>
      <c r="AL134" s="477"/>
      <c r="AM134" s="477"/>
      <c r="AN134" s="67"/>
      <c r="AO134" s="28"/>
      <c r="AP134" s="28"/>
      <c r="AQ134" s="1181"/>
      <c r="AR134" s="25"/>
      <c r="AS134" s="477"/>
      <c r="AT134" s="13"/>
      <c r="AU134" s="13"/>
      <c r="AV134" s="28"/>
      <c r="AW134" s="25"/>
      <c r="AX134" s="28"/>
      <c r="AY134" s="28"/>
      <c r="AZ134" s="13"/>
      <c r="BA134" s="13"/>
      <c r="BB134" s="756"/>
      <c r="BC134" s="756"/>
      <c r="BD134" s="1179"/>
      <c r="BE134" s="1179"/>
      <c r="BF134" s="1179"/>
      <c r="BG134" s="1179"/>
      <c r="BH134" s="1179"/>
      <c r="BK134" s="3"/>
      <c r="BL134" s="3"/>
      <c r="BM134" s="3"/>
      <c r="BN134" s="3"/>
      <c r="BO134" s="3"/>
      <c r="BP134" s="3"/>
      <c r="BQ134" s="3"/>
      <c r="BR134" s="3"/>
      <c r="BS134" s="3"/>
      <c r="BT134" s="3"/>
      <c r="BU134" s="3"/>
      <c r="BV134" s="3"/>
      <c r="BW134" s="3"/>
      <c r="BX134" s="3"/>
    </row>
    <row r="135" spans="1:76" s="2" customFormat="1" ht="14.25" customHeight="1">
      <c r="A135" s="1180"/>
      <c r="B135" s="1180"/>
      <c r="C135" s="1180"/>
      <c r="D135" s="25"/>
      <c r="E135" s="756"/>
      <c r="F135" s="756"/>
      <c r="G135" s="756"/>
      <c r="H135" s="756"/>
      <c r="I135" s="756"/>
      <c r="J135" s="756"/>
      <c r="K135" s="756"/>
      <c r="L135" s="756"/>
      <c r="M135" s="25"/>
      <c r="N135" s="25"/>
      <c r="O135" s="25"/>
      <c r="P135" s="25"/>
      <c r="Q135" s="25"/>
      <c r="R135" s="25"/>
      <c r="S135" s="25"/>
      <c r="T135" s="25"/>
      <c r="U135" s="67"/>
      <c r="V135" s="67"/>
      <c r="W135" s="67"/>
      <c r="X135" s="67"/>
      <c r="Y135" s="25"/>
      <c r="Z135" s="477"/>
      <c r="AA135" s="28"/>
      <c r="AB135" s="28"/>
      <c r="AC135" s="757"/>
      <c r="AD135" s="757"/>
      <c r="AE135" s="28"/>
      <c r="AF135" s="28"/>
      <c r="AG135" s="25"/>
      <c r="AH135" s="477"/>
      <c r="AI135" s="756"/>
      <c r="AJ135" s="756"/>
      <c r="AK135" s="756"/>
      <c r="AL135" s="756"/>
      <c r="AM135" s="756"/>
      <c r="AN135" s="28"/>
      <c r="AO135" s="28"/>
      <c r="AP135" s="28"/>
      <c r="AQ135" s="25"/>
      <c r="AR135" s="477"/>
      <c r="AS135" s="477"/>
      <c r="AT135" s="477"/>
      <c r="AU135" s="477"/>
      <c r="AV135" s="477"/>
      <c r="AW135" s="477"/>
      <c r="AX135" s="477"/>
      <c r="AY135" s="477"/>
      <c r="AZ135" s="477"/>
      <c r="BA135" s="477"/>
      <c r="BB135" s="477"/>
      <c r="BC135" s="477"/>
      <c r="BD135" s="25"/>
      <c r="BE135" s="1182"/>
      <c r="BF135" s="756"/>
      <c r="BG135" s="1070"/>
      <c r="BH135" s="25"/>
      <c r="BK135" s="3"/>
      <c r="BL135" s="3"/>
      <c r="BM135" s="3"/>
      <c r="BN135" s="3"/>
      <c r="BO135" s="3"/>
      <c r="BP135" s="3"/>
      <c r="BQ135" s="3"/>
      <c r="BR135" s="3"/>
      <c r="BS135" s="3"/>
      <c r="BT135" s="3"/>
      <c r="BU135" s="3"/>
      <c r="BV135" s="3"/>
      <c r="BW135" s="3"/>
      <c r="BX135" s="3"/>
    </row>
    <row r="136" spans="1:76" s="2" customFormat="1" ht="14.25" customHeight="1">
      <c r="A136" s="1180"/>
      <c r="B136" s="1180"/>
      <c r="C136" s="1180"/>
      <c r="D136" s="25"/>
      <c r="E136" s="756"/>
      <c r="F136" s="756"/>
      <c r="G136" s="756"/>
      <c r="H136" s="756"/>
      <c r="I136" s="756"/>
      <c r="J136" s="756"/>
      <c r="K136" s="756"/>
      <c r="L136" s="756"/>
      <c r="M136" s="25"/>
      <c r="N136" s="25"/>
      <c r="O136" s="25"/>
      <c r="P136" s="25"/>
      <c r="Q136" s="25"/>
      <c r="R136" s="25"/>
      <c r="S136" s="25"/>
      <c r="T136" s="25"/>
      <c r="U136" s="1179"/>
      <c r="V136" s="1179"/>
      <c r="W136" s="1179"/>
      <c r="X136" s="1179"/>
      <c r="Y136" s="25"/>
      <c r="Z136" s="477"/>
      <c r="AA136" s="477"/>
      <c r="AB136" s="477"/>
      <c r="AC136" s="477"/>
      <c r="AD136" s="477"/>
      <c r="AE136" s="28"/>
      <c r="AF136" s="28"/>
      <c r="AG136" s="25"/>
      <c r="AH136" s="477"/>
      <c r="AI136" s="477"/>
      <c r="AJ136" s="477"/>
      <c r="AK136" s="477"/>
      <c r="AL136" s="477"/>
      <c r="AM136" s="477"/>
      <c r="AN136" s="1179"/>
      <c r="AO136" s="1179"/>
      <c r="AP136" s="1179"/>
      <c r="AQ136" s="25"/>
      <c r="AR136" s="25"/>
      <c r="AS136" s="477"/>
      <c r="AT136" s="28"/>
      <c r="AU136" s="28"/>
      <c r="AV136" s="28"/>
      <c r="AW136" s="13"/>
      <c r="AX136" s="13"/>
      <c r="AY136" s="28"/>
      <c r="AZ136" s="25"/>
      <c r="BA136" s="477"/>
      <c r="BB136" s="28"/>
      <c r="BC136" s="28"/>
      <c r="BD136" s="25"/>
      <c r="BE136" s="1182"/>
      <c r="BF136" s="27"/>
      <c r="BG136" s="1070"/>
      <c r="BH136" s="25"/>
      <c r="BK136" s="3"/>
      <c r="BL136" s="3"/>
      <c r="BM136" s="3"/>
      <c r="BN136" s="3"/>
      <c r="BO136" s="3"/>
      <c r="BP136" s="3"/>
      <c r="BQ136" s="3"/>
      <c r="BR136" s="3"/>
      <c r="BS136" s="3"/>
      <c r="BT136" s="3"/>
      <c r="BU136" s="3"/>
      <c r="BV136" s="3"/>
      <c r="BW136" s="3"/>
      <c r="BX136" s="3"/>
    </row>
    <row r="137" spans="1:76" s="2" customFormat="1" ht="14.25" customHeight="1">
      <c r="A137" s="1180"/>
      <c r="B137" s="1180"/>
      <c r="C137" s="1180"/>
      <c r="D137" s="25"/>
      <c r="E137" s="477"/>
      <c r="F137" s="27"/>
      <c r="G137" s="27"/>
      <c r="H137" s="27"/>
      <c r="I137" s="27"/>
      <c r="J137" s="27"/>
      <c r="K137" s="27"/>
      <c r="L137" s="27"/>
      <c r="M137" s="25"/>
      <c r="N137" s="25"/>
      <c r="O137" s="25"/>
      <c r="P137" s="25"/>
      <c r="Q137" s="25"/>
      <c r="R137" s="25"/>
      <c r="S137" s="25"/>
      <c r="T137" s="25"/>
      <c r="U137" s="25"/>
      <c r="V137" s="477"/>
      <c r="W137" s="28"/>
      <c r="X137" s="28"/>
      <c r="Y137" s="25"/>
      <c r="Z137" s="756"/>
      <c r="AA137" s="756"/>
      <c r="AB137" s="756"/>
      <c r="AC137" s="756"/>
      <c r="AD137" s="756"/>
      <c r="AE137" s="756"/>
      <c r="AF137" s="756"/>
      <c r="AG137" s="25"/>
      <c r="AH137" s="477"/>
      <c r="AI137" s="477"/>
      <c r="AJ137" s="477"/>
      <c r="AK137" s="477"/>
      <c r="AL137" s="477"/>
      <c r="AM137" s="477"/>
      <c r="AN137" s="67"/>
      <c r="AO137" s="67"/>
      <c r="AP137" s="67"/>
      <c r="AQ137" s="67"/>
      <c r="AR137" s="25"/>
      <c r="AS137" s="477"/>
      <c r="AT137" s="477"/>
      <c r="AU137" s="477"/>
      <c r="AV137" s="477"/>
      <c r="AW137" s="477"/>
      <c r="AX137" s="477"/>
      <c r="AY137" s="477"/>
      <c r="AZ137" s="25"/>
      <c r="BA137" s="756"/>
      <c r="BB137" s="756"/>
      <c r="BC137" s="756"/>
      <c r="BD137" s="1179"/>
      <c r="BE137" s="1179"/>
      <c r="BF137" s="1179"/>
      <c r="BG137" s="1179"/>
      <c r="BH137" s="1179"/>
      <c r="BK137" s="3"/>
      <c r="BL137" s="3"/>
      <c r="BM137" s="3"/>
      <c r="BN137" s="3"/>
      <c r="BO137" s="3"/>
      <c r="BP137" s="3"/>
      <c r="BQ137" s="3"/>
      <c r="BR137" s="3"/>
      <c r="BS137" s="3"/>
      <c r="BT137" s="3"/>
      <c r="BU137" s="3"/>
      <c r="BV137" s="3"/>
      <c r="BW137" s="3"/>
      <c r="BX137" s="3"/>
    </row>
    <row r="138" spans="1:76" s="2" customFormat="1" ht="14.25" customHeight="1">
      <c r="A138" s="1180"/>
      <c r="B138" s="1180"/>
      <c r="C138" s="1180"/>
      <c r="D138" s="25"/>
      <c r="E138" s="756"/>
      <c r="F138" s="756"/>
      <c r="G138" s="756"/>
      <c r="H138" s="756"/>
      <c r="I138" s="756"/>
      <c r="J138" s="756"/>
      <c r="K138" s="756"/>
      <c r="L138" s="756"/>
      <c r="M138" s="25"/>
      <c r="N138" s="25"/>
      <c r="O138" s="25"/>
      <c r="P138" s="25"/>
      <c r="Q138" s="25"/>
      <c r="R138" s="25"/>
      <c r="S138" s="25"/>
      <c r="T138" s="25"/>
      <c r="U138" s="25"/>
      <c r="V138" s="477"/>
      <c r="W138" s="28"/>
      <c r="X138" s="28"/>
      <c r="Y138" s="25"/>
      <c r="Z138" s="756"/>
      <c r="AA138" s="756"/>
      <c r="AB138" s="756"/>
      <c r="AC138" s="756"/>
      <c r="AD138" s="756"/>
      <c r="AE138" s="756"/>
      <c r="AF138" s="756"/>
      <c r="AG138" s="25"/>
      <c r="AH138" s="756"/>
      <c r="AI138" s="756"/>
      <c r="AJ138" s="756"/>
      <c r="AK138" s="756"/>
      <c r="AL138" s="756"/>
      <c r="AM138" s="756"/>
      <c r="AN138" s="67"/>
      <c r="AO138" s="67"/>
      <c r="AP138" s="67"/>
      <c r="AQ138" s="67"/>
      <c r="AR138" s="25"/>
      <c r="AS138" s="477"/>
      <c r="AT138" s="477"/>
      <c r="AU138" s="477"/>
      <c r="AV138" s="477"/>
      <c r="AW138" s="477"/>
      <c r="AX138" s="477"/>
      <c r="AY138" s="477"/>
      <c r="AZ138" s="25"/>
      <c r="BA138" s="756"/>
      <c r="BB138" s="756"/>
      <c r="BC138" s="756"/>
      <c r="BD138" s="25"/>
      <c r="BE138" s="1182"/>
      <c r="BF138" s="756"/>
      <c r="BG138" s="1070"/>
      <c r="BH138" s="25"/>
      <c r="BK138" s="3"/>
      <c r="BL138" s="3"/>
      <c r="BM138" s="3"/>
      <c r="BN138" s="3"/>
      <c r="BO138" s="3"/>
      <c r="BP138" s="3"/>
      <c r="BQ138" s="3"/>
      <c r="BR138" s="3"/>
      <c r="BS138" s="3"/>
      <c r="BT138" s="3"/>
      <c r="BU138" s="3"/>
      <c r="BV138" s="3"/>
      <c r="BW138" s="3"/>
      <c r="BX138" s="3"/>
    </row>
    <row r="139" spans="1:76" s="2" customFormat="1" ht="14.25" customHeight="1">
      <c r="A139" s="1180"/>
      <c r="B139" s="1180"/>
      <c r="C139" s="1180"/>
      <c r="D139" s="25"/>
      <c r="E139" s="756"/>
      <c r="F139" s="756"/>
      <c r="G139" s="756"/>
      <c r="H139" s="756"/>
      <c r="I139" s="756"/>
      <c r="J139" s="756"/>
      <c r="K139" s="756"/>
      <c r="L139" s="756"/>
      <c r="M139" s="25"/>
      <c r="N139" s="25"/>
      <c r="O139" s="25"/>
      <c r="P139" s="25"/>
      <c r="Q139" s="25"/>
      <c r="R139" s="25"/>
      <c r="S139" s="25"/>
      <c r="T139" s="25"/>
      <c r="U139" s="28"/>
      <c r="V139" s="28"/>
      <c r="W139" s="28"/>
      <c r="X139" s="28"/>
      <c r="Y139" s="25"/>
      <c r="Z139" s="477"/>
      <c r="AA139" s="756"/>
      <c r="AB139" s="756"/>
      <c r="AC139" s="756"/>
      <c r="AD139" s="756"/>
      <c r="AE139" s="28"/>
      <c r="AF139" s="28"/>
      <c r="AG139" s="25"/>
      <c r="AH139" s="756"/>
      <c r="AI139" s="756"/>
      <c r="AJ139" s="756"/>
      <c r="AK139" s="756"/>
      <c r="AL139" s="756"/>
      <c r="AM139" s="756"/>
      <c r="AN139" s="1179"/>
      <c r="AO139" s="1179"/>
      <c r="AP139" s="1179"/>
      <c r="AQ139" s="1179"/>
      <c r="AR139" s="25"/>
      <c r="AS139" s="477"/>
      <c r="AT139" s="756"/>
      <c r="AU139" s="756"/>
      <c r="AV139" s="756"/>
      <c r="AW139" s="756"/>
      <c r="AX139" s="756"/>
      <c r="AY139" s="756"/>
      <c r="AZ139" s="25"/>
      <c r="BA139" s="477"/>
      <c r="BB139" s="28"/>
      <c r="BC139" s="28"/>
      <c r="BD139" s="25"/>
      <c r="BE139" s="1182"/>
      <c r="BF139" s="27"/>
      <c r="BG139" s="1070"/>
      <c r="BH139" s="25"/>
      <c r="BK139" s="3"/>
      <c r="BL139" s="3"/>
      <c r="BM139" s="3"/>
      <c r="BN139" s="3"/>
      <c r="BO139" s="3"/>
      <c r="BP139" s="3"/>
      <c r="BQ139" s="3"/>
      <c r="BR139" s="3"/>
      <c r="BS139" s="3"/>
      <c r="BT139" s="3"/>
      <c r="BU139" s="3"/>
      <c r="BV139" s="3"/>
      <c r="BW139" s="3"/>
      <c r="BX139" s="3"/>
    </row>
    <row r="140" spans="1:76" s="4" customFormat="1" ht="14.25" customHeight="1">
      <c r="A140" s="1180"/>
      <c r="B140" s="1180"/>
      <c r="C140" s="1180"/>
      <c r="D140" s="25"/>
      <c r="E140" s="477"/>
      <c r="F140" s="44"/>
      <c r="G140" s="44"/>
      <c r="H140" s="481"/>
      <c r="I140" s="28"/>
      <c r="J140" s="44"/>
      <c r="K140" s="28"/>
      <c r="L140" s="28"/>
      <c r="M140" s="25"/>
      <c r="N140" s="25"/>
      <c r="O140" s="25"/>
      <c r="P140" s="25"/>
      <c r="Q140" s="25"/>
      <c r="R140" s="25"/>
      <c r="S140" s="25"/>
      <c r="T140" s="25"/>
      <c r="U140" s="28"/>
      <c r="V140" s="28"/>
      <c r="W140" s="28"/>
      <c r="X140" s="28"/>
      <c r="Y140" s="67"/>
      <c r="Z140" s="67"/>
      <c r="AA140" s="1178"/>
      <c r="AB140" s="1178"/>
      <c r="AC140" s="1178"/>
      <c r="AD140" s="1178"/>
      <c r="AE140" s="67"/>
      <c r="AF140" s="67"/>
      <c r="AG140" s="28"/>
      <c r="AH140" s="28"/>
      <c r="AI140" s="477"/>
      <c r="AJ140" s="477"/>
      <c r="AK140" s="477"/>
      <c r="AL140" s="477"/>
      <c r="AM140" s="28"/>
      <c r="AN140" s="67"/>
      <c r="AO140" s="67"/>
      <c r="AP140" s="67"/>
      <c r="AQ140" s="67"/>
      <c r="AR140" s="25"/>
      <c r="AS140" s="477"/>
      <c r="AT140" s="756"/>
      <c r="AU140" s="756"/>
      <c r="AV140" s="756"/>
      <c r="AW140" s="756"/>
      <c r="AX140" s="756"/>
      <c r="AY140" s="756"/>
      <c r="AZ140" s="28"/>
      <c r="BA140" s="28"/>
      <c r="BB140" s="28"/>
      <c r="BC140" s="28"/>
      <c r="BD140" s="1179"/>
      <c r="BE140" s="1179"/>
      <c r="BF140" s="1179"/>
      <c r="BG140" s="1179"/>
      <c r="BH140" s="1179"/>
      <c r="BI140" s="2"/>
      <c r="BJ140" s="2"/>
      <c r="BK140" s="3"/>
      <c r="BL140" s="3"/>
      <c r="BM140" s="3"/>
      <c r="BN140" s="3"/>
      <c r="BO140" s="3"/>
      <c r="BP140" s="3"/>
      <c r="BQ140" s="3"/>
      <c r="BR140" s="3"/>
      <c r="BS140" s="3"/>
      <c r="BT140" s="3"/>
      <c r="BU140" s="3"/>
      <c r="BV140" s="3"/>
      <c r="BW140" s="3"/>
      <c r="BX140" s="3"/>
    </row>
    <row r="141" spans="1:76" s="4" customFormat="1" ht="14.25" customHeight="1">
      <c r="A141" s="1180"/>
      <c r="B141" s="1180"/>
      <c r="C141" s="1180"/>
      <c r="D141" s="25"/>
      <c r="E141" s="477"/>
      <c r="F141" s="477"/>
      <c r="G141" s="477"/>
      <c r="H141" s="477"/>
      <c r="I141" s="33"/>
      <c r="J141" s="33"/>
      <c r="K141" s="33"/>
      <c r="L141" s="33"/>
      <c r="M141" s="25"/>
      <c r="N141" s="477"/>
      <c r="O141" s="44"/>
      <c r="P141" s="44"/>
      <c r="Q141" s="44"/>
      <c r="R141" s="44"/>
      <c r="S141" s="44"/>
      <c r="T141" s="28"/>
      <c r="U141" s="28"/>
      <c r="V141" s="28"/>
      <c r="W141" s="28"/>
      <c r="X141" s="28"/>
      <c r="Y141" s="25"/>
      <c r="Z141" s="754"/>
      <c r="AA141" s="754"/>
      <c r="AB141" s="28"/>
      <c r="AC141" s="28"/>
      <c r="AD141" s="28"/>
      <c r="AE141" s="28"/>
      <c r="AF141" s="28"/>
      <c r="AG141" s="28"/>
      <c r="AH141" s="28"/>
      <c r="AI141" s="28"/>
      <c r="AJ141" s="28"/>
      <c r="AK141" s="28"/>
      <c r="AL141" s="28"/>
      <c r="AM141" s="25"/>
      <c r="AN141" s="67"/>
      <c r="AO141" s="67"/>
      <c r="AP141" s="67"/>
      <c r="AQ141" s="67"/>
      <c r="AR141" s="25"/>
      <c r="AS141" s="477"/>
      <c r="AT141" s="477"/>
      <c r="AU141" s="28"/>
      <c r="AV141" s="28"/>
      <c r="AW141" s="28"/>
      <c r="AX141" s="28"/>
      <c r="AY141" s="28"/>
      <c r="AZ141" s="28"/>
      <c r="BA141" s="28"/>
      <c r="BB141" s="28"/>
      <c r="BC141" s="25"/>
      <c r="BD141" s="25"/>
      <c r="BE141" s="1182"/>
      <c r="BF141" s="756"/>
      <c r="BG141" s="1070"/>
      <c r="BH141" s="25"/>
      <c r="BI141" s="2"/>
      <c r="BJ141" s="2"/>
      <c r="BK141" s="3"/>
      <c r="BL141" s="3"/>
      <c r="BM141" s="3"/>
      <c r="BN141" s="3"/>
      <c r="BO141" s="3"/>
      <c r="BP141" s="3"/>
      <c r="BQ141" s="3"/>
      <c r="BR141" s="3"/>
      <c r="BS141" s="3"/>
      <c r="BT141" s="3"/>
      <c r="BU141" s="3"/>
      <c r="BV141" s="3"/>
      <c r="BW141" s="3"/>
      <c r="BX141" s="3"/>
    </row>
    <row r="142" spans="1:76" s="4" customFormat="1" ht="14.25" customHeight="1">
      <c r="A142" s="1180"/>
      <c r="B142" s="1180"/>
      <c r="C142" s="1180"/>
      <c r="D142" s="25"/>
      <c r="E142" s="477"/>
      <c r="F142" s="477"/>
      <c r="G142" s="477"/>
      <c r="H142" s="477"/>
      <c r="I142" s="33"/>
      <c r="J142" s="33"/>
      <c r="K142" s="33"/>
      <c r="L142" s="33"/>
      <c r="M142" s="25"/>
      <c r="N142" s="477"/>
      <c r="O142" s="28"/>
      <c r="P142" s="28"/>
      <c r="Q142" s="28"/>
      <c r="R142" s="28"/>
      <c r="S142" s="28"/>
      <c r="T142" s="28"/>
      <c r="U142" s="28"/>
      <c r="V142" s="28"/>
      <c r="W142" s="28"/>
      <c r="X142" s="28"/>
      <c r="Y142" s="25"/>
      <c r="Z142" s="754"/>
      <c r="AA142" s="754"/>
      <c r="AB142" s="28"/>
      <c r="AC142" s="28"/>
      <c r="AD142" s="28"/>
      <c r="AE142" s="28"/>
      <c r="AF142" s="28"/>
      <c r="AG142" s="28"/>
      <c r="AH142" s="28"/>
      <c r="AI142" s="28"/>
      <c r="AJ142" s="28"/>
      <c r="AK142" s="28"/>
      <c r="AL142" s="28"/>
      <c r="AM142" s="25"/>
      <c r="AN142" s="1179"/>
      <c r="AO142" s="1179"/>
      <c r="AP142" s="1179"/>
      <c r="AQ142" s="1179"/>
      <c r="AR142" s="25"/>
      <c r="AS142" s="477"/>
      <c r="AT142" s="477"/>
      <c r="AU142" s="28"/>
      <c r="AV142" s="28"/>
      <c r="AW142" s="28"/>
      <c r="AX142" s="28"/>
      <c r="AY142" s="28"/>
      <c r="AZ142" s="28"/>
      <c r="BA142" s="28"/>
      <c r="BB142" s="28"/>
      <c r="BC142" s="25"/>
      <c r="BD142" s="25"/>
      <c r="BE142" s="1182"/>
      <c r="BF142" s="27"/>
      <c r="BG142" s="1070"/>
      <c r="BH142" s="25"/>
      <c r="BI142" s="2"/>
      <c r="BJ142" s="2"/>
      <c r="BK142" s="3"/>
      <c r="BL142" s="3"/>
      <c r="BM142" s="3"/>
      <c r="BN142" s="3"/>
      <c r="BO142" s="3"/>
      <c r="BP142" s="3"/>
      <c r="BQ142" s="3"/>
      <c r="BR142" s="3"/>
      <c r="BS142" s="3"/>
      <c r="BT142" s="3"/>
      <c r="BU142" s="3"/>
      <c r="BV142" s="3"/>
      <c r="BW142" s="3"/>
      <c r="BX142" s="3"/>
    </row>
    <row r="143" spans="1:76" s="4" customFormat="1" ht="14.25" customHeight="1">
      <c r="A143" s="23"/>
      <c r="B143" s="23"/>
      <c r="C143" s="44"/>
      <c r="D143" s="44"/>
      <c r="E143" s="44"/>
      <c r="F143" s="44"/>
      <c r="G143" s="44"/>
      <c r="H143" s="44"/>
      <c r="I143" s="44"/>
      <c r="J143" s="44"/>
      <c r="K143" s="44"/>
      <c r="L143" s="44"/>
      <c r="M143" s="1183"/>
      <c r="N143" s="1183"/>
      <c r="O143" s="1183"/>
      <c r="P143" s="1183"/>
      <c r="Q143" s="1183"/>
      <c r="R143" s="1183"/>
      <c r="S143" s="477"/>
      <c r="T143" s="477"/>
      <c r="U143" s="1183"/>
      <c r="V143" s="1183"/>
      <c r="W143" s="1183"/>
      <c r="X143" s="1183"/>
      <c r="Y143" s="1183"/>
      <c r="Z143" s="477"/>
      <c r="AA143" s="477"/>
      <c r="AB143" s="25"/>
      <c r="AC143" s="1183"/>
      <c r="AD143" s="1183"/>
      <c r="AE143" s="1183"/>
      <c r="AF143" s="1183"/>
      <c r="AG143" s="1183"/>
      <c r="AH143" s="1183"/>
      <c r="AI143" s="477"/>
      <c r="AJ143" s="477"/>
      <c r="AK143" s="1183"/>
      <c r="AL143" s="1183"/>
      <c r="AM143" s="1183"/>
      <c r="AN143" s="1183"/>
      <c r="AO143" s="1183"/>
      <c r="AP143" s="477"/>
      <c r="AQ143" s="477"/>
      <c r="AR143" s="25"/>
      <c r="AS143" s="1183"/>
      <c r="AT143" s="1183"/>
      <c r="AU143" s="1183"/>
      <c r="AV143" s="1183"/>
      <c r="AW143" s="1183"/>
      <c r="AX143" s="1183"/>
      <c r="AY143" s="477"/>
      <c r="AZ143" s="477"/>
      <c r="BA143" s="1183"/>
      <c r="BB143" s="1183"/>
      <c r="BC143" s="1183"/>
      <c r="BD143" s="1183"/>
      <c r="BE143" s="1183"/>
      <c r="BF143" s="477"/>
      <c r="BG143" s="477"/>
      <c r="BH143" s="25"/>
      <c r="BI143" s="2"/>
      <c r="BJ143" s="2"/>
      <c r="BK143" s="3"/>
      <c r="BL143" s="3"/>
      <c r="BM143" s="3"/>
      <c r="BN143" s="3"/>
      <c r="BO143" s="3"/>
      <c r="BP143" s="3"/>
      <c r="BQ143" s="3"/>
      <c r="BR143" s="3"/>
      <c r="BS143" s="3"/>
      <c r="BT143" s="3"/>
      <c r="BU143" s="3"/>
      <c r="BV143" s="3"/>
      <c r="BW143" s="3"/>
      <c r="BX143" s="3"/>
    </row>
    <row r="144" spans="1:76" s="4" customFormat="1" ht="14.25" customHeight="1">
      <c r="A144" s="1180"/>
      <c r="B144" s="1180"/>
      <c r="C144" s="1180"/>
      <c r="D144" s="25"/>
      <c r="E144" s="756"/>
      <c r="F144" s="756"/>
      <c r="G144" s="756"/>
      <c r="H144" s="756"/>
      <c r="I144" s="756"/>
      <c r="J144" s="756"/>
      <c r="K144" s="756"/>
      <c r="L144" s="756"/>
      <c r="M144" s="25"/>
      <c r="N144" s="25"/>
      <c r="O144" s="25"/>
      <c r="P144" s="25"/>
      <c r="Q144" s="25"/>
      <c r="R144" s="25"/>
      <c r="S144" s="25"/>
      <c r="T144" s="25"/>
      <c r="U144" s="67"/>
      <c r="V144" s="67"/>
      <c r="W144" s="67"/>
      <c r="X144" s="67"/>
      <c r="Y144" s="25"/>
      <c r="Z144" s="477"/>
      <c r="AA144" s="13"/>
      <c r="AB144" s="13"/>
      <c r="AC144" s="13"/>
      <c r="AD144" s="13"/>
      <c r="AE144" s="13"/>
      <c r="AF144" s="13"/>
      <c r="AG144" s="25"/>
      <c r="AH144" s="477"/>
      <c r="AI144" s="477"/>
      <c r="AJ144" s="477"/>
      <c r="AK144" s="477"/>
      <c r="AL144" s="477"/>
      <c r="AM144" s="477"/>
      <c r="AN144" s="67"/>
      <c r="AO144" s="28"/>
      <c r="AP144" s="28"/>
      <c r="AQ144" s="1181"/>
      <c r="AR144" s="25"/>
      <c r="AS144" s="477"/>
      <c r="AT144" s="13"/>
      <c r="AU144" s="13"/>
      <c r="AV144" s="28"/>
      <c r="AW144" s="25"/>
      <c r="AX144" s="28"/>
      <c r="AY144" s="28"/>
      <c r="AZ144" s="13"/>
      <c r="BA144" s="13"/>
      <c r="BB144" s="756"/>
      <c r="BC144" s="756"/>
      <c r="BD144" s="1179"/>
      <c r="BE144" s="1179"/>
      <c r="BF144" s="1179"/>
      <c r="BG144" s="1179"/>
      <c r="BH144" s="1179"/>
      <c r="BI144" s="2"/>
      <c r="BJ144" s="2"/>
      <c r="BK144" s="3"/>
      <c r="BL144" s="3"/>
      <c r="BM144" s="3"/>
      <c r="BN144" s="3"/>
      <c r="BO144" s="3"/>
      <c r="BP144" s="3"/>
      <c r="BQ144" s="3"/>
      <c r="BR144" s="3"/>
      <c r="BS144" s="3"/>
      <c r="BT144" s="3"/>
      <c r="BU144" s="3"/>
      <c r="BV144" s="3"/>
      <c r="BW144" s="3"/>
      <c r="BX144" s="3"/>
    </row>
    <row r="145" spans="1:76" s="4" customFormat="1" ht="14.25" customHeight="1">
      <c r="A145" s="1180"/>
      <c r="B145" s="1180"/>
      <c r="C145" s="1180"/>
      <c r="D145" s="25"/>
      <c r="E145" s="756"/>
      <c r="F145" s="756"/>
      <c r="G145" s="756"/>
      <c r="H145" s="756"/>
      <c r="I145" s="756"/>
      <c r="J145" s="756"/>
      <c r="K145" s="756"/>
      <c r="L145" s="756"/>
      <c r="M145" s="25"/>
      <c r="N145" s="25"/>
      <c r="O145" s="25"/>
      <c r="P145" s="25"/>
      <c r="Q145" s="25"/>
      <c r="R145" s="25"/>
      <c r="S145" s="25"/>
      <c r="T145" s="25"/>
      <c r="U145" s="67"/>
      <c r="V145" s="67"/>
      <c r="W145" s="67"/>
      <c r="X145" s="67"/>
      <c r="Y145" s="25"/>
      <c r="Z145" s="477"/>
      <c r="AA145" s="28"/>
      <c r="AB145" s="28"/>
      <c r="AC145" s="757"/>
      <c r="AD145" s="757"/>
      <c r="AE145" s="28"/>
      <c r="AF145" s="28"/>
      <c r="AG145" s="25"/>
      <c r="AH145" s="477"/>
      <c r="AI145" s="756"/>
      <c r="AJ145" s="756"/>
      <c r="AK145" s="756"/>
      <c r="AL145" s="756"/>
      <c r="AM145" s="756"/>
      <c r="AN145" s="28"/>
      <c r="AO145" s="28"/>
      <c r="AP145" s="28"/>
      <c r="AQ145" s="25"/>
      <c r="AR145" s="477"/>
      <c r="AS145" s="477"/>
      <c r="AT145" s="477"/>
      <c r="AU145" s="477"/>
      <c r="AV145" s="477"/>
      <c r="AW145" s="477"/>
      <c r="AX145" s="477"/>
      <c r="AY145" s="477"/>
      <c r="AZ145" s="477"/>
      <c r="BA145" s="477"/>
      <c r="BB145" s="477"/>
      <c r="BC145" s="477"/>
      <c r="BD145" s="25"/>
      <c r="BE145" s="1182"/>
      <c r="BF145" s="756"/>
      <c r="BG145" s="1070"/>
      <c r="BH145" s="25"/>
      <c r="BI145" s="2"/>
      <c r="BJ145" s="2"/>
      <c r="BK145" s="3"/>
      <c r="BL145" s="3"/>
      <c r="BM145" s="3"/>
      <c r="BN145" s="3"/>
      <c r="BO145" s="3"/>
      <c r="BP145" s="3"/>
      <c r="BQ145" s="3"/>
      <c r="BR145" s="3"/>
      <c r="BS145" s="3"/>
      <c r="BT145" s="3"/>
      <c r="BU145" s="3"/>
      <c r="BV145" s="3"/>
      <c r="BW145" s="3"/>
      <c r="BX145" s="3"/>
    </row>
    <row r="146" spans="1:76" s="4" customFormat="1" ht="14.25" customHeight="1">
      <c r="A146" s="1180"/>
      <c r="B146" s="1180"/>
      <c r="C146" s="1180"/>
      <c r="D146" s="25"/>
      <c r="E146" s="756"/>
      <c r="F146" s="756"/>
      <c r="G146" s="756"/>
      <c r="H146" s="756"/>
      <c r="I146" s="756"/>
      <c r="J146" s="756"/>
      <c r="K146" s="756"/>
      <c r="L146" s="756"/>
      <c r="M146" s="25"/>
      <c r="N146" s="25"/>
      <c r="O146" s="25"/>
      <c r="P146" s="25"/>
      <c r="Q146" s="25"/>
      <c r="R146" s="25"/>
      <c r="S146" s="25"/>
      <c r="T146" s="25"/>
      <c r="U146" s="1179"/>
      <c r="V146" s="1179"/>
      <c r="W146" s="1179"/>
      <c r="X146" s="1179"/>
      <c r="Y146" s="25"/>
      <c r="Z146" s="477"/>
      <c r="AA146" s="477"/>
      <c r="AB146" s="477"/>
      <c r="AC146" s="477"/>
      <c r="AD146" s="477"/>
      <c r="AE146" s="28"/>
      <c r="AF146" s="28"/>
      <c r="AG146" s="25"/>
      <c r="AH146" s="477"/>
      <c r="AI146" s="477"/>
      <c r="AJ146" s="477"/>
      <c r="AK146" s="477"/>
      <c r="AL146" s="477"/>
      <c r="AM146" s="477"/>
      <c r="AN146" s="1179"/>
      <c r="AO146" s="1179"/>
      <c r="AP146" s="1179"/>
      <c r="AQ146" s="25"/>
      <c r="AR146" s="25"/>
      <c r="AS146" s="477"/>
      <c r="AT146" s="28"/>
      <c r="AU146" s="28"/>
      <c r="AV146" s="28"/>
      <c r="AW146" s="13"/>
      <c r="AX146" s="13"/>
      <c r="AY146" s="28"/>
      <c r="AZ146" s="25"/>
      <c r="BA146" s="477"/>
      <c r="BB146" s="28"/>
      <c r="BC146" s="28"/>
      <c r="BD146" s="25"/>
      <c r="BE146" s="1182"/>
      <c r="BF146" s="27"/>
      <c r="BG146" s="1070"/>
      <c r="BH146" s="25"/>
      <c r="BI146" s="2"/>
      <c r="BJ146" s="2"/>
      <c r="BK146" s="3"/>
      <c r="BL146" s="3"/>
      <c r="BM146" s="3"/>
      <c r="BN146" s="3"/>
      <c r="BO146" s="3"/>
      <c r="BP146" s="3"/>
      <c r="BQ146" s="3"/>
      <c r="BR146" s="3"/>
      <c r="BS146" s="3"/>
      <c r="BT146" s="3"/>
      <c r="BU146" s="3"/>
      <c r="BV146" s="3"/>
      <c r="BW146" s="3"/>
      <c r="BX146" s="3"/>
    </row>
    <row r="147" spans="1:76" s="4" customFormat="1" ht="14.25" customHeight="1">
      <c r="A147" s="1180"/>
      <c r="B147" s="1180"/>
      <c r="C147" s="1180"/>
      <c r="D147" s="25"/>
      <c r="E147" s="477"/>
      <c r="F147" s="27"/>
      <c r="G147" s="27"/>
      <c r="H147" s="27"/>
      <c r="I147" s="27"/>
      <c r="J147" s="27"/>
      <c r="K147" s="27"/>
      <c r="L147" s="27"/>
      <c r="M147" s="25"/>
      <c r="N147" s="25"/>
      <c r="O147" s="25"/>
      <c r="P147" s="25"/>
      <c r="Q147" s="25"/>
      <c r="R147" s="25"/>
      <c r="S147" s="25"/>
      <c r="T147" s="25"/>
      <c r="U147" s="25"/>
      <c r="V147" s="477"/>
      <c r="W147" s="28"/>
      <c r="X147" s="28"/>
      <c r="Y147" s="25"/>
      <c r="Z147" s="756"/>
      <c r="AA147" s="756"/>
      <c r="AB147" s="756"/>
      <c r="AC147" s="756"/>
      <c r="AD147" s="756"/>
      <c r="AE147" s="756"/>
      <c r="AF147" s="756"/>
      <c r="AG147" s="25"/>
      <c r="AH147" s="477"/>
      <c r="AI147" s="477"/>
      <c r="AJ147" s="477"/>
      <c r="AK147" s="477"/>
      <c r="AL147" s="477"/>
      <c r="AM147" s="477"/>
      <c r="AN147" s="67"/>
      <c r="AO147" s="67"/>
      <c r="AP147" s="67"/>
      <c r="AQ147" s="67"/>
      <c r="AR147" s="25"/>
      <c r="AS147" s="477"/>
      <c r="AT147" s="477"/>
      <c r="AU147" s="477"/>
      <c r="AV147" s="477"/>
      <c r="AW147" s="477"/>
      <c r="AX147" s="477"/>
      <c r="AY147" s="477"/>
      <c r="AZ147" s="25"/>
      <c r="BA147" s="756"/>
      <c r="BB147" s="756"/>
      <c r="BC147" s="756"/>
      <c r="BD147" s="1179"/>
      <c r="BE147" s="1179"/>
      <c r="BF147" s="1179"/>
      <c r="BG147" s="1179"/>
      <c r="BH147" s="1179"/>
      <c r="BI147" s="2"/>
      <c r="BJ147" s="2"/>
      <c r="BK147" s="3"/>
      <c r="BL147" s="3"/>
      <c r="BM147" s="3"/>
      <c r="BN147" s="3"/>
      <c r="BO147" s="3"/>
      <c r="BP147" s="3"/>
      <c r="BQ147" s="3"/>
      <c r="BR147" s="3"/>
      <c r="BS147" s="3"/>
      <c r="BT147" s="3"/>
      <c r="BU147" s="3"/>
      <c r="BV147" s="3"/>
      <c r="BW147" s="3"/>
      <c r="BX147" s="3"/>
    </row>
    <row r="148" spans="1:76" s="4" customFormat="1" ht="14.25" customHeight="1">
      <c r="A148" s="1180"/>
      <c r="B148" s="1180"/>
      <c r="C148" s="1180"/>
      <c r="D148" s="25"/>
      <c r="E148" s="756"/>
      <c r="F148" s="756"/>
      <c r="G148" s="756"/>
      <c r="H148" s="756"/>
      <c r="I148" s="756"/>
      <c r="J148" s="756"/>
      <c r="K148" s="756"/>
      <c r="L148" s="756"/>
      <c r="M148" s="25"/>
      <c r="N148" s="25"/>
      <c r="O148" s="25"/>
      <c r="P148" s="25"/>
      <c r="Q148" s="25"/>
      <c r="R148" s="25"/>
      <c r="S148" s="25"/>
      <c r="T148" s="25"/>
      <c r="U148" s="25"/>
      <c r="V148" s="477"/>
      <c r="W148" s="28"/>
      <c r="X148" s="28"/>
      <c r="Y148" s="25"/>
      <c r="Z148" s="756"/>
      <c r="AA148" s="756"/>
      <c r="AB148" s="756"/>
      <c r="AC148" s="756"/>
      <c r="AD148" s="756"/>
      <c r="AE148" s="756"/>
      <c r="AF148" s="756"/>
      <c r="AG148" s="25"/>
      <c r="AH148" s="756"/>
      <c r="AI148" s="756"/>
      <c r="AJ148" s="756"/>
      <c r="AK148" s="756"/>
      <c r="AL148" s="756"/>
      <c r="AM148" s="756"/>
      <c r="AN148" s="67"/>
      <c r="AO148" s="67"/>
      <c r="AP148" s="67"/>
      <c r="AQ148" s="67"/>
      <c r="AR148" s="25"/>
      <c r="AS148" s="477"/>
      <c r="AT148" s="477"/>
      <c r="AU148" s="477"/>
      <c r="AV148" s="477"/>
      <c r="AW148" s="477"/>
      <c r="AX148" s="477"/>
      <c r="AY148" s="477"/>
      <c r="AZ148" s="25"/>
      <c r="BA148" s="756"/>
      <c r="BB148" s="756"/>
      <c r="BC148" s="756"/>
      <c r="BD148" s="25"/>
      <c r="BE148" s="1182"/>
      <c r="BF148" s="756"/>
      <c r="BG148" s="1070"/>
      <c r="BH148" s="25"/>
      <c r="BI148" s="2"/>
      <c r="BJ148" s="2"/>
      <c r="BK148" s="3"/>
      <c r="BL148" s="3"/>
      <c r="BM148" s="3"/>
      <c r="BN148" s="3"/>
      <c r="BO148" s="3"/>
      <c r="BP148" s="3"/>
      <c r="BQ148" s="3"/>
      <c r="BR148" s="3"/>
      <c r="BS148" s="3"/>
      <c r="BT148" s="3"/>
      <c r="BU148" s="3"/>
      <c r="BV148" s="3"/>
      <c r="BW148" s="3"/>
      <c r="BX148" s="3"/>
    </row>
    <row r="149" spans="1:76" s="4" customFormat="1" ht="14.25" customHeight="1">
      <c r="A149" s="1180"/>
      <c r="B149" s="1180"/>
      <c r="C149" s="1180"/>
      <c r="D149" s="25"/>
      <c r="E149" s="756"/>
      <c r="F149" s="756"/>
      <c r="G149" s="756"/>
      <c r="H149" s="756"/>
      <c r="I149" s="756"/>
      <c r="J149" s="756"/>
      <c r="K149" s="756"/>
      <c r="L149" s="756"/>
      <c r="M149" s="25"/>
      <c r="N149" s="25"/>
      <c r="O149" s="25"/>
      <c r="P149" s="25"/>
      <c r="Q149" s="25"/>
      <c r="R149" s="25"/>
      <c r="S149" s="25"/>
      <c r="T149" s="25"/>
      <c r="U149" s="28"/>
      <c r="V149" s="28"/>
      <c r="W149" s="28"/>
      <c r="X149" s="28"/>
      <c r="Y149" s="25"/>
      <c r="Z149" s="477"/>
      <c r="AA149" s="756"/>
      <c r="AB149" s="756"/>
      <c r="AC149" s="756"/>
      <c r="AD149" s="756"/>
      <c r="AE149" s="28"/>
      <c r="AF149" s="28"/>
      <c r="AG149" s="25"/>
      <c r="AH149" s="756"/>
      <c r="AI149" s="756"/>
      <c r="AJ149" s="756"/>
      <c r="AK149" s="756"/>
      <c r="AL149" s="756"/>
      <c r="AM149" s="756"/>
      <c r="AN149" s="1179"/>
      <c r="AO149" s="1179"/>
      <c r="AP149" s="1179"/>
      <c r="AQ149" s="1179"/>
      <c r="AR149" s="25"/>
      <c r="AS149" s="477"/>
      <c r="AT149" s="756"/>
      <c r="AU149" s="756"/>
      <c r="AV149" s="756"/>
      <c r="AW149" s="756"/>
      <c r="AX149" s="756"/>
      <c r="AY149" s="756"/>
      <c r="AZ149" s="25"/>
      <c r="BA149" s="477"/>
      <c r="BB149" s="28"/>
      <c r="BC149" s="28"/>
      <c r="BD149" s="25"/>
      <c r="BE149" s="1182"/>
      <c r="BF149" s="27"/>
      <c r="BG149" s="1070"/>
      <c r="BH149" s="25"/>
      <c r="BI149" s="2"/>
      <c r="BJ149" s="2"/>
      <c r="BK149" s="3"/>
      <c r="BL149" s="3"/>
      <c r="BM149" s="3"/>
      <c r="BN149" s="3"/>
      <c r="BO149" s="3"/>
      <c r="BP149" s="3"/>
      <c r="BQ149" s="3"/>
      <c r="BR149" s="3"/>
      <c r="BS149" s="3"/>
      <c r="BT149" s="3"/>
      <c r="BU149" s="3"/>
      <c r="BV149" s="3"/>
      <c r="BW149" s="3"/>
      <c r="BX149" s="3"/>
    </row>
    <row r="150" spans="1:76" s="4" customFormat="1" ht="14.25" customHeight="1">
      <c r="A150" s="1180"/>
      <c r="B150" s="1180"/>
      <c r="C150" s="1180"/>
      <c r="D150" s="25"/>
      <c r="E150" s="477"/>
      <c r="F150" s="44"/>
      <c r="G150" s="44"/>
      <c r="H150" s="481"/>
      <c r="I150" s="28"/>
      <c r="J150" s="44"/>
      <c r="K150" s="28"/>
      <c r="L150" s="28"/>
      <c r="M150" s="25"/>
      <c r="N150" s="25"/>
      <c r="O150" s="25"/>
      <c r="P150" s="25"/>
      <c r="Q150" s="25"/>
      <c r="R150" s="25"/>
      <c r="S150" s="25"/>
      <c r="T150" s="25"/>
      <c r="U150" s="28"/>
      <c r="V150" s="28"/>
      <c r="W150" s="28"/>
      <c r="X150" s="28"/>
      <c r="Y150" s="67"/>
      <c r="Z150" s="67"/>
      <c r="AA150" s="1178"/>
      <c r="AB150" s="1178"/>
      <c r="AC150" s="1178"/>
      <c r="AD150" s="1178"/>
      <c r="AE150" s="67"/>
      <c r="AF150" s="67"/>
      <c r="AG150" s="28"/>
      <c r="AH150" s="28"/>
      <c r="AI150" s="477"/>
      <c r="AJ150" s="477"/>
      <c r="AK150" s="477"/>
      <c r="AL150" s="477"/>
      <c r="AM150" s="28"/>
      <c r="AN150" s="67"/>
      <c r="AO150" s="67"/>
      <c r="AP150" s="67"/>
      <c r="AQ150" s="67"/>
      <c r="AR150" s="25"/>
      <c r="AS150" s="477"/>
      <c r="AT150" s="756"/>
      <c r="AU150" s="756"/>
      <c r="AV150" s="756"/>
      <c r="AW150" s="756"/>
      <c r="AX150" s="756"/>
      <c r="AY150" s="756"/>
      <c r="AZ150" s="28"/>
      <c r="BA150" s="28"/>
      <c r="BB150" s="28"/>
      <c r="BC150" s="28"/>
      <c r="BD150" s="1179"/>
      <c r="BE150" s="1179"/>
      <c r="BF150" s="1179"/>
      <c r="BG150" s="1179"/>
      <c r="BH150" s="1179"/>
      <c r="BI150" s="2"/>
      <c r="BJ150" s="2"/>
      <c r="BK150" s="3"/>
      <c r="BL150" s="3"/>
      <c r="BM150" s="3"/>
      <c r="BN150" s="3"/>
      <c r="BO150" s="3"/>
      <c r="BP150" s="3"/>
      <c r="BQ150" s="3"/>
      <c r="BR150" s="3"/>
      <c r="BS150" s="3"/>
      <c r="BT150" s="3"/>
      <c r="BU150" s="3"/>
      <c r="BV150" s="3"/>
      <c r="BW150" s="3"/>
      <c r="BX150" s="3"/>
    </row>
    <row r="151" spans="1:76" s="4" customFormat="1" ht="14.25" customHeight="1">
      <c r="A151" s="1180"/>
      <c r="B151" s="1180"/>
      <c r="C151" s="1180"/>
      <c r="D151" s="25"/>
      <c r="E151" s="477"/>
      <c r="F151" s="477"/>
      <c r="G151" s="477"/>
      <c r="H151" s="477"/>
      <c r="I151" s="33"/>
      <c r="J151" s="33"/>
      <c r="K151" s="33"/>
      <c r="L151" s="33"/>
      <c r="M151" s="25"/>
      <c r="N151" s="477"/>
      <c r="O151" s="44"/>
      <c r="P151" s="44"/>
      <c r="Q151" s="44"/>
      <c r="R151" s="44"/>
      <c r="S151" s="44"/>
      <c r="T151" s="28"/>
      <c r="U151" s="28"/>
      <c r="V151" s="28"/>
      <c r="W151" s="28"/>
      <c r="X151" s="28"/>
      <c r="Y151" s="25"/>
      <c r="Z151" s="754"/>
      <c r="AA151" s="754"/>
      <c r="AB151" s="28"/>
      <c r="AC151" s="28"/>
      <c r="AD151" s="28"/>
      <c r="AE151" s="28"/>
      <c r="AF151" s="28"/>
      <c r="AG151" s="28"/>
      <c r="AH151" s="28"/>
      <c r="AI151" s="28"/>
      <c r="AJ151" s="28"/>
      <c r="AK151" s="28"/>
      <c r="AL151" s="28"/>
      <c r="AM151" s="25"/>
      <c r="AN151" s="67"/>
      <c r="AO151" s="67"/>
      <c r="AP151" s="67"/>
      <c r="AQ151" s="67"/>
      <c r="AR151" s="25"/>
      <c r="AS151" s="477"/>
      <c r="AT151" s="477"/>
      <c r="AU151" s="28"/>
      <c r="AV151" s="28"/>
      <c r="AW151" s="28"/>
      <c r="AX151" s="28"/>
      <c r="AY151" s="28"/>
      <c r="AZ151" s="28"/>
      <c r="BA151" s="28"/>
      <c r="BB151" s="28"/>
      <c r="BC151" s="25"/>
      <c r="BD151" s="25"/>
      <c r="BE151" s="1182"/>
      <c r="BF151" s="756"/>
      <c r="BG151" s="1070"/>
      <c r="BH151" s="25"/>
      <c r="BI151" s="2"/>
      <c r="BJ151" s="2"/>
      <c r="BK151" s="3"/>
      <c r="BL151" s="3"/>
      <c r="BM151" s="3"/>
      <c r="BN151" s="3"/>
      <c r="BO151" s="3"/>
      <c r="BP151" s="3"/>
      <c r="BQ151" s="3"/>
      <c r="BR151" s="3"/>
      <c r="BS151" s="3"/>
      <c r="BT151" s="3"/>
      <c r="BU151" s="3"/>
      <c r="BV151" s="3"/>
      <c r="BW151" s="3"/>
      <c r="BX151" s="3"/>
    </row>
    <row r="152" spans="1:76" s="4" customFormat="1" ht="14.25" customHeight="1">
      <c r="A152" s="1180"/>
      <c r="B152" s="1180"/>
      <c r="C152" s="1180"/>
      <c r="D152" s="25"/>
      <c r="E152" s="477"/>
      <c r="F152" s="477"/>
      <c r="G152" s="477"/>
      <c r="H152" s="477"/>
      <c r="I152" s="33"/>
      <c r="J152" s="33"/>
      <c r="K152" s="33"/>
      <c r="L152" s="33"/>
      <c r="M152" s="25"/>
      <c r="N152" s="477"/>
      <c r="O152" s="28"/>
      <c r="P152" s="28"/>
      <c r="Q152" s="28"/>
      <c r="R152" s="28"/>
      <c r="S152" s="28"/>
      <c r="T152" s="28"/>
      <c r="U152" s="28"/>
      <c r="V152" s="28"/>
      <c r="W152" s="28"/>
      <c r="X152" s="28"/>
      <c r="Y152" s="25"/>
      <c r="Z152" s="754"/>
      <c r="AA152" s="754"/>
      <c r="AB152" s="28"/>
      <c r="AC152" s="28"/>
      <c r="AD152" s="28"/>
      <c r="AE152" s="28"/>
      <c r="AF152" s="28"/>
      <c r="AG152" s="28"/>
      <c r="AH152" s="28"/>
      <c r="AI152" s="28"/>
      <c r="AJ152" s="28"/>
      <c r="AK152" s="28"/>
      <c r="AL152" s="28"/>
      <c r="AM152" s="25"/>
      <c r="AN152" s="1179"/>
      <c r="AO152" s="1179"/>
      <c r="AP152" s="1179"/>
      <c r="AQ152" s="1179"/>
      <c r="AR152" s="25"/>
      <c r="AS152" s="477"/>
      <c r="AT152" s="477"/>
      <c r="AU152" s="28"/>
      <c r="AV152" s="28"/>
      <c r="AW152" s="28"/>
      <c r="AX152" s="28"/>
      <c r="AY152" s="28"/>
      <c r="AZ152" s="28"/>
      <c r="BA152" s="28"/>
      <c r="BB152" s="28"/>
      <c r="BC152" s="25"/>
      <c r="BD152" s="25"/>
      <c r="BE152" s="1182"/>
      <c r="BF152" s="27"/>
      <c r="BG152" s="1070"/>
      <c r="BH152" s="25"/>
      <c r="BI152" s="2"/>
      <c r="BJ152" s="2"/>
      <c r="BK152" s="3"/>
      <c r="BL152" s="3"/>
      <c r="BM152" s="3"/>
      <c r="BN152" s="3"/>
      <c r="BO152" s="3"/>
      <c r="BP152" s="3"/>
      <c r="BQ152" s="3"/>
      <c r="BR152" s="3"/>
      <c r="BS152" s="3"/>
      <c r="BT152" s="3"/>
      <c r="BU152" s="3"/>
      <c r="BV152" s="3"/>
      <c r="BW152" s="3"/>
      <c r="BX152" s="3"/>
    </row>
    <row r="153" spans="1:76" s="4" customFormat="1" ht="14.25" customHeight="1">
      <c r="BI153" s="2"/>
      <c r="BJ153" s="2"/>
      <c r="BK153" s="3"/>
      <c r="BL153" s="3"/>
      <c r="BM153" s="3"/>
      <c r="BN153" s="3"/>
      <c r="BO153" s="3"/>
      <c r="BP153" s="3"/>
      <c r="BQ153" s="3"/>
      <c r="BR153" s="3"/>
      <c r="BS153" s="3"/>
      <c r="BT153" s="3"/>
      <c r="BU153" s="3"/>
      <c r="BV153" s="3"/>
      <c r="BW153" s="3"/>
      <c r="BX153" s="3"/>
    </row>
    <row r="154" spans="1:76" s="4" customFormat="1" ht="14.25" customHeight="1">
      <c r="BI154" s="2"/>
      <c r="BJ154" s="2"/>
      <c r="BK154" s="3"/>
      <c r="BL154" s="3"/>
      <c r="BM154" s="3"/>
      <c r="BN154" s="3"/>
      <c r="BO154" s="3"/>
      <c r="BP154" s="3"/>
      <c r="BQ154" s="3"/>
      <c r="BR154" s="3"/>
      <c r="BS154" s="3"/>
      <c r="BT154" s="3"/>
      <c r="BU154" s="3"/>
      <c r="BV154" s="3"/>
      <c r="BW154" s="3"/>
      <c r="BX154" s="3"/>
    </row>
    <row r="155" spans="1:76" s="4" customFormat="1" ht="14.25" customHeight="1">
      <c r="BI155" s="2"/>
      <c r="BJ155" s="2"/>
      <c r="BK155" s="3"/>
      <c r="BL155" s="3"/>
      <c r="BM155" s="3"/>
      <c r="BN155" s="3"/>
      <c r="BO155" s="3"/>
      <c r="BP155" s="3"/>
      <c r="BQ155" s="3"/>
      <c r="BR155" s="3"/>
      <c r="BS155" s="3"/>
      <c r="BT155" s="3"/>
      <c r="BU155" s="3"/>
      <c r="BV155" s="3"/>
      <c r="BW155" s="3"/>
      <c r="BX155" s="3"/>
    </row>
    <row r="156" spans="1:76" s="4" customFormat="1" ht="14.25" customHeight="1">
      <c r="BI156" s="2"/>
      <c r="BJ156" s="2"/>
      <c r="BK156" s="3"/>
      <c r="BL156" s="3"/>
      <c r="BM156" s="3"/>
      <c r="BN156" s="3"/>
      <c r="BO156" s="3"/>
      <c r="BP156" s="3"/>
      <c r="BQ156" s="3"/>
      <c r="BR156" s="3"/>
      <c r="BS156" s="3"/>
      <c r="BT156" s="3"/>
      <c r="BU156" s="3"/>
      <c r="BV156" s="3"/>
      <c r="BW156" s="3"/>
      <c r="BX156" s="3"/>
    </row>
  </sheetData>
  <mergeCells count="117">
    <mergeCell ref="A1:BH1"/>
    <mergeCell ref="BI3:BJ3"/>
    <mergeCell ref="A3:BH3"/>
    <mergeCell ref="BI11:BJ11"/>
    <mergeCell ref="BI12:BJ12"/>
    <mergeCell ref="BI9:BJ9"/>
    <mergeCell ref="BI10:BJ10"/>
    <mergeCell ref="AW9:AW10"/>
    <mergeCell ref="A9:B10"/>
    <mergeCell ref="C9:M10"/>
    <mergeCell ref="BE4:BG8"/>
    <mergeCell ref="N9:S10"/>
    <mergeCell ref="T9:Y10"/>
    <mergeCell ref="Z9:AE10"/>
    <mergeCell ref="AF9:AK10"/>
    <mergeCell ref="AL9:AQ10"/>
    <mergeCell ref="AR9:AV10"/>
    <mergeCell ref="AX9:BD10"/>
    <mergeCell ref="BE9:BG10"/>
    <mergeCell ref="N4:S8"/>
    <mergeCell ref="T4:Y8"/>
    <mergeCell ref="Z4:AE8"/>
    <mergeCell ref="AF4:AK8"/>
    <mergeCell ref="AL4:AQ8"/>
    <mergeCell ref="BI14:BJ14"/>
    <mergeCell ref="AR13:AV14"/>
    <mergeCell ref="AX13:BD14"/>
    <mergeCell ref="BE13:BG14"/>
    <mergeCell ref="Z13:AE14"/>
    <mergeCell ref="AF13:AK14"/>
    <mergeCell ref="AL13:AQ14"/>
    <mergeCell ref="BI13:BJ13"/>
    <mergeCell ref="AX17:BD18"/>
    <mergeCell ref="BE17:BG18"/>
    <mergeCell ref="A59:BH59"/>
    <mergeCell ref="BI15:BJ15"/>
    <mergeCell ref="BI16:BJ16"/>
    <mergeCell ref="Z15:AE16"/>
    <mergeCell ref="N15:S16"/>
    <mergeCell ref="T15:Y16"/>
    <mergeCell ref="BI17:BJ17"/>
    <mergeCell ref="BE15:BG16"/>
    <mergeCell ref="AL17:AQ18"/>
    <mergeCell ref="AR17:AV18"/>
    <mergeCell ref="AW17:AW18"/>
    <mergeCell ref="BI18:BJ18"/>
    <mergeCell ref="BI21:BJ21"/>
    <mergeCell ref="BI22:BJ22"/>
    <mergeCell ref="A21:B22"/>
    <mergeCell ref="C21:M22"/>
    <mergeCell ref="N21:S22"/>
    <mergeCell ref="T21:Y22"/>
    <mergeCell ref="Z21:AE22"/>
    <mergeCell ref="AF21:AK22"/>
    <mergeCell ref="AL19:AQ20"/>
    <mergeCell ref="AR19:AV20"/>
    <mergeCell ref="AW19:AW20"/>
    <mergeCell ref="AX19:BD20"/>
    <mergeCell ref="AR4:AV8"/>
    <mergeCell ref="AW4:BD8"/>
    <mergeCell ref="AW15:AW16"/>
    <mergeCell ref="AX15:BD16"/>
    <mergeCell ref="AW11:AW12"/>
    <mergeCell ref="AX11:BD12"/>
    <mergeCell ref="AW13:AW14"/>
    <mergeCell ref="BE11:BG12"/>
    <mergeCell ref="AL15:AQ16"/>
    <mergeCell ref="AR15:AV16"/>
    <mergeCell ref="AL11:AQ12"/>
    <mergeCell ref="AR11:AV12"/>
    <mergeCell ref="A17:B18"/>
    <mergeCell ref="C17:M18"/>
    <mergeCell ref="N17:S18"/>
    <mergeCell ref="T17:Y18"/>
    <mergeCell ref="Z17:AE18"/>
    <mergeCell ref="AF17:AK18"/>
    <mergeCell ref="N19:S20"/>
    <mergeCell ref="T19:Y20"/>
    <mergeCell ref="Z19:AE20"/>
    <mergeCell ref="AF19:AK20"/>
    <mergeCell ref="C11:M12"/>
    <mergeCell ref="A11:B12"/>
    <mergeCell ref="C15:M16"/>
    <mergeCell ref="A15:B16"/>
    <mergeCell ref="AF15:AK16"/>
    <mergeCell ref="N11:S12"/>
    <mergeCell ref="T11:Y12"/>
    <mergeCell ref="Z11:AE12"/>
    <mergeCell ref="AF11:AK12"/>
    <mergeCell ref="A13:B14"/>
    <mergeCell ref="C13:M14"/>
    <mergeCell ref="N13:S14"/>
    <mergeCell ref="T13:Y14"/>
    <mergeCell ref="A2:B2"/>
    <mergeCell ref="AL23:AQ24"/>
    <mergeCell ref="AR23:AV24"/>
    <mergeCell ref="AW23:AW24"/>
    <mergeCell ref="AX23:BD24"/>
    <mergeCell ref="BE23:BG24"/>
    <mergeCell ref="BI23:BJ23"/>
    <mergeCell ref="BI24:BJ24"/>
    <mergeCell ref="A23:B24"/>
    <mergeCell ref="C23:M24"/>
    <mergeCell ref="N23:S24"/>
    <mergeCell ref="T23:Y24"/>
    <mergeCell ref="Z23:AE24"/>
    <mergeCell ref="AF23:AK24"/>
    <mergeCell ref="AL21:AQ22"/>
    <mergeCell ref="AR21:AV22"/>
    <mergeCell ref="AW21:AW22"/>
    <mergeCell ref="AX21:BD22"/>
    <mergeCell ref="BE21:BG22"/>
    <mergeCell ref="BE19:BG20"/>
    <mergeCell ref="BI19:BJ19"/>
    <mergeCell ref="BI20:BJ20"/>
    <mergeCell ref="A19:B20"/>
    <mergeCell ref="C19:M20"/>
  </mergeCells>
  <printOptions horizontalCentered="1"/>
  <pageMargins left="0.19685039370078741" right="0.19685039370078741" top="0.19685039370078741" bottom="0.19685039370078741"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Fi</vt:lpstr>
      <vt:lpstr>0i</vt:lpstr>
      <vt:lpstr>1iii</vt:lpstr>
      <vt:lpstr>2ii</vt:lpstr>
      <vt:lpstr>3ii</vt:lpstr>
      <vt:lpstr>4ii</vt:lpstr>
      <vt:lpstr>5i</vt:lpstr>
      <vt:lpstr>6ii</vt:lpstr>
      <vt:lpstr>7i</vt:lpstr>
      <vt:lpstr>8ii</vt:lpstr>
      <vt:lpstr>9i</vt:lpstr>
      <vt:lpstr>10ii </vt:lpstr>
      <vt:lpstr>11ii</vt:lpstr>
      <vt:lpstr>12ii</vt:lpstr>
      <vt:lpstr>13i</vt:lpstr>
      <vt:lpstr>14i</vt:lpstr>
      <vt:lpstr>15i</vt:lpstr>
      <vt:lpstr>ABi</vt:lpstr>
      <vt:lpstr>'0i'!Print_Area</vt:lpstr>
      <vt:lpstr>'10ii '!Print_Area</vt:lpstr>
      <vt:lpstr>'11ii'!Print_Area</vt:lpstr>
      <vt:lpstr>'12ii'!Print_Area</vt:lpstr>
      <vt:lpstr>'13i'!Print_Area</vt:lpstr>
      <vt:lpstr>'14i'!Print_Area</vt:lpstr>
      <vt:lpstr>'15i'!Print_Area</vt:lpstr>
      <vt:lpstr>'1iii'!Print_Area</vt:lpstr>
      <vt:lpstr>'2ii'!Print_Area</vt:lpstr>
      <vt:lpstr>'3ii'!Print_Area</vt:lpstr>
      <vt:lpstr>'4ii'!Print_Area</vt:lpstr>
      <vt:lpstr>'5i'!Print_Area</vt:lpstr>
      <vt:lpstr>'6ii'!Print_Area</vt:lpstr>
      <vt:lpstr>'7i'!Print_Area</vt:lpstr>
      <vt:lpstr>'8ii'!Print_Area</vt:lpstr>
      <vt:lpstr>'9i'!Print_Area</vt:lpstr>
      <vt:lpstr>ABi!Print_Area</vt:lpstr>
      <vt:lpstr>Fi!Print_Area</vt:lpstr>
    </vt:vector>
  </TitlesOfParts>
  <Company>Harvard University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createdefault</dc:creator>
  <cp:lastModifiedBy>Andrew Beath</cp:lastModifiedBy>
  <cp:lastPrinted>2011-05-06T14:40:47Z</cp:lastPrinted>
  <dcterms:created xsi:type="dcterms:W3CDTF">2007-05-20T01:39:36Z</dcterms:created>
  <dcterms:modified xsi:type="dcterms:W3CDTF">2011-06-16T20:11:29Z</dcterms:modified>
</cp:coreProperties>
</file>